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5058.sharepoint.com/sites/SchoolsFinanceServices/Shared Documents/User Groups and training Courses/Budget Planning Session 22-23/Budget Planning for Finance Staff/Info for delegates/Tools and Calcs v2/"/>
    </mc:Choice>
  </mc:AlternateContent>
  <xr:revisionPtr revIDLastSave="4" documentId="13_ncr:1_{C7555D22-A31B-4227-876D-5361449EF65E}" xr6:coauthVersionLast="47" xr6:coauthVersionMax="47" xr10:uidLastSave="{D7DD67DD-9D58-46A0-A11C-6A9957F58952}"/>
  <bookViews>
    <workbookView showSheetTabs="0" xWindow="-28920" yWindow="2715" windowWidth="29040" windowHeight="17640" xr2:uid="{00000000-000D-0000-FFFF-FFFF00000000}"/>
  </bookViews>
  <sheets>
    <sheet name="EYSFF Est Inc Calc" sheetId="1" r:id="rId1"/>
    <sheet name="Deprivation %" sheetId="2" state="veryHidden" r:id="rId2"/>
    <sheet name="Funding Rates" sheetId="3" state="veryHidden" r:id="rId3"/>
  </sheets>
  <externalReferences>
    <externalReference r:id="rId4"/>
    <externalReference r:id="rId5"/>
    <externalReference r:id="rId6"/>
  </externalReferences>
  <definedNames>
    <definedName name="_xlnm.Print_Area" localSheetId="0">'EYSFF Est Inc Calc'!$B$2:$N$62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E40" i="1"/>
  <c r="E30" i="1"/>
  <c r="E31" i="1"/>
  <c r="E45" i="1"/>
  <c r="E46" i="1"/>
  <c r="H45" i="1"/>
  <c r="H46" i="1"/>
  <c r="K4" i="2" l="1"/>
  <c r="J4" i="2"/>
  <c r="I4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J5" i="2"/>
  <c r="I5" i="2"/>
  <c r="K3" i="2"/>
  <c r="J3" i="2"/>
  <c r="I3" i="2"/>
  <c r="K47" i="1"/>
  <c r="K46" i="1"/>
  <c r="K45" i="1"/>
  <c r="D7" i="1"/>
  <c r="H47" i="1"/>
  <c r="E47" i="1"/>
  <c r="F15" i="2"/>
  <c r="E15" i="2"/>
  <c r="D15" i="2"/>
  <c r="F14" i="2"/>
  <c r="E14" i="2"/>
  <c r="D14" i="2"/>
  <c r="G13" i="2"/>
  <c r="H13" i="2" s="1"/>
  <c r="G12" i="2"/>
  <c r="H12" i="2" s="1"/>
  <c r="F11" i="2"/>
  <c r="E11" i="2"/>
  <c r="D11" i="2"/>
  <c r="G10" i="2"/>
  <c r="H10" i="2" s="1"/>
  <c r="G9" i="2"/>
  <c r="H9" i="2" s="1"/>
  <c r="G8" i="2"/>
  <c r="H8" i="2" s="1"/>
  <c r="F7" i="2"/>
  <c r="E7" i="2"/>
  <c r="D7" i="2"/>
  <c r="H6" i="2"/>
  <c r="G6" i="2"/>
  <c r="F5" i="2"/>
  <c r="E5" i="2"/>
  <c r="D5" i="2"/>
  <c r="F3" i="2"/>
  <c r="E3" i="2"/>
  <c r="D3" i="2"/>
  <c r="K37" i="1"/>
  <c r="K36" i="1"/>
  <c r="K35" i="1"/>
  <c r="H37" i="1"/>
  <c r="H36" i="1"/>
  <c r="H35" i="1"/>
  <c r="E37" i="1"/>
  <c r="E36" i="1"/>
  <c r="E35" i="1"/>
  <c r="E50" i="1" s="1"/>
  <c r="K32" i="1"/>
  <c r="K31" i="1"/>
  <c r="K30" i="1"/>
  <c r="H32" i="1"/>
  <c r="H31" i="1"/>
  <c r="H30" i="1"/>
  <c r="E32" i="1"/>
  <c r="M16" i="2" l="1"/>
  <c r="L16" i="2" s="1"/>
  <c r="M9" i="2"/>
  <c r="L9" i="2" s="1"/>
  <c r="M8" i="2"/>
  <c r="L8" i="2" s="1"/>
  <c r="M10" i="2"/>
  <c r="L10" i="2" s="1"/>
  <c r="M11" i="2"/>
  <c r="L11" i="2" s="1"/>
  <c r="M4" i="2"/>
  <c r="L4" i="2" s="1"/>
  <c r="M3" i="2"/>
  <c r="L3" i="2" s="1"/>
  <c r="M12" i="2"/>
  <c r="L12" i="2" s="1"/>
  <c r="M6" i="2"/>
  <c r="L6" i="2" s="1"/>
  <c r="M14" i="2"/>
  <c r="L14" i="2" s="1"/>
  <c r="M7" i="2"/>
  <c r="L7" i="2" s="1"/>
  <c r="M15" i="2"/>
  <c r="L15" i="2" s="1"/>
  <c r="M5" i="2"/>
  <c r="L5" i="2" s="1"/>
  <c r="M13" i="2"/>
  <c r="L13" i="2" s="1"/>
  <c r="G5" i="2"/>
  <c r="H5" i="2" s="1"/>
  <c r="G14" i="2"/>
  <c r="H14" i="2" s="1"/>
  <c r="G11" i="2"/>
  <c r="H11" i="2" s="1"/>
  <c r="G3" i="2"/>
  <c r="H3" i="2" s="1"/>
  <c r="G7" i="2"/>
  <c r="H7" i="2" s="1"/>
  <c r="E52" i="1"/>
  <c r="E51" i="1"/>
  <c r="G15" i="2"/>
  <c r="H15" i="2" s="1"/>
  <c r="K52" i="1"/>
  <c r="H50" i="1"/>
  <c r="H51" i="1"/>
  <c r="K50" i="1"/>
  <c r="H52" i="1"/>
  <c r="K51" i="1"/>
  <c r="D14" i="1" l="1"/>
  <c r="G14" i="1"/>
  <c r="J14" i="1"/>
  <c r="D19" i="1"/>
  <c r="G19" i="1"/>
  <c r="J19" i="1"/>
  <c r="C37" i="1" l="1"/>
  <c r="C36" i="1"/>
  <c r="C35" i="1"/>
  <c r="K34" i="1"/>
  <c r="H34" i="1"/>
  <c r="E34" i="1"/>
  <c r="E39" i="1"/>
  <c r="H39" i="1"/>
  <c r="K39" i="1"/>
  <c r="C40" i="1"/>
  <c r="E24" i="1"/>
  <c r="H24" i="1"/>
  <c r="K24" i="1"/>
  <c r="E53" i="1" l="1"/>
  <c r="K53" i="1"/>
  <c r="E55" i="1" l="1"/>
  <c r="E49" i="1"/>
  <c r="E44" i="1"/>
  <c r="E29" i="1"/>
  <c r="H55" i="1"/>
  <c r="H49" i="1"/>
  <c r="H44" i="1"/>
  <c r="H29" i="1"/>
  <c r="H53" i="1" l="1"/>
  <c r="C58" i="1" l="1"/>
  <c r="C57" i="1"/>
  <c r="C56" i="1"/>
  <c r="K55" i="1"/>
  <c r="C52" i="1"/>
  <c r="C51" i="1"/>
  <c r="C50" i="1"/>
  <c r="K49" i="1"/>
  <c r="K44" i="1"/>
  <c r="C42" i="1"/>
  <c r="C41" i="1"/>
  <c r="C32" i="1"/>
  <c r="C31" i="1"/>
  <c r="C30" i="1"/>
  <c r="K29" i="1"/>
  <c r="C27" i="1"/>
  <c r="C26" i="1"/>
  <c r="C25" i="1"/>
  <c r="E42" i="1" l="1"/>
  <c r="E56" i="1" l="1"/>
  <c r="E58" i="1"/>
  <c r="H42" i="1"/>
  <c r="E41" i="1"/>
  <c r="E57" i="1" s="1"/>
  <c r="H40" i="1" l="1"/>
  <c r="K40" i="1" s="1"/>
  <c r="K56" i="1" s="1"/>
  <c r="H58" i="1"/>
  <c r="K42" i="1"/>
  <c r="K58" i="1" s="1"/>
  <c r="E59" i="1"/>
  <c r="E61" i="1" s="1"/>
  <c r="H41" i="1"/>
  <c r="H56" i="1" l="1"/>
  <c r="H57" i="1"/>
  <c r="K41" i="1"/>
  <c r="K57" i="1" s="1"/>
  <c r="K59" i="1" s="1"/>
  <c r="K61" i="1" s="1"/>
  <c r="H59" i="1" l="1"/>
  <c r="H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Georgina Holmes</author>
    <author>tc={37F98355-7FCD-4223-B0D7-3A37A8C4CC3E}</author>
  </authors>
  <commentList>
    <comment ref="C2" authorId="0" shapeId="0" xr:uid="{F3E151B5-A109-4136-A756-C3AD8879C459}">
      <text>
        <r>
          <rPr>
            <b/>
            <sz val="9"/>
            <color indexed="81"/>
            <rFont val="Tahoma"/>
            <family val="2"/>
          </rPr>
          <t>Georgina Holmes:</t>
        </r>
        <r>
          <rPr>
            <sz val="9"/>
            <color indexed="81"/>
            <rFont val="Tahoma"/>
            <family val="2"/>
          </rPr>
          <t xml:space="preserve">
98% passported
</t>
        </r>
      </text>
    </comment>
    <comment ref="C3" authorId="0" shapeId="0" xr:uid="{8DB47178-3918-4FA5-AFB8-66A9076C213F}">
      <text>
        <r>
          <rPr>
            <b/>
            <sz val="9"/>
            <color indexed="81"/>
            <rFont val="Tahoma"/>
            <family val="2"/>
          </rPr>
          <t>Georgina Holmes:</t>
        </r>
        <r>
          <rPr>
            <sz val="9"/>
            <color indexed="81"/>
            <rFont val="Tahoma"/>
            <family val="2"/>
          </rPr>
          <t xml:space="preserve">
98% passported
</t>
        </r>
      </text>
    </comment>
    <comment ref="C4" authorId="0" shapeId="0" xr:uid="{1A905DAC-72B2-4CB4-954F-08565A711C6C}">
      <text>
        <r>
          <rPr>
            <b/>
            <sz val="9"/>
            <color indexed="81"/>
            <rFont val="Tahoma"/>
            <family val="2"/>
          </rPr>
          <t>Georgina Holmes:</t>
        </r>
        <r>
          <rPr>
            <sz val="9"/>
            <color indexed="81"/>
            <rFont val="Tahoma"/>
            <family val="2"/>
          </rPr>
          <t xml:space="preserve">
taken from 8.3 DSG Jan 22 EB</t>
        </r>
      </text>
    </comment>
    <comment ref="C5" authorId="0" shapeId="0" xr:uid="{01B58B24-E5D8-4A99-BBB2-7AC353A8157A}">
      <text>
        <r>
          <rPr>
            <b/>
            <sz val="9"/>
            <color indexed="81"/>
            <rFont val="Tahoma"/>
            <family val="2"/>
          </rPr>
          <t>Georgina Holmes:</t>
        </r>
        <r>
          <rPr>
            <sz val="9"/>
            <color indexed="81"/>
            <rFont val="Tahoma"/>
            <family val="2"/>
          </rPr>
          <t xml:space="preserve">
100% passported
</t>
        </r>
      </text>
    </comment>
    <comment ref="G5" authorId="1" shapeId="0" xr:uid="{37F98355-7FCD-4223-B0D7-3A37A8C4CC3E}">
      <text>
        <t>[Threaded comment]
Your version of Excel allows you to read this threaded comment; however, any edits to it will get removed if the file is opened in a newer version of Excel. Learn more: https://go.microsoft.com/fwlink/?linkid=870924
Comment:
    @Nicola Bettell This is the guidance - worth a read</t>
      </text>
    </comment>
  </commentList>
</comments>
</file>

<file path=xl/sharedStrings.xml><?xml version="1.0" encoding="utf-8"?>
<sst xmlns="http://schemas.openxmlformats.org/spreadsheetml/2006/main" count="71" uniqueCount="56">
  <si>
    <t>PLEASE READ THE INSTRUCTIONS ON THE RIGHT BEFORE COMPLETING THIS TOOL.
This tool incorporates the different hourly rates between 2 year olds and 3/4 year olds and to incorporate the additional 15 hours funding which is available for eligible working parents.</t>
  </si>
  <si>
    <t>.</t>
  </si>
  <si>
    <t>EYSFF Estimated Income Calculator 2022-25</t>
  </si>
  <si>
    <r>
      <rPr>
        <b/>
        <u/>
        <sz val="12"/>
        <rFont val="Arial"/>
        <family val="2"/>
      </rPr>
      <t>INSTRUCTIONS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1. Enter your DFE number in the top yellow cell. School name will automatically populate. 
2. Enter estimated numbers on roll for 2 year olds within the yellow cells in section A.
3. Enter estimated numbers on roll for 3/4 year olds receiving the existing 15 hours within the yellow cells in Section B.
4. Enter estimated numbers on roll for 3/4 years olds receiving the additional 15 hours for eligible working parents in Section C.
</t>
    </r>
    <r>
      <rPr>
        <b/>
        <sz val="10"/>
        <rFont val="Arial"/>
        <family val="2"/>
      </rPr>
      <t>*** For those who receive the full 30 hour entitlement, please ensure they are entered twice on this calculator - once under 'existing 15 hours', and once again under 'additional 15 hours'. This ensures they are calculated for 30 hours in total ***</t>
    </r>
    <r>
      <rPr>
        <sz val="10"/>
        <rFont val="Arial"/>
        <family val="2"/>
      </rPr>
      <t xml:space="preserve">
</t>
    </r>
    <r>
      <rPr>
        <b/>
        <u/>
        <sz val="12"/>
        <rFont val="Arial"/>
        <family val="2"/>
      </rPr>
      <t>NOTES</t>
    </r>
    <r>
      <rPr>
        <sz val="10"/>
        <rFont val="Arial"/>
        <family val="2"/>
      </rPr>
      <t xml:space="preserve">
 - The deprivation % for Summer and Autumn Term is based on the actual data for 2021/22 financial year. Please note the deprivation % for Spring Term is based on the lower of the Spring 21 actual versus the average of Summer and Autumn Terms.  The deprivation % can be overtyped if more accurate figures are known by the school.  
 - Term weeks have been estimated as per the Early Years Team. These can be overtyped if required, but total weeks per year should not exceed 38 weeks in total.
</t>
    </r>
    <r>
      <rPr>
        <sz val="10"/>
        <color theme="1"/>
        <rFont val="Arial"/>
        <family val="2"/>
      </rPr>
      <t xml:space="preserve">
 - The funding per hour rates agreed at the Education Board on 18th</t>
    </r>
    <r>
      <rPr>
        <sz val="10"/>
        <rFont val="Arial"/>
        <family val="2"/>
      </rPr>
      <t xml:space="preserve"> January 2022 have been incorporated into this tool.</t>
    </r>
  </si>
  <si>
    <t>DFE Number</t>
  </si>
  <si>
    <t>School Name</t>
  </si>
  <si>
    <t>SECTION A
Number on Roll (2 Year Olds)</t>
  </si>
  <si>
    <t>2022/23</t>
  </si>
  <si>
    <t>2023/24</t>
  </si>
  <si>
    <t>2024/25</t>
  </si>
  <si>
    <t>Summer Term</t>
  </si>
  <si>
    <t>Autumn Term</t>
  </si>
  <si>
    <t>Spring Term</t>
  </si>
  <si>
    <r>
      <t xml:space="preserve">SECTION B
Number on Roll (3 &amp; 4 Year Olds) </t>
    </r>
    <r>
      <rPr>
        <b/>
        <sz val="10"/>
        <color rgb="FFFF0000"/>
        <rFont val="Arial"/>
        <family val="2"/>
      </rPr>
      <t>Existing 15 hours</t>
    </r>
  </si>
  <si>
    <r>
      <t xml:space="preserve">SECTION C
Number on Roll (3 &amp; 4 Year Olds) </t>
    </r>
    <r>
      <rPr>
        <b/>
        <sz val="10"/>
        <color rgb="FFFF0000"/>
        <rFont val="Arial"/>
        <family val="2"/>
      </rPr>
      <t>Additional 15 hours for Working Parents (from September 2017)</t>
    </r>
  </si>
  <si>
    <t>Term Weeks (Max 38 wks per year)</t>
  </si>
  <si>
    <t>Funded Hours (Max 15hrs p/wk)
2 Year Olds</t>
  </si>
  <si>
    <t>Funded Hours (Max 30hrs p/wk)
3 &amp; 4 Year Olds</t>
  </si>
  <si>
    <t>Proportion of Deprivation</t>
  </si>
  <si>
    <t>Funding per hour</t>
  </si>
  <si>
    <t>Pupil Funding (2 Year Olds)</t>
  </si>
  <si>
    <t>Pupil Funding (3 &amp; 4 Year Olds)</t>
  </si>
  <si>
    <t>Deprivation Funding (3 &amp; 4 Year Olds)</t>
  </si>
  <si>
    <t>Pupil Funding</t>
  </si>
  <si>
    <t>Deprivation Funding (3&amp;4 Year olds only)</t>
  </si>
  <si>
    <t>Total EYSFF</t>
  </si>
  <si>
    <t>Deprivation Levels</t>
  </si>
  <si>
    <t>Spring 2020
%</t>
  </si>
  <si>
    <t>Summer 2020
%</t>
  </si>
  <si>
    <t>Autumn 2020
%</t>
  </si>
  <si>
    <t>Average Summer/Autumn 2020</t>
  </si>
  <si>
    <t>Estimate Spring 2021 %</t>
  </si>
  <si>
    <t>Spring 2021
%</t>
  </si>
  <si>
    <t>Summer 2021
%</t>
  </si>
  <si>
    <t>Autumn 2021
%</t>
  </si>
  <si>
    <t>Estimate Spring 2022 %</t>
  </si>
  <si>
    <t>Average (Spr+Sum+Aut)/3
%</t>
  </si>
  <si>
    <t>Barons Court Primary School Nursery</t>
  </si>
  <si>
    <t>Blenheim Primary School &amp; Nursery Sessional Day Care</t>
  </si>
  <si>
    <t>Bournemouth Park Primary School Nursery</t>
  </si>
  <si>
    <t>Darlinghurst Academy</t>
  </si>
  <si>
    <t>Eastwood  Primary School Nursery</t>
  </si>
  <si>
    <t>Friars Primary School Nursery</t>
  </si>
  <si>
    <t>Hamstel Infant School Nursery</t>
  </si>
  <si>
    <t>Hinguar Primary School Nursery</t>
  </si>
  <si>
    <t>Milton Hall Primary School Nursery</t>
  </si>
  <si>
    <t>Porters Grange Primary School Nursery</t>
  </si>
  <si>
    <t>Prince Avenue Academy &amp; Nursery</t>
  </si>
  <si>
    <t>Richmond Avenue Primary School Nursery</t>
  </si>
  <si>
    <t>Sacred Heart Catholic Primary School Nursery</t>
  </si>
  <si>
    <t>Temple Sutton Early Years</t>
  </si>
  <si>
    <t>2021/22</t>
  </si>
  <si>
    <t>TBC</t>
  </si>
  <si>
    <t>EYPP</t>
  </si>
  <si>
    <t>https://www.gov.uk/government/publications/early-years-national-funding-formula-allocations-and-guidance</t>
  </si>
  <si>
    <t xml:space="preserve">DAF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</si>
</sst>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2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1" fillId="8" borderId="0" applyNumberFormat="0" applyBorder="0" applyAlignment="0" applyProtection="0"/>
    <xf numFmtId="0" fontId="12" fillId="25" borderId="14" applyNumberFormat="0" applyAlignment="0" applyProtection="0"/>
    <xf numFmtId="0" fontId="13" fillId="26" borderId="15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8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14" applyNumberFormat="0" applyAlignment="0" applyProtection="0"/>
    <xf numFmtId="0" fontId="20" fillId="0" borderId="19" applyNumberFormat="0" applyFill="0" applyAlignment="0" applyProtection="0"/>
    <xf numFmtId="0" fontId="21" fillId="27" borderId="0" applyNumberFormat="0" applyBorder="0" applyAlignment="0" applyProtection="0"/>
    <xf numFmtId="0" fontId="2" fillId="28" borderId="20" applyNumberFormat="0" applyFont="0" applyAlignment="0" applyProtection="0"/>
    <xf numFmtId="0" fontId="22" fillId="25" borderId="21" applyNumberFormat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8" borderId="2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28" borderId="20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25" borderId="25" applyNumberFormat="0" applyAlignment="0" applyProtection="0"/>
    <xf numFmtId="0" fontId="2" fillId="28" borderId="24" applyNumberFormat="0" applyFont="0" applyAlignment="0" applyProtection="0"/>
    <xf numFmtId="0" fontId="12" fillId="25" borderId="23" applyNumberFormat="0" applyAlignment="0" applyProtection="0"/>
    <xf numFmtId="0" fontId="19" fillId="12" borderId="23" applyNumberFormat="0" applyAlignment="0" applyProtection="0"/>
    <xf numFmtId="0" fontId="12" fillId="25" borderId="14" applyNumberFormat="0" applyAlignment="0" applyProtection="0"/>
    <xf numFmtId="0" fontId="19" fillId="12" borderId="14" applyNumberFormat="0" applyAlignment="0" applyProtection="0"/>
    <xf numFmtId="0" fontId="2" fillId="28" borderId="20" applyNumberFormat="0" applyFont="0" applyAlignment="0" applyProtection="0"/>
    <xf numFmtId="0" fontId="22" fillId="25" borderId="21" applyNumberFormat="0" applyAlignment="0" applyProtection="0"/>
    <xf numFmtId="0" fontId="24" fillId="0" borderId="22" applyNumberFormat="0" applyFill="0" applyAlignment="0" applyProtection="0"/>
    <xf numFmtId="0" fontId="2" fillId="28" borderId="20" applyNumberFormat="0" applyFont="0" applyAlignment="0" applyProtection="0"/>
    <xf numFmtId="0" fontId="2" fillId="28" borderId="24" applyNumberFormat="0" applyFont="0" applyAlignment="0" applyProtection="0"/>
    <xf numFmtId="0" fontId="2" fillId="28" borderId="20" applyNumberFormat="0" applyFont="0" applyAlignment="0" applyProtection="0"/>
    <xf numFmtId="0" fontId="24" fillId="0" borderId="26" applyNumberFormat="0" applyFill="0" applyAlignment="0" applyProtection="0"/>
    <xf numFmtId="0" fontId="2" fillId="28" borderId="24" applyNumberFormat="0" applyFont="0" applyAlignment="0" applyProtection="0"/>
    <xf numFmtId="0" fontId="19" fillId="12" borderId="29" applyNumberForma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4" fillId="0" borderId="32" applyNumberFormat="0" applyFill="0" applyAlignment="0" applyProtection="0"/>
    <xf numFmtId="0" fontId="22" fillId="25" borderId="31" applyNumberFormat="0" applyAlignment="0" applyProtection="0"/>
    <xf numFmtId="0" fontId="2" fillId="28" borderId="30" applyNumberFormat="0" applyFont="0" applyAlignment="0" applyProtection="0"/>
    <xf numFmtId="0" fontId="12" fillId="25" borderId="29" applyNumberFormat="0" applyAlignment="0" applyProtection="0"/>
    <xf numFmtId="0" fontId="35" fillId="0" borderId="0" applyNumberFormat="0" applyFill="0" applyBorder="0" applyAlignment="0" applyProtection="0"/>
  </cellStyleXfs>
  <cellXfs count="165">
    <xf numFmtId="0" fontId="0" fillId="0" borderId="0" xfId="0"/>
    <xf numFmtId="166" fontId="2" fillId="4" borderId="0" xfId="1" applyNumberFormat="1" applyFont="1" applyFill="1" applyBorder="1" applyAlignment="1" applyProtection="1">
      <alignment horizontal="center" vertical="center"/>
      <protection locked="0"/>
    </xf>
    <xf numFmtId="166" fontId="2" fillId="4" borderId="9" xfId="1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vertical="center"/>
      <protection locked="0"/>
    </xf>
    <xf numFmtId="166" fontId="2" fillId="5" borderId="0" xfId="1" applyNumberFormat="1" applyFont="1" applyFill="1" applyBorder="1" applyAlignment="1" applyProtection="1">
      <alignment vertical="center"/>
    </xf>
    <xf numFmtId="166" fontId="2" fillId="5" borderId="9" xfId="1" applyNumberFormat="1" applyFont="1" applyFill="1" applyBorder="1" applyAlignment="1" applyProtection="1">
      <alignment vertical="center"/>
    </xf>
    <xf numFmtId="0" fontId="2" fillId="5" borderId="4" xfId="0" applyFont="1" applyFill="1" applyBorder="1" applyAlignment="1">
      <alignment vertical="center"/>
    </xf>
    <xf numFmtId="166" fontId="2" fillId="4" borderId="27" xfId="1" applyNumberFormat="1" applyFont="1" applyFill="1" applyBorder="1" applyAlignment="1" applyProtection="1">
      <alignment horizontal="center" vertical="center"/>
      <protection locked="0"/>
    </xf>
    <xf numFmtId="166" fontId="2" fillId="5" borderId="27" xfId="1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9" fontId="5" fillId="5" borderId="1" xfId="7" applyFont="1" applyFill="1" applyBorder="1" applyAlignment="1">
      <alignment horizontal="center"/>
    </xf>
    <xf numFmtId="165" fontId="2" fillId="29" borderId="1" xfId="0" applyNumberFormat="1" applyFont="1" applyFill="1" applyBorder="1" applyAlignment="1">
      <alignment vertical="center"/>
    </xf>
    <xf numFmtId="0" fontId="0" fillId="29" borderId="0" xfId="0" applyFill="1"/>
    <xf numFmtId="165" fontId="2" fillId="29" borderId="4" xfId="0" applyNumberFormat="1" applyFont="1" applyFill="1" applyBorder="1" applyAlignment="1">
      <alignment vertical="center"/>
    </xf>
    <xf numFmtId="0" fontId="8" fillId="5" borderId="37" xfId="2" applyFont="1" applyFill="1" applyBorder="1" applyAlignment="1">
      <alignment vertical="center" wrapText="1"/>
    </xf>
    <xf numFmtId="9" fontId="5" fillId="5" borderId="42" xfId="7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8" xfId="0" applyFont="1" applyFill="1" applyBorder="1"/>
    <xf numFmtId="0" fontId="5" fillId="5" borderId="39" xfId="0" applyFont="1" applyFill="1" applyBorder="1" applyAlignment="1">
      <alignment horizontal="center"/>
    </xf>
    <xf numFmtId="0" fontId="5" fillId="5" borderId="40" xfId="0" applyFont="1" applyFill="1" applyBorder="1"/>
    <xf numFmtId="0" fontId="5" fillId="5" borderId="41" xfId="0" applyFont="1" applyFill="1" applyBorder="1" applyAlignment="1">
      <alignment horizontal="center"/>
    </xf>
    <xf numFmtId="0" fontId="5" fillId="5" borderId="43" xfId="0" applyFont="1" applyFill="1" applyBorder="1"/>
    <xf numFmtId="0" fontId="8" fillId="0" borderId="37" xfId="2" applyFont="1" applyBorder="1" applyAlignment="1">
      <alignment vertical="center" wrapText="1"/>
    </xf>
    <xf numFmtId="0" fontId="8" fillId="0" borderId="38" xfId="2" applyFont="1" applyBorder="1" applyAlignment="1">
      <alignment vertical="center" wrapText="1"/>
    </xf>
    <xf numFmtId="9" fontId="26" fillId="0" borderId="1" xfId="0" applyNumberFormat="1" applyFont="1" applyBorder="1" applyAlignment="1">
      <alignment horizontal="center"/>
    </xf>
    <xf numFmtId="9" fontId="26" fillId="0" borderId="40" xfId="0" applyNumberFormat="1" applyFont="1" applyBorder="1" applyAlignment="1">
      <alignment horizontal="center"/>
    </xf>
    <xf numFmtId="9" fontId="26" fillId="0" borderId="42" xfId="0" applyNumberFormat="1" applyFont="1" applyBorder="1" applyAlignment="1">
      <alignment horizontal="center"/>
    </xf>
    <xf numFmtId="9" fontId="26" fillId="0" borderId="43" xfId="0" applyNumberFormat="1" applyFont="1" applyBorder="1" applyAlignment="1">
      <alignment horizontal="center"/>
    </xf>
    <xf numFmtId="0" fontId="8" fillId="30" borderId="36" xfId="2" applyFont="1" applyFill="1" applyBorder="1" applyAlignment="1">
      <alignment horizontal="center" vertical="center" wrapText="1"/>
    </xf>
    <xf numFmtId="0" fontId="8" fillId="30" borderId="37" xfId="2" applyFont="1" applyFill="1" applyBorder="1" applyAlignment="1">
      <alignment vertical="center" wrapText="1"/>
    </xf>
    <xf numFmtId="9" fontId="26" fillId="30" borderId="39" xfId="0" applyNumberFormat="1" applyFont="1" applyFill="1" applyBorder="1" applyAlignment="1">
      <alignment horizontal="center"/>
    </xf>
    <xf numFmtId="9" fontId="26" fillId="30" borderId="1" xfId="0" applyNumberFormat="1" applyFont="1" applyFill="1" applyBorder="1" applyAlignment="1">
      <alignment horizontal="center"/>
    </xf>
    <xf numFmtId="0" fontId="0" fillId="30" borderId="41" xfId="0" applyFill="1" applyBorder="1"/>
    <xf numFmtId="0" fontId="0" fillId="30" borderId="42" xfId="0" applyFill="1" applyBorder="1"/>
    <xf numFmtId="0" fontId="33" fillId="0" borderId="0" xfId="0" applyFont="1"/>
    <xf numFmtId="43" fontId="0" fillId="0" borderId="0" xfId="0" applyNumberFormat="1"/>
    <xf numFmtId="165" fontId="2" fillId="0" borderId="4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0" fontId="35" fillId="3" borderId="1" xfId="94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3" borderId="28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0" fontId="2" fillId="6" borderId="5" xfId="0" applyNumberFormat="1" applyFont="1" applyFill="1" applyBorder="1" applyAlignment="1">
      <alignment vertical="center"/>
    </xf>
    <xf numFmtId="166" fontId="2" fillId="6" borderId="0" xfId="1" applyNumberFormat="1" applyFont="1" applyFill="1" applyBorder="1" applyAlignment="1" applyProtection="1">
      <alignment horizontal="center" vertical="center"/>
    </xf>
    <xf numFmtId="3" fontId="2" fillId="6" borderId="6" xfId="0" applyNumberFormat="1" applyFont="1" applyFill="1" applyBorder="1" applyAlignment="1">
      <alignment horizontal="center" vertical="center"/>
    </xf>
    <xf numFmtId="10" fontId="2" fillId="6" borderId="8" xfId="0" applyNumberFormat="1" applyFont="1" applyFill="1" applyBorder="1" applyAlignment="1">
      <alignment vertical="center"/>
    </xf>
    <xf numFmtId="166" fontId="2" fillId="6" borderId="9" xfId="1" applyNumberFormat="1" applyFont="1" applyFill="1" applyBorder="1" applyAlignment="1" applyProtection="1">
      <alignment horizontal="center" vertical="center"/>
    </xf>
    <xf numFmtId="3" fontId="2" fillId="6" borderId="1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166" fontId="2" fillId="5" borderId="2" xfId="0" applyNumberFormat="1" applyFont="1" applyFill="1" applyBorder="1" applyAlignment="1">
      <alignment vertical="center"/>
    </xf>
    <xf numFmtId="166" fontId="2" fillId="5" borderId="3" xfId="0" applyNumberFormat="1" applyFont="1" applyFill="1" applyBorder="1" applyAlignment="1">
      <alignment vertical="center"/>
    </xf>
    <xf numFmtId="167" fontId="2" fillId="5" borderId="3" xfId="0" applyNumberFormat="1" applyFont="1" applyFill="1" applyBorder="1" applyAlignment="1">
      <alignment vertical="center"/>
    </xf>
    <xf numFmtId="166" fontId="2" fillId="5" borderId="5" xfId="0" applyNumberFormat="1" applyFont="1" applyFill="1" applyBorder="1" applyAlignment="1">
      <alignment vertical="center"/>
    </xf>
    <xf numFmtId="166" fontId="2" fillId="5" borderId="6" xfId="0" applyNumberFormat="1" applyFont="1" applyFill="1" applyBorder="1" applyAlignment="1">
      <alignment vertical="center"/>
    </xf>
    <xf numFmtId="167" fontId="2" fillId="5" borderId="6" xfId="0" applyNumberFormat="1" applyFont="1" applyFill="1" applyBorder="1" applyAlignment="1">
      <alignment vertical="center"/>
    </xf>
    <xf numFmtId="166" fontId="2" fillId="5" borderId="8" xfId="0" applyNumberFormat="1" applyFont="1" applyFill="1" applyBorder="1" applyAlignment="1">
      <alignment vertical="center"/>
    </xf>
    <xf numFmtId="166" fontId="2" fillId="5" borderId="10" xfId="0" applyNumberFormat="1" applyFont="1" applyFill="1" applyBorder="1" applyAlignment="1">
      <alignment vertical="center"/>
    </xf>
    <xf numFmtId="167" fontId="2" fillId="5" borderId="10" xfId="0" applyNumberFormat="1" applyFont="1" applyFill="1" applyBorder="1" applyAlignment="1">
      <alignment vertical="center"/>
    </xf>
    <xf numFmtId="166" fontId="2" fillId="5" borderId="0" xfId="0" applyNumberFormat="1" applyFont="1" applyFill="1" applyAlignment="1">
      <alignment vertical="center"/>
    </xf>
    <xf numFmtId="167" fontId="2" fillId="5" borderId="0" xfId="0" applyNumberFormat="1" applyFont="1" applyFill="1" applyAlignment="1">
      <alignment vertical="center"/>
    </xf>
    <xf numFmtId="9" fontId="2" fillId="6" borderId="2" xfId="0" applyNumberFormat="1" applyFont="1" applyFill="1" applyBorder="1" applyAlignment="1">
      <alignment vertical="center"/>
    </xf>
    <xf numFmtId="9" fontId="2" fillId="6" borderId="27" xfId="0" applyNumberFormat="1" applyFont="1" applyFill="1" applyBorder="1" applyAlignment="1">
      <alignment vertical="center"/>
    </xf>
    <xf numFmtId="9" fontId="2" fillId="6" borderId="3" xfId="0" applyNumberFormat="1" applyFont="1" applyFill="1" applyBorder="1" applyAlignment="1">
      <alignment vertical="center"/>
    </xf>
    <xf numFmtId="10" fontId="2" fillId="6" borderId="3" xfId="0" applyNumberFormat="1" applyFont="1" applyFill="1" applyBorder="1" applyAlignment="1">
      <alignment vertical="center"/>
    </xf>
    <xf numFmtId="9" fontId="2" fillId="6" borderId="5" xfId="0" applyNumberFormat="1" applyFont="1" applyFill="1" applyBorder="1" applyAlignment="1">
      <alignment vertical="center"/>
    </xf>
    <xf numFmtId="9" fontId="2" fillId="6" borderId="0" xfId="0" applyNumberFormat="1" applyFont="1" applyFill="1" applyAlignment="1">
      <alignment vertical="center"/>
    </xf>
    <xf numFmtId="9" fontId="2" fillId="6" borderId="6" xfId="0" applyNumberFormat="1" applyFont="1" applyFill="1" applyBorder="1" applyAlignment="1">
      <alignment vertical="center"/>
    </xf>
    <xf numFmtId="10" fontId="2" fillId="6" borderId="6" xfId="0" applyNumberFormat="1" applyFont="1" applyFill="1" applyBorder="1" applyAlignment="1">
      <alignment vertical="center"/>
    </xf>
    <xf numFmtId="9" fontId="2" fillId="6" borderId="8" xfId="0" applyNumberFormat="1" applyFont="1" applyFill="1" applyBorder="1" applyAlignment="1">
      <alignment vertical="center"/>
    </xf>
    <xf numFmtId="9" fontId="2" fillId="6" borderId="9" xfId="0" applyNumberFormat="1" applyFont="1" applyFill="1" applyBorder="1" applyAlignment="1">
      <alignment vertical="center"/>
    </xf>
    <xf numFmtId="9" fontId="2" fillId="6" borderId="10" xfId="0" applyNumberFormat="1" applyFont="1" applyFill="1" applyBorder="1" applyAlignment="1">
      <alignment vertical="center"/>
    </xf>
    <xf numFmtId="10" fontId="2" fillId="6" borderId="10" xfId="0" applyNumberFormat="1" applyFont="1" applyFill="1" applyBorder="1" applyAlignment="1">
      <alignment vertical="center"/>
    </xf>
    <xf numFmtId="0" fontId="2" fillId="5" borderId="28" xfId="0" applyFont="1" applyFill="1" applyBorder="1" applyAlignment="1">
      <alignment vertical="center"/>
    </xf>
    <xf numFmtId="165" fontId="2" fillId="5" borderId="2" xfId="0" applyNumberFormat="1" applyFont="1" applyFill="1" applyBorder="1" applyAlignment="1">
      <alignment vertical="center"/>
    </xf>
    <xf numFmtId="165" fontId="7" fillId="0" borderId="27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165" fontId="30" fillId="0" borderId="3" xfId="0" applyNumberFormat="1" applyFont="1" applyBorder="1" applyAlignment="1">
      <alignment vertical="center"/>
    </xf>
    <xf numFmtId="165" fontId="2" fillId="5" borderId="5" xfId="0" applyNumberFormat="1" applyFont="1" applyFill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6" xfId="0" applyNumberFormat="1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165" fontId="30" fillId="0" borderId="6" xfId="0" applyNumberFormat="1" applyFont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165" fontId="2" fillId="5" borderId="8" xfId="0" applyNumberFormat="1" applyFont="1" applyFill="1" applyBorder="1" applyAlignment="1">
      <alignment vertical="center"/>
    </xf>
    <xf numFmtId="165" fontId="7" fillId="0" borderId="9" xfId="0" applyNumberFormat="1" applyFont="1" applyBorder="1" applyAlignment="1">
      <alignment vertical="center"/>
    </xf>
    <xf numFmtId="165" fontId="7" fillId="0" borderId="10" xfId="0" applyNumberFormat="1" applyFont="1" applyBorder="1" applyAlignment="1">
      <alignment vertical="center"/>
    </xf>
    <xf numFmtId="165" fontId="7" fillId="0" borderId="8" xfId="0" applyNumberFormat="1" applyFont="1" applyBorder="1" applyAlignment="1">
      <alignment vertical="center"/>
    </xf>
    <xf numFmtId="165" fontId="30" fillId="0" borderId="10" xfId="0" applyNumberFormat="1" applyFont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164" fontId="2" fillId="3" borderId="27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3" borderId="0" xfId="0" applyNumberFormat="1" applyFont="1" applyFill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164" fontId="2" fillId="3" borderId="9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vertical="center"/>
    </xf>
    <xf numFmtId="164" fontId="2" fillId="5" borderId="0" xfId="0" applyNumberFormat="1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1" xfId="0" applyNumberFormat="1" applyFont="1" applyFill="1" applyBorder="1" applyAlignment="1">
      <alignment vertical="center"/>
    </xf>
    <xf numFmtId="164" fontId="4" fillId="3" borderId="12" xfId="0" applyNumberFormat="1" applyFont="1" applyFill="1" applyBorder="1" applyAlignment="1">
      <alignment vertical="center"/>
    </xf>
    <xf numFmtId="164" fontId="2" fillId="3" borderId="13" xfId="0" applyNumberFormat="1" applyFont="1" applyFill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164" fontId="2" fillId="6" borderId="2" xfId="0" applyNumberFormat="1" applyFont="1" applyFill="1" applyBorder="1" applyAlignment="1">
      <alignment vertical="center"/>
    </xf>
    <xf numFmtId="2" fontId="2" fillId="6" borderId="27" xfId="0" applyNumberFormat="1" applyFont="1" applyFill="1" applyBorder="1" applyAlignment="1">
      <alignment vertical="center"/>
    </xf>
    <xf numFmtId="2" fontId="2" fillId="6" borderId="3" xfId="0" applyNumberFormat="1" applyFont="1" applyFill="1" applyBorder="1" applyAlignment="1">
      <alignment vertical="center"/>
    </xf>
    <xf numFmtId="2" fontId="2" fillId="6" borderId="2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6" borderId="5" xfId="0" applyNumberFormat="1" applyFont="1" applyFill="1" applyBorder="1" applyAlignment="1">
      <alignment vertical="center"/>
    </xf>
    <xf numFmtId="2" fontId="2" fillId="6" borderId="0" xfId="0" applyNumberFormat="1" applyFont="1" applyFill="1" applyAlignment="1">
      <alignment vertical="center"/>
    </xf>
    <xf numFmtId="2" fontId="2" fillId="6" borderId="6" xfId="0" applyNumberFormat="1" applyFont="1" applyFill="1" applyBorder="1" applyAlignment="1">
      <alignment vertical="center"/>
    </xf>
    <xf numFmtId="2" fontId="2" fillId="6" borderId="5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2" fillId="6" borderId="8" xfId="0" applyNumberFormat="1" applyFont="1" applyFill="1" applyBorder="1" applyAlignment="1">
      <alignment vertical="center"/>
    </xf>
    <xf numFmtId="2" fontId="2" fillId="6" borderId="9" xfId="0" applyNumberFormat="1" applyFont="1" applyFill="1" applyBorder="1" applyAlignment="1">
      <alignment vertical="center"/>
    </xf>
    <xf numFmtId="2" fontId="2" fillId="6" borderId="10" xfId="0" applyNumberFormat="1" applyFont="1" applyFill="1" applyBorder="1" applyAlignment="1">
      <alignment vertical="center"/>
    </xf>
    <xf numFmtId="2" fontId="2" fillId="6" borderId="8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 indent="1"/>
    </xf>
    <xf numFmtId="0" fontId="4" fillId="5" borderId="0" xfId="0" applyFont="1" applyFill="1" applyAlignment="1">
      <alignment horizontal="left" wrapText="1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27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8" fillId="5" borderId="33" xfId="2" applyFont="1" applyFill="1" applyBorder="1" applyAlignment="1">
      <alignment horizontal="center"/>
    </xf>
    <xf numFmtId="0" fontId="8" fillId="5" borderId="34" xfId="2" applyFont="1" applyFill="1" applyBorder="1" applyAlignment="1">
      <alignment horizontal="center"/>
    </xf>
    <xf numFmtId="0" fontId="8" fillId="5" borderId="35" xfId="2" applyFont="1" applyFill="1" applyBorder="1" applyAlignment="1">
      <alignment horizontal="center"/>
    </xf>
  </cellXfs>
  <cellStyles count="95">
    <cellStyle name="20% - Accent1 2" xfId="10" xr:uid="{00000000-0005-0000-0000-000000000000}"/>
    <cellStyle name="20% - Accent2 2" xfId="11" xr:uid="{00000000-0005-0000-0000-000001000000}"/>
    <cellStyle name="20% - Accent3 2" xfId="12" xr:uid="{00000000-0005-0000-0000-000002000000}"/>
    <cellStyle name="20% - Accent4 2" xfId="13" xr:uid="{00000000-0005-0000-0000-000003000000}"/>
    <cellStyle name="20% - Accent5 2" xfId="14" xr:uid="{00000000-0005-0000-0000-000004000000}"/>
    <cellStyle name="20% - Accent6 2" xfId="15" xr:uid="{00000000-0005-0000-0000-000005000000}"/>
    <cellStyle name="40% - Accent1 2" xfId="16" xr:uid="{00000000-0005-0000-0000-000006000000}"/>
    <cellStyle name="40% - Accent2 2" xfId="17" xr:uid="{00000000-0005-0000-0000-000007000000}"/>
    <cellStyle name="40% - Accent3 2" xfId="18" xr:uid="{00000000-0005-0000-0000-000008000000}"/>
    <cellStyle name="40% - Accent4 2" xfId="1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22" xr:uid="{00000000-0005-0000-0000-00000C000000}"/>
    <cellStyle name="60% - Accent2 2" xfId="23" xr:uid="{00000000-0005-0000-0000-00000D000000}"/>
    <cellStyle name="60% - Accent3 2" xfId="24" xr:uid="{00000000-0005-0000-0000-00000E000000}"/>
    <cellStyle name="60% - Accent4 2" xfId="25" xr:uid="{00000000-0005-0000-0000-00000F000000}"/>
    <cellStyle name="60% - Accent5 2" xfId="26" xr:uid="{00000000-0005-0000-0000-000010000000}"/>
    <cellStyle name="60% - Accent6 2" xfId="27" xr:uid="{00000000-0005-0000-0000-000011000000}"/>
    <cellStyle name="Accent1 2" xfId="28" xr:uid="{00000000-0005-0000-0000-000012000000}"/>
    <cellStyle name="Accent2 2" xfId="29" xr:uid="{00000000-0005-0000-0000-000013000000}"/>
    <cellStyle name="Accent3 2" xfId="30" xr:uid="{00000000-0005-0000-0000-000014000000}"/>
    <cellStyle name="Accent4 2" xfId="31" xr:uid="{00000000-0005-0000-0000-000015000000}"/>
    <cellStyle name="Accent5 2" xfId="32" xr:uid="{00000000-0005-0000-0000-000016000000}"/>
    <cellStyle name="Accent6 2" xfId="33" xr:uid="{00000000-0005-0000-0000-000017000000}"/>
    <cellStyle name="Bad 2" xfId="34" xr:uid="{00000000-0005-0000-0000-000018000000}"/>
    <cellStyle name="Calculation 2" xfId="35" xr:uid="{00000000-0005-0000-0000-000019000000}"/>
    <cellStyle name="Calculation 2 2" xfId="77" xr:uid="{00000000-0005-0000-0000-00001A000000}"/>
    <cellStyle name="Calculation 2 3" xfId="75" xr:uid="{00000000-0005-0000-0000-00001B000000}"/>
    <cellStyle name="Calculation 2 4" xfId="93" xr:uid="{00000000-0005-0000-0000-00001C000000}"/>
    <cellStyle name="Check Cell 2" xfId="36" xr:uid="{00000000-0005-0000-0000-00001D000000}"/>
    <cellStyle name="Comma" xfId="1" builtinId="3"/>
    <cellStyle name="Comma 2" xfId="4" xr:uid="{00000000-0005-0000-0000-00001F000000}"/>
    <cellStyle name="Comma 2 2" xfId="38" xr:uid="{00000000-0005-0000-0000-000020000000}"/>
    <cellStyle name="Comma 3" xfId="37" xr:uid="{00000000-0005-0000-0000-000021000000}"/>
    <cellStyle name="Comma 3 2" xfId="69" xr:uid="{00000000-0005-0000-0000-000022000000}"/>
    <cellStyle name="Comma 4" xfId="58" xr:uid="{00000000-0005-0000-0000-000023000000}"/>
    <cellStyle name="Comma 4 2" xfId="63" xr:uid="{00000000-0005-0000-0000-000024000000}"/>
    <cellStyle name="Comma 5" xfId="55" xr:uid="{00000000-0005-0000-0000-000025000000}"/>
    <cellStyle name="Comma 6" xfId="3" xr:uid="{00000000-0005-0000-0000-000026000000}"/>
    <cellStyle name="Currency 2" xfId="39" xr:uid="{00000000-0005-0000-0000-000027000000}"/>
    <cellStyle name="Currency 3" xfId="59" xr:uid="{00000000-0005-0000-0000-000028000000}"/>
    <cellStyle name="Currency 3 2" xfId="64" xr:uid="{00000000-0005-0000-0000-000029000000}"/>
    <cellStyle name="Explanatory Text 2" xfId="40" xr:uid="{00000000-0005-0000-0000-00002A000000}"/>
    <cellStyle name="Good 2" xfId="41" xr:uid="{00000000-0005-0000-0000-00002B000000}"/>
    <cellStyle name="Heading 1 2" xfId="42" xr:uid="{00000000-0005-0000-0000-00002C000000}"/>
    <cellStyle name="Heading 2 2" xfId="43" xr:uid="{00000000-0005-0000-0000-00002D000000}"/>
    <cellStyle name="Heading 3 2" xfId="44" xr:uid="{00000000-0005-0000-0000-00002E000000}"/>
    <cellStyle name="Heading 4 2" xfId="45" xr:uid="{00000000-0005-0000-0000-00002F000000}"/>
    <cellStyle name="Hyperlink" xfId="94" builtinId="8"/>
    <cellStyle name="Input 2" xfId="46" xr:uid="{00000000-0005-0000-0000-000030000000}"/>
    <cellStyle name="Input 2 2" xfId="78" xr:uid="{00000000-0005-0000-0000-000031000000}"/>
    <cellStyle name="Input 2 3" xfId="76" xr:uid="{00000000-0005-0000-0000-000032000000}"/>
    <cellStyle name="Input 2 4" xfId="87" xr:uid="{00000000-0005-0000-0000-000033000000}"/>
    <cellStyle name="Linked Cell 2" xfId="47" xr:uid="{00000000-0005-0000-0000-000034000000}"/>
    <cellStyle name="Neutral 2" xfId="48" xr:uid="{00000000-0005-0000-0000-000035000000}"/>
    <cellStyle name="Normal" xfId="0" builtinId="0"/>
    <cellStyle name="Normal 2" xfId="5" xr:uid="{00000000-0005-0000-0000-000037000000}"/>
    <cellStyle name="Normal 2 2" xfId="9" xr:uid="{00000000-0005-0000-0000-000038000000}"/>
    <cellStyle name="Normal 3" xfId="57" xr:uid="{00000000-0005-0000-0000-000039000000}"/>
    <cellStyle name="Normal 3 2" xfId="62" xr:uid="{00000000-0005-0000-0000-00003A000000}"/>
    <cellStyle name="Normal 3 3" xfId="70" xr:uid="{00000000-0005-0000-0000-00003B000000}"/>
    <cellStyle name="Normal 4" xfId="67" xr:uid="{00000000-0005-0000-0000-00003C000000}"/>
    <cellStyle name="Normal 5" xfId="68" xr:uid="{00000000-0005-0000-0000-00003D000000}"/>
    <cellStyle name="Normal 5 2" xfId="72" xr:uid="{00000000-0005-0000-0000-00003E000000}"/>
    <cellStyle name="Normal 6" xfId="71" xr:uid="{00000000-0005-0000-0000-00003F000000}"/>
    <cellStyle name="Normal 7" xfId="8" xr:uid="{00000000-0005-0000-0000-000040000000}"/>
    <cellStyle name="Normal 8" xfId="2" xr:uid="{00000000-0005-0000-0000-000041000000}"/>
    <cellStyle name="Note 2" xfId="49" xr:uid="{00000000-0005-0000-0000-000042000000}"/>
    <cellStyle name="Note 2 2" xfId="79" xr:uid="{00000000-0005-0000-0000-000043000000}"/>
    <cellStyle name="Note 2 3" xfId="83" xr:uid="{00000000-0005-0000-0000-000044000000}"/>
    <cellStyle name="Note 2 4" xfId="92" xr:uid="{00000000-0005-0000-0000-000045000000}"/>
    <cellStyle name="Note 3" xfId="60" xr:uid="{00000000-0005-0000-0000-000046000000}"/>
    <cellStyle name="Note 3 2" xfId="65" xr:uid="{00000000-0005-0000-0000-000047000000}"/>
    <cellStyle name="Note 3 2 2" xfId="84" xr:uid="{00000000-0005-0000-0000-000048000000}"/>
    <cellStyle name="Note 3 2 3" xfId="86" xr:uid="{00000000-0005-0000-0000-000049000000}"/>
    <cellStyle name="Note 3 2 4" xfId="88" xr:uid="{00000000-0005-0000-0000-00004A000000}"/>
    <cellStyle name="Note 3 3" xfId="82" xr:uid="{00000000-0005-0000-0000-00004B000000}"/>
    <cellStyle name="Note 3 4" xfId="74" xr:uid="{00000000-0005-0000-0000-00004C000000}"/>
    <cellStyle name="Note 3 5" xfId="89" xr:uid="{00000000-0005-0000-0000-00004D000000}"/>
    <cellStyle name="Output 2" xfId="50" xr:uid="{00000000-0005-0000-0000-00004E000000}"/>
    <cellStyle name="Output 2 2" xfId="80" xr:uid="{00000000-0005-0000-0000-00004F000000}"/>
    <cellStyle name="Output 2 3" xfId="73" xr:uid="{00000000-0005-0000-0000-000050000000}"/>
    <cellStyle name="Output 2 4" xfId="91" xr:uid="{00000000-0005-0000-0000-000051000000}"/>
    <cellStyle name="Percent 2" xfId="7" xr:uid="{00000000-0005-0000-0000-000052000000}"/>
    <cellStyle name="Percent 2 2" xfId="51" xr:uid="{00000000-0005-0000-0000-000053000000}"/>
    <cellStyle name="Percent 3" xfId="61" xr:uid="{00000000-0005-0000-0000-000054000000}"/>
    <cellStyle name="Percent 3 2" xfId="66" xr:uid="{00000000-0005-0000-0000-000055000000}"/>
    <cellStyle name="Percent 4" xfId="56" xr:uid="{00000000-0005-0000-0000-000056000000}"/>
    <cellStyle name="Percent 5" xfId="6" xr:uid="{00000000-0005-0000-0000-000057000000}"/>
    <cellStyle name="Title 2" xfId="52" xr:uid="{00000000-0005-0000-0000-000058000000}"/>
    <cellStyle name="Total 2" xfId="53" xr:uid="{00000000-0005-0000-0000-000059000000}"/>
    <cellStyle name="Total 2 2" xfId="81" xr:uid="{00000000-0005-0000-0000-00005A000000}"/>
    <cellStyle name="Total 2 3" xfId="85" xr:uid="{00000000-0005-0000-0000-00005B000000}"/>
    <cellStyle name="Total 2 4" xfId="90" xr:uid="{00000000-0005-0000-0000-00005C000000}"/>
    <cellStyle name="Warning Text 2" xfId="54" xr:uid="{00000000-0005-0000-0000-00005D000000}"/>
  </cellStyles>
  <dxfs count="10"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</dxfs>
  <tableStyles count="0" defaultTableStyle="TableStyleMedium2" defaultPivotStyle="PivotStyleLight16"/>
  <colors>
    <mruColors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1</xdr:row>
      <xdr:rowOff>47625</xdr:rowOff>
    </xdr:from>
    <xdr:to>
      <xdr:col>13</xdr:col>
      <xdr:colOff>28574</xdr:colOff>
      <xdr:row>1</xdr:row>
      <xdr:rowOff>776287</xdr:rowOff>
    </xdr:to>
    <xdr:pic>
      <xdr:nvPicPr>
        <xdr:cNvPr id="3" name="Picture 3" descr="SBC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209550"/>
          <a:ext cx="2038349" cy="728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ire%20Gardner\AppData\Local\Microsoft\Windows\Temporary%20Internet%20Files\Content.Outlook\W5MZ7W3F\Three%20year%20staffing%20budget%20plan%2015-16%202912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ial%20Management\C&amp;L%20-%20SCHOOLS\Guidance%20Tools%20Templates%20and%20Forms\Tools\2021-22\Early%20Years%20Monthly%20Payment%20-%202020-21%20for%20EYSFF%20Tool%202021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SchoolsFinanceServices/Shared%20Documents/Schools%20Finance%20Main%20Team%20Area/EYFS/21-22/Early%20Years%20Monthly%20Payment%20-%202021-22%20for%20EYSFF%20Tool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"/>
      <sheetName val="MENU"/>
      <sheetName val="EYSFF"/>
      <sheetName val="DFE numbers"/>
      <sheetName val="EXPENDITURE SUMMARY 2015-16"/>
      <sheetName val="EXPENDITURE SUMMARY 3 YEAR"/>
      <sheetName val="TEACHERS"/>
      <sheetName val="CLSSRM SUPPORT"/>
      <sheetName val="OTHER STAFF"/>
      <sheetName val="NOTES"/>
      <sheetName val="TEACH SALARY"/>
      <sheetName val="NON TEACH SALARY"/>
      <sheetName val="TABLES"/>
      <sheetName val="MAT MENU"/>
      <sheetName val="Teach &gt; 1 YR"/>
      <sheetName val="Teach &gt; 26 wks"/>
      <sheetName val="Teach &lt; 26 wks"/>
      <sheetName val="LG &gt; 1 YR"/>
      <sheetName val="LG &gt; 26 wks"/>
      <sheetName val="LG &lt; 26 wks"/>
      <sheetName val="Salary tables teachers"/>
      <sheetName val="Salary tables non teache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Payment Spring 20"/>
      <sheetName val="Summary - Spring Term 20"/>
      <sheetName val="Monthly Payment Autumn 20  "/>
      <sheetName val="Summary - Autumn Term 20"/>
      <sheetName val="Monthly Payment Summer 20"/>
      <sheetName val="Summary - Summer Term 20"/>
    </sheetNames>
    <sheetDataSet>
      <sheetData sheetId="0"/>
      <sheetData sheetId="1">
        <row r="6">
          <cell r="K6">
            <v>0.15813117699910167</v>
          </cell>
        </row>
        <row r="7">
          <cell r="K7">
            <v>0.34892737141380215</v>
          </cell>
        </row>
        <row r="8">
          <cell r="K8">
            <v>0.17546062105379776</v>
          </cell>
        </row>
        <row r="9">
          <cell r="K9">
            <v>0.27063679245283051</v>
          </cell>
        </row>
        <row r="10">
          <cell r="K10">
            <v>0.17928577212729779</v>
          </cell>
        </row>
        <row r="11">
          <cell r="K11">
            <v>0.31009023789991802</v>
          </cell>
        </row>
      </sheetData>
      <sheetData sheetId="2"/>
      <sheetData sheetId="3">
        <row r="17">
          <cell r="K17">
            <v>0.19215686274509799</v>
          </cell>
        </row>
        <row r="22">
          <cell r="K22">
            <v>0.27272727272727265</v>
          </cell>
        </row>
        <row r="45">
          <cell r="K45">
            <v>0.15463917525773196</v>
          </cell>
        </row>
        <row r="104">
          <cell r="K104">
            <v>0.36000000000000032</v>
          </cell>
        </row>
        <row r="122">
          <cell r="K122">
            <v>0.20391676866585062</v>
          </cell>
        </row>
        <row r="125">
          <cell r="K125">
            <v>0.22448979591836729</v>
          </cell>
        </row>
      </sheetData>
      <sheetData sheetId="4"/>
      <sheetData sheetId="5">
        <row r="16">
          <cell r="J16">
            <v>0.17999999999999983</v>
          </cell>
        </row>
        <row r="21">
          <cell r="J21">
            <v>0.33783783783783755</v>
          </cell>
        </row>
        <row r="47">
          <cell r="J47">
            <v>0.19112025874742705</v>
          </cell>
        </row>
        <row r="114">
          <cell r="J114">
            <v>0.29729729729729687</v>
          </cell>
        </row>
        <row r="133">
          <cell r="J133">
            <v>0.23008849557522115</v>
          </cell>
        </row>
        <row r="136">
          <cell r="J136">
            <v>0.34042553191489355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s"/>
      <sheetName val="Monthly Spring 21"/>
      <sheetName val="Summary Spring 21"/>
      <sheetName val="Monthly Summer 21"/>
      <sheetName val="Summary Summer 21"/>
      <sheetName val="Monthly Autumn 21"/>
      <sheetName val="Summary Autumn 21"/>
    </sheetNames>
    <sheetDataSet>
      <sheetData sheetId="0"/>
      <sheetData sheetId="1"/>
      <sheetData sheetId="2">
        <row r="6">
          <cell r="C6" t="str">
            <v xml:space="preserve"> Caroline Lawrence Childminder Full Day Care</v>
          </cell>
          <cell r="D6">
            <v>1032.57</v>
          </cell>
          <cell r="L6">
            <v>663.79</v>
          </cell>
        </row>
        <row r="7">
          <cell r="C7" t="str">
            <v xml:space="preserve"> Michaela Cranfield -Costello's Childcare</v>
          </cell>
          <cell r="D7">
            <v>7375.5</v>
          </cell>
          <cell r="L7">
            <v>4794.07</v>
          </cell>
        </row>
        <row r="8">
          <cell r="C8" t="str">
            <v xml:space="preserve">ABC Rainbow Day Nursery (Westcliff) Limited </v>
          </cell>
          <cell r="D8">
            <v>20718.78</v>
          </cell>
          <cell r="L8">
            <v>13879.67</v>
          </cell>
        </row>
        <row r="9">
          <cell r="C9" t="str">
            <v>Alleyn Court Montessori Pre-Preparatory Full Day Care</v>
          </cell>
          <cell r="D9">
            <v>21844.89</v>
          </cell>
          <cell r="L9">
            <v>14480.56</v>
          </cell>
        </row>
        <row r="10">
          <cell r="C10" t="str">
            <v>Amanda Paul Childminder Full Day Care</v>
          </cell>
          <cell r="D10">
            <v>2507.67</v>
          </cell>
          <cell r="L10">
            <v>1651.29</v>
          </cell>
        </row>
        <row r="11">
          <cell r="C11" t="str">
            <v>Amrah Raja Childminder Full Day Care</v>
          </cell>
          <cell r="D11">
            <v>7424.67</v>
          </cell>
          <cell r="L11">
            <v>4826.8500000000004</v>
          </cell>
        </row>
        <row r="12">
          <cell r="C12" t="str">
            <v>Angela Belcham Childminder Full Day Care</v>
          </cell>
          <cell r="D12">
            <v>2212.65</v>
          </cell>
          <cell r="L12">
            <v>1229.24</v>
          </cell>
        </row>
        <row r="13">
          <cell r="C13" t="str">
            <v>Angela Burgess Childminder Full Day Care</v>
          </cell>
          <cell r="D13">
            <v>1475.1</v>
          </cell>
          <cell r="L13">
            <v>983.4</v>
          </cell>
        </row>
        <row r="14">
          <cell r="C14" t="str">
            <v>Arlene Haffie Childminder Full Day Care</v>
          </cell>
          <cell r="D14">
            <v>2376</v>
          </cell>
          <cell r="L14">
            <v>1584</v>
          </cell>
        </row>
        <row r="15">
          <cell r="C15" t="str">
            <v>Avenue Playgroup Pre-School Sessional Day Care</v>
          </cell>
          <cell r="D15">
            <v>13118.28</v>
          </cell>
          <cell r="L15">
            <v>8194.48</v>
          </cell>
        </row>
        <row r="16">
          <cell r="C16" t="str">
            <v>Barons Court Primary School Nursery</v>
          </cell>
          <cell r="D16">
            <v>38408.550000000003</v>
          </cell>
          <cell r="E16" t="str">
            <v>SN</v>
          </cell>
          <cell r="F16">
            <v>35469.449999999997</v>
          </cell>
          <cell r="G16">
            <v>1333.2</v>
          </cell>
          <cell r="H16">
            <v>1605.9</v>
          </cell>
          <cell r="I16">
            <v>0</v>
          </cell>
          <cell r="J16">
            <v>0</v>
          </cell>
          <cell r="K16">
            <v>0.38185255198487705</v>
          </cell>
          <cell r="L16">
            <v>25892.36</v>
          </cell>
        </row>
        <row r="17">
          <cell r="C17" t="str">
            <v>Beehive Education Limited - Bumblebees Preschool</v>
          </cell>
          <cell r="D17">
            <v>5916.24</v>
          </cell>
          <cell r="L17">
            <v>3944.16</v>
          </cell>
        </row>
        <row r="18">
          <cell r="C18" t="str">
            <v>Blenheim Children's Centre - Nursery Full Day Care</v>
          </cell>
          <cell r="D18">
            <v>63308.52</v>
          </cell>
          <cell r="L18">
            <v>40855.519999999997</v>
          </cell>
        </row>
        <row r="19">
          <cell r="C19" t="str">
            <v>Blenheim Primary School &amp; Nursery Sessional Day Care</v>
          </cell>
          <cell r="D19">
            <v>26951.040000000001</v>
          </cell>
          <cell r="L19">
            <v>17400.560000000001</v>
          </cell>
        </row>
        <row r="20">
          <cell r="C20" t="str">
            <v>Bo Peep Day Nursery Full Day Care</v>
          </cell>
          <cell r="D20">
            <v>57148.08</v>
          </cell>
          <cell r="L20">
            <v>37948.57</v>
          </cell>
        </row>
        <row r="21">
          <cell r="C21" t="str">
            <v>Bournemouth Park Primary School Nursery</v>
          </cell>
          <cell r="D21">
            <v>52849.5</v>
          </cell>
          <cell r="E21" t="str">
            <v>SN</v>
          </cell>
          <cell r="F21">
            <v>40565.25</v>
          </cell>
          <cell r="G21">
            <v>1524.6</v>
          </cell>
          <cell r="H21">
            <v>1836.45</v>
          </cell>
          <cell r="I21">
            <v>8850.6</v>
          </cell>
          <cell r="J21">
            <v>72.599999999999994</v>
          </cell>
          <cell r="K21">
            <v>0.32835820895522383</v>
          </cell>
          <cell r="L21">
            <v>33325.300000000003</v>
          </cell>
        </row>
        <row r="22">
          <cell r="C22" t="str">
            <v>Bournes Green Pre-School Sessional Day Care</v>
          </cell>
          <cell r="D22">
            <v>9145.6200000000008</v>
          </cell>
          <cell r="L22">
            <v>5629.96</v>
          </cell>
        </row>
        <row r="23">
          <cell r="C23" t="str">
            <v>Camilla Moreau Childminder Full Day Care</v>
          </cell>
          <cell r="D23">
            <v>5900.4</v>
          </cell>
          <cell r="L23">
            <v>3933.6</v>
          </cell>
        </row>
        <row r="24">
          <cell r="C24" t="str">
            <v>Carrie Furr Childminder Full Day Care</v>
          </cell>
          <cell r="D24">
            <v>900.9</v>
          </cell>
          <cell r="L24">
            <v>600.6</v>
          </cell>
        </row>
        <row r="25">
          <cell r="C25" t="str">
            <v>Centre Place Family Centre Nursery Full Day Care</v>
          </cell>
          <cell r="D25">
            <v>59889.14</v>
          </cell>
          <cell r="L25">
            <v>39031.35</v>
          </cell>
        </row>
        <row r="26">
          <cell r="C26" t="str">
            <v>Chloe Goldsmith Childminder Full Day Care</v>
          </cell>
          <cell r="D26">
            <v>3113.55</v>
          </cell>
          <cell r="L26">
            <v>2075.6999999999998</v>
          </cell>
        </row>
        <row r="27">
          <cell r="C27" t="str">
            <v>Christina Lucking Childminder</v>
          </cell>
          <cell r="D27">
            <v>5575.18</v>
          </cell>
          <cell r="L27">
            <v>3593.85</v>
          </cell>
        </row>
        <row r="28">
          <cell r="C28" t="str">
            <v>Claire Heron - Childminder Full Day Care</v>
          </cell>
          <cell r="D28">
            <v>2671.79</v>
          </cell>
          <cell r="L28">
            <v>1745.18</v>
          </cell>
        </row>
        <row r="29">
          <cell r="C29" t="str">
            <v>Clara McDaid Childminder</v>
          </cell>
          <cell r="D29">
            <v>2950.2</v>
          </cell>
          <cell r="L29">
            <v>1966.8</v>
          </cell>
        </row>
        <row r="30">
          <cell r="C30" t="str">
            <v>Clare McHugh Childminder Full Day Care</v>
          </cell>
          <cell r="D30">
            <v>3982.76</v>
          </cell>
          <cell r="L30">
            <v>2548.62</v>
          </cell>
        </row>
        <row r="31">
          <cell r="C31" t="str">
            <v>Clare Ward Childminder Full day care</v>
          </cell>
          <cell r="D31">
            <v>1475.1</v>
          </cell>
          <cell r="L31">
            <v>983.4</v>
          </cell>
        </row>
        <row r="32">
          <cell r="C32" t="str">
            <v>Cockleshell Nursery Full Day Care</v>
          </cell>
          <cell r="D32">
            <v>49054.5</v>
          </cell>
          <cell r="L32">
            <v>32446.15</v>
          </cell>
        </row>
        <row r="33">
          <cell r="C33" t="str">
            <v>Daisy Chain Playgroup Pre-School Sessional Day Care</v>
          </cell>
          <cell r="D33">
            <v>22143.66</v>
          </cell>
          <cell r="L33">
            <v>14351.28</v>
          </cell>
        </row>
        <row r="34">
          <cell r="C34" t="str">
            <v>Darlinghurst Academy</v>
          </cell>
          <cell r="D34">
            <v>31720.44</v>
          </cell>
          <cell r="E34" t="str">
            <v>SN</v>
          </cell>
          <cell r="L34">
            <v>21125.119999999999</v>
          </cell>
        </row>
        <row r="35">
          <cell r="C35" t="str">
            <v>Deborah Jean Smith Childminder full day care</v>
          </cell>
          <cell r="D35">
            <v>1707.75</v>
          </cell>
          <cell r="L35">
            <v>1388.75</v>
          </cell>
        </row>
        <row r="36">
          <cell r="C36" t="str">
            <v>Donna &amp; Lee Cannon Childminder Full Day Care</v>
          </cell>
          <cell r="D36">
            <v>2950.2</v>
          </cell>
          <cell r="L36">
            <v>1966.8</v>
          </cell>
        </row>
        <row r="37">
          <cell r="C37" t="str">
            <v>Donna Everitt - Childminder</v>
          </cell>
          <cell r="D37">
            <v>2212.65</v>
          </cell>
          <cell r="L37">
            <v>1475.1</v>
          </cell>
        </row>
        <row r="38">
          <cell r="C38" t="str">
            <v>Donna Marie Gladwin Childminder</v>
          </cell>
          <cell r="D38">
            <v>639.21</v>
          </cell>
          <cell r="L38">
            <v>426.14</v>
          </cell>
        </row>
        <row r="39">
          <cell r="C39" t="str">
            <v>Donna Marshall (Tiny Tadpoles) Childminder</v>
          </cell>
          <cell r="D39">
            <v>1770.12</v>
          </cell>
          <cell r="L39">
            <v>1180.08</v>
          </cell>
        </row>
        <row r="40">
          <cell r="C40" t="str">
            <v>Ducklings Pre-School Sessional Day Care</v>
          </cell>
          <cell r="D40">
            <v>10437.57</v>
          </cell>
          <cell r="L40">
            <v>6494.07</v>
          </cell>
        </row>
        <row r="41">
          <cell r="C41" t="str">
            <v>Earls Hall Pre-School Sessional Day Care</v>
          </cell>
          <cell r="D41">
            <v>14577.09</v>
          </cell>
          <cell r="L41">
            <v>9914.73</v>
          </cell>
        </row>
        <row r="42">
          <cell r="C42" t="str">
            <v>Eastwood  Primary School Nursery</v>
          </cell>
          <cell r="D42">
            <v>39389.43</v>
          </cell>
          <cell r="E42" t="str">
            <v>SN</v>
          </cell>
          <cell r="F42">
            <v>37212.75</v>
          </cell>
          <cell r="G42">
            <v>987.36</v>
          </cell>
          <cell r="H42">
            <v>1189.32</v>
          </cell>
          <cell r="I42">
            <v>0</v>
          </cell>
          <cell r="J42">
            <v>0</v>
          </cell>
          <cell r="K42">
            <v>0.26954954954954957</v>
          </cell>
          <cell r="L42">
            <v>26608.05</v>
          </cell>
        </row>
        <row r="43">
          <cell r="C43" t="str">
            <v>Eastwood Community Early Years</v>
          </cell>
          <cell r="D43">
            <v>59007.09</v>
          </cell>
          <cell r="L43">
            <v>38933.800000000003</v>
          </cell>
        </row>
        <row r="44">
          <cell r="C44" t="str">
            <v>Eastwood Community Nursery</v>
          </cell>
          <cell r="D44">
            <v>24836.62</v>
          </cell>
          <cell r="L44">
            <v>16520.87</v>
          </cell>
        </row>
        <row r="45">
          <cell r="C45" t="str">
            <v>Eastwood Community Pre-School Sessional Day Care</v>
          </cell>
          <cell r="D45">
            <v>26372.94</v>
          </cell>
          <cell r="L45">
            <v>17337.25</v>
          </cell>
        </row>
        <row r="46">
          <cell r="C46" t="str">
            <v>Eileen McLoughlin Childminder Full Day Care</v>
          </cell>
          <cell r="D46">
            <v>393.36</v>
          </cell>
          <cell r="L46">
            <v>262.24</v>
          </cell>
        </row>
        <row r="47">
          <cell r="C47" t="str">
            <v>Elaine Lawrance Childminder Full Day Care</v>
          </cell>
          <cell r="D47">
            <v>3933.6</v>
          </cell>
          <cell r="L47">
            <v>2425.71</v>
          </cell>
        </row>
        <row r="48">
          <cell r="C48" t="str">
            <v>Elim Church Day Nursery Full Day Care</v>
          </cell>
          <cell r="D48">
            <v>32575.95</v>
          </cell>
          <cell r="L48">
            <v>21716.74</v>
          </cell>
        </row>
        <row r="49">
          <cell r="C49" t="str">
            <v xml:space="preserve">Fairways Pre-School Playgroup </v>
          </cell>
          <cell r="D49">
            <v>39621.94</v>
          </cell>
          <cell r="L49">
            <v>25995.58</v>
          </cell>
        </row>
        <row r="50">
          <cell r="C50" t="str">
            <v>Fidelia McGhee Childminder Full Day Care</v>
          </cell>
          <cell r="D50">
            <v>897.6</v>
          </cell>
          <cell r="L50">
            <v>598.4</v>
          </cell>
        </row>
        <row r="51">
          <cell r="C51" t="str">
            <v>Friars Centre Playgroup Pre-School Sessional Day Care</v>
          </cell>
          <cell r="D51">
            <v>53410.39</v>
          </cell>
          <cell r="L51">
            <v>34953</v>
          </cell>
        </row>
        <row r="52">
          <cell r="C52" t="str">
            <v>Friars Primary School Nursery</v>
          </cell>
          <cell r="D52">
            <v>32650.2</v>
          </cell>
          <cell r="E52" t="str">
            <v>SN</v>
          </cell>
          <cell r="L52">
            <v>20986.27</v>
          </cell>
        </row>
        <row r="53">
          <cell r="C53" t="str">
            <v xml:space="preserve">Gemma Oakes Childminder </v>
          </cell>
          <cell r="D53">
            <v>6600.16</v>
          </cell>
          <cell r="L53">
            <v>4166.53</v>
          </cell>
        </row>
        <row r="54">
          <cell r="C54" t="str">
            <v>Geraldine Caroline Fraser - Childminder Full day Care</v>
          </cell>
          <cell r="D54"/>
          <cell r="L54">
            <v>122.92</v>
          </cell>
        </row>
        <row r="55">
          <cell r="C55" t="str">
            <v>Giggles Pre-school - sessional care</v>
          </cell>
          <cell r="D55">
            <v>30394.81</v>
          </cell>
          <cell r="L55">
            <v>19919.939999999999</v>
          </cell>
        </row>
        <row r="56">
          <cell r="C56" t="str">
            <v>Gina Rose Cullinane - Childminder Full Day Care</v>
          </cell>
          <cell r="D56">
            <v>2409.33</v>
          </cell>
          <cell r="L56">
            <v>1606.22</v>
          </cell>
        </row>
        <row r="57">
          <cell r="C57" t="str">
            <v>Hamstel Infant School Nursery</v>
          </cell>
          <cell r="D57">
            <v>72918.45</v>
          </cell>
          <cell r="E57" t="str">
            <v>SN</v>
          </cell>
          <cell r="L57">
            <v>48546.84</v>
          </cell>
        </row>
        <row r="58">
          <cell r="C58" t="str">
            <v>Heather Waghorn Childminder Full Day Care</v>
          </cell>
          <cell r="D58">
            <v>1475.1</v>
          </cell>
          <cell r="L58">
            <v>983.4</v>
          </cell>
        </row>
        <row r="59">
          <cell r="C59" t="str">
            <v>Heidi Sharp Childminder Full Day Care</v>
          </cell>
          <cell r="D59">
            <v>1475.1</v>
          </cell>
          <cell r="L59">
            <v>983.4</v>
          </cell>
        </row>
        <row r="60">
          <cell r="C60" t="str">
            <v>Helen Jordan Childminder Full Day Care</v>
          </cell>
          <cell r="D60">
            <v>3687.75</v>
          </cell>
          <cell r="L60">
            <v>2458.5</v>
          </cell>
        </row>
        <row r="61">
          <cell r="C61" t="str">
            <v>Hennye Kornbluh Childminder Full Day Care</v>
          </cell>
          <cell r="D61">
            <v>8026.2</v>
          </cell>
          <cell r="L61">
            <v>5214.3</v>
          </cell>
        </row>
        <row r="62">
          <cell r="C62" t="str">
            <v>Hinguar Primary School Nursery</v>
          </cell>
          <cell r="D62">
            <v>36944.49</v>
          </cell>
          <cell r="E62" t="str">
            <v>SN</v>
          </cell>
          <cell r="L62">
            <v>24637.83</v>
          </cell>
        </row>
        <row r="63">
          <cell r="C63" t="str">
            <v xml:space="preserve">Home From Home Day Nursery Ltd.  </v>
          </cell>
          <cell r="D63">
            <v>14016.99</v>
          </cell>
          <cell r="L63">
            <v>8904.17</v>
          </cell>
        </row>
        <row r="64">
          <cell r="C64" t="str">
            <v>Humpty Dumpty Pre-School Sessional Day Care</v>
          </cell>
          <cell r="D64">
            <v>10314.15</v>
          </cell>
          <cell r="L64">
            <v>6753.17</v>
          </cell>
        </row>
        <row r="65">
          <cell r="C65" t="str">
            <v>Imperial Day Nursery Full Day Care</v>
          </cell>
          <cell r="D65">
            <v>37394.28</v>
          </cell>
          <cell r="L65">
            <v>24929.52</v>
          </cell>
        </row>
        <row r="66">
          <cell r="C66" t="str">
            <v>Jackie Fillary Childminder</v>
          </cell>
          <cell r="D66">
            <v>1475.1</v>
          </cell>
          <cell r="L66">
            <v>1360.35</v>
          </cell>
        </row>
        <row r="67">
          <cell r="C67" t="str">
            <v>Jackie McGarva Childminder Full Day Care</v>
          </cell>
          <cell r="D67">
            <v>1475.1</v>
          </cell>
          <cell r="L67">
            <v>983.4</v>
          </cell>
        </row>
        <row r="68">
          <cell r="C68" t="str">
            <v>Jacky Edwards childminder</v>
          </cell>
          <cell r="D68">
            <v>670.5</v>
          </cell>
          <cell r="L68">
            <v>458.17</v>
          </cell>
        </row>
        <row r="69">
          <cell r="C69" t="str">
            <v>Jacky Hammond Childminder Full Day Care</v>
          </cell>
          <cell r="D69"/>
          <cell r="L69">
            <v>245.84</v>
          </cell>
        </row>
        <row r="70">
          <cell r="C70" t="str">
            <v>Jenna Louise Hamlet - Childminder Full day care</v>
          </cell>
          <cell r="D70">
            <v>900.73</v>
          </cell>
          <cell r="L70">
            <v>577.39</v>
          </cell>
        </row>
        <row r="71">
          <cell r="C71" t="str">
            <v xml:space="preserve">Jennifer Withers Childminder </v>
          </cell>
          <cell r="D71">
            <v>196.68</v>
          </cell>
          <cell r="L71">
            <v>131.12</v>
          </cell>
        </row>
        <row r="72">
          <cell r="C72" t="str">
            <v>Jenny Louise Pond  Childminder</v>
          </cell>
          <cell r="D72">
            <v>0</v>
          </cell>
          <cell r="L72">
            <v>122.92</v>
          </cell>
        </row>
        <row r="73">
          <cell r="C73" t="str">
            <v>Joanne Buss Childminder</v>
          </cell>
          <cell r="D73">
            <v>2787.24</v>
          </cell>
          <cell r="L73">
            <v>1584</v>
          </cell>
        </row>
        <row r="74">
          <cell r="C74" t="str">
            <v>Johnstone Road Pre-School Sessional Day Care</v>
          </cell>
          <cell r="D74">
            <v>19486.169999999998</v>
          </cell>
          <cell r="L74">
            <v>12892.44</v>
          </cell>
        </row>
        <row r="75">
          <cell r="C75" t="str">
            <v>Julie Oliver Childminder Full Day Care</v>
          </cell>
          <cell r="D75">
            <v>1475.1</v>
          </cell>
          <cell r="L75">
            <v>983.4</v>
          </cell>
        </row>
        <row r="76">
          <cell r="C76" t="str">
            <v>Julie-Anne Logan - Childminder</v>
          </cell>
          <cell r="D76">
            <v>1638.45</v>
          </cell>
          <cell r="L76">
            <v>1092.3</v>
          </cell>
        </row>
        <row r="77">
          <cell r="C77" t="str">
            <v>Kadijatu Saccoh (Kay's Childminding)- Childminder</v>
          </cell>
          <cell r="D77"/>
          <cell r="L77">
            <v>0</v>
          </cell>
        </row>
        <row r="78">
          <cell r="C78" t="str">
            <v>Kelly Louise Ilett -Childminder Full Day Care</v>
          </cell>
          <cell r="D78">
            <v>2376</v>
          </cell>
          <cell r="L78">
            <v>1310.92</v>
          </cell>
        </row>
        <row r="79">
          <cell r="C79" t="str">
            <v>Kerry Morgan Childminder Full Day Care</v>
          </cell>
          <cell r="D79">
            <v>737.55</v>
          </cell>
          <cell r="L79">
            <v>491.7</v>
          </cell>
        </row>
        <row r="80">
          <cell r="C80" t="str">
            <v>Kids Kingdom Daycare - Full Day Care</v>
          </cell>
          <cell r="D80">
            <v>900.9</v>
          </cell>
          <cell r="L80">
            <v>674.35</v>
          </cell>
        </row>
        <row r="81">
          <cell r="C81" t="str">
            <v>Kingsway Pre-School Sessional Day Care</v>
          </cell>
          <cell r="D81">
            <v>34032.239999999998</v>
          </cell>
          <cell r="L81">
            <v>22528.65</v>
          </cell>
        </row>
        <row r="82">
          <cell r="C82" t="str">
            <v>Ladybird NHS Nursery Full Day Care</v>
          </cell>
          <cell r="D82">
            <v>49627.8</v>
          </cell>
          <cell r="L82">
            <v>33036.36</v>
          </cell>
        </row>
        <row r="83">
          <cell r="C83" t="str">
            <v>Le Ballon Rouge Montessori Day Nursery Full Day Care</v>
          </cell>
          <cell r="D83">
            <v>55677.27</v>
          </cell>
          <cell r="L83">
            <v>36832.199999999997</v>
          </cell>
        </row>
        <row r="84">
          <cell r="C84" t="str">
            <v>Leigh Road Baptist Church Pre-School Sessional Day Care</v>
          </cell>
          <cell r="D84">
            <v>28007.32</v>
          </cell>
          <cell r="L84">
            <v>18968.63</v>
          </cell>
        </row>
        <row r="85">
          <cell r="C85" t="str">
            <v>Leigh Village Day Nursery Full Day Care</v>
          </cell>
          <cell r="D85">
            <v>34069.199999999997</v>
          </cell>
          <cell r="L85">
            <v>22466.94</v>
          </cell>
        </row>
        <row r="86">
          <cell r="C86" t="str">
            <v>Leigh Wesley Pre-school - Sessional day care</v>
          </cell>
          <cell r="D86">
            <v>22390.83</v>
          </cell>
          <cell r="L86">
            <v>14312.59</v>
          </cell>
        </row>
        <row r="87">
          <cell r="C87" t="str">
            <v>Lisa Elizabeth D'Auria - Childminder Full Day Care</v>
          </cell>
          <cell r="D87">
            <v>3851.1</v>
          </cell>
          <cell r="L87">
            <v>2444.4699999999998</v>
          </cell>
        </row>
        <row r="88">
          <cell r="C88" t="str">
            <v>Little Acorns Pre-School Sessional Day Care</v>
          </cell>
          <cell r="D88">
            <v>27416.49</v>
          </cell>
          <cell r="L88">
            <v>17676.54</v>
          </cell>
        </row>
        <row r="89">
          <cell r="C89" t="str">
            <v>Little Fishes Pre-School Sessional Day Care</v>
          </cell>
          <cell r="D89">
            <v>26870.55</v>
          </cell>
          <cell r="L89">
            <v>17712.89</v>
          </cell>
        </row>
        <row r="90">
          <cell r="C90" t="str">
            <v>Little Legs Nursery</v>
          </cell>
          <cell r="D90">
            <v>27400.05</v>
          </cell>
          <cell r="L90">
            <v>18000.45</v>
          </cell>
        </row>
        <row r="91">
          <cell r="C91" t="str">
            <v>Little Stars Day Nursery Shoebury (Bright Kidz)</v>
          </cell>
          <cell r="D91">
            <v>32970.300000000003</v>
          </cell>
          <cell r="L91">
            <v>21104.13</v>
          </cell>
        </row>
        <row r="92">
          <cell r="C92" t="str">
            <v>Little Stars Southend (Bright  Kidz) - Full Day Care</v>
          </cell>
          <cell r="D92">
            <v>36036</v>
          </cell>
          <cell r="L92">
            <v>23775.15</v>
          </cell>
        </row>
        <row r="93">
          <cell r="C93" t="str">
            <v>Little Treasures Day Nursery Full Day Care</v>
          </cell>
          <cell r="D93">
            <v>73280.759999999995</v>
          </cell>
          <cell r="L93">
            <v>47689.17</v>
          </cell>
        </row>
        <row r="94">
          <cell r="C94" t="str">
            <v>Little Turtles Pre-School Sessional Day Care</v>
          </cell>
          <cell r="D94">
            <v>12790.14</v>
          </cell>
          <cell r="L94">
            <v>8078.94</v>
          </cell>
        </row>
        <row r="95">
          <cell r="C95" t="str">
            <v>Lynda Carter Childminder Full Day Care</v>
          </cell>
          <cell r="D95">
            <v>2372.6999999999998</v>
          </cell>
          <cell r="L95">
            <v>1581.8</v>
          </cell>
        </row>
        <row r="96">
          <cell r="C96" t="str">
            <v>Malgorzata Dennison Childminder Full Day Care</v>
          </cell>
          <cell r="D96">
            <v>491.7</v>
          </cell>
          <cell r="L96">
            <v>327.8</v>
          </cell>
        </row>
        <row r="97">
          <cell r="C97" t="str">
            <v>Mary Harding Childminder Full Day Care</v>
          </cell>
          <cell r="D97">
            <v>911.88</v>
          </cell>
          <cell r="L97">
            <v>595.24</v>
          </cell>
        </row>
        <row r="98">
          <cell r="C98" t="str">
            <v>Michelle Taylor Childminder Full Day Care</v>
          </cell>
          <cell r="D98"/>
          <cell r="L98">
            <v>0</v>
          </cell>
        </row>
        <row r="99">
          <cell r="C99" t="str">
            <v>Milton Hall Primary School Nursery</v>
          </cell>
          <cell r="D99">
            <v>49249.2</v>
          </cell>
          <cell r="E99" t="str">
            <v>SN</v>
          </cell>
          <cell r="F99">
            <v>45728.1</v>
          </cell>
          <cell r="G99">
            <v>1597.2</v>
          </cell>
          <cell r="H99">
            <v>1923.9</v>
          </cell>
          <cell r="I99">
            <v>0</v>
          </cell>
          <cell r="J99">
            <v>0</v>
          </cell>
          <cell r="K99">
            <v>0.35483870967741937</v>
          </cell>
          <cell r="L99">
            <v>31250.92</v>
          </cell>
        </row>
        <row r="100">
          <cell r="C100" t="str">
            <v>Miranda Crocock Childminder Full Day Care</v>
          </cell>
          <cell r="D100">
            <v>900.9</v>
          </cell>
          <cell r="L100">
            <v>600.6</v>
          </cell>
        </row>
        <row r="101">
          <cell r="C101" t="str">
            <v>Monkey Puzzle Day Nursery Southend  - Full Day Care</v>
          </cell>
          <cell r="D101">
            <v>26516.7</v>
          </cell>
          <cell r="L101">
            <v>16955.650000000001</v>
          </cell>
        </row>
        <row r="102">
          <cell r="C102" t="str">
            <v>Natalie Cushion Childminder</v>
          </cell>
          <cell r="D102">
            <v>2950.2</v>
          </cell>
          <cell r="L102">
            <v>1966.8</v>
          </cell>
        </row>
        <row r="103">
          <cell r="C103" t="str">
            <v>Nicola Murkin Childminder Full Day Care</v>
          </cell>
          <cell r="D103">
            <v>1475.1</v>
          </cell>
          <cell r="L103">
            <v>983.4</v>
          </cell>
        </row>
        <row r="104">
          <cell r="C104" t="str">
            <v>Oak House Montessori Nursery Full Day Care</v>
          </cell>
          <cell r="D104">
            <v>80372.639999999999</v>
          </cell>
          <cell r="L104">
            <v>52451.72</v>
          </cell>
        </row>
        <row r="105">
          <cell r="C105" t="str">
            <v>Olympus Day Nursery Full Day Care</v>
          </cell>
          <cell r="D105">
            <v>24365.55</v>
          </cell>
          <cell r="L105">
            <v>16202.72</v>
          </cell>
        </row>
        <row r="106">
          <cell r="C106" t="str">
            <v>Our Lady of Lourdes Pre-School Sessional Day Care</v>
          </cell>
          <cell r="D106">
            <v>34222.32</v>
          </cell>
          <cell r="L106">
            <v>22814.880000000001</v>
          </cell>
        </row>
        <row r="107">
          <cell r="C107" t="str">
            <v>Paint Pots Pre-School Sessional Day Care</v>
          </cell>
          <cell r="D107">
            <v>19384.169999999998</v>
          </cell>
          <cell r="L107">
            <v>12461.34</v>
          </cell>
        </row>
        <row r="108">
          <cell r="C108" t="str">
            <v>Pauline Skinner Childminder Full Day Care</v>
          </cell>
          <cell r="D108">
            <v>786.72</v>
          </cell>
          <cell r="L108">
            <v>524.48</v>
          </cell>
        </row>
        <row r="109">
          <cell r="C109" t="str">
            <v>Peek-a-Boo Pre-School Sessional Day Care</v>
          </cell>
          <cell r="D109">
            <v>12607.65</v>
          </cell>
          <cell r="L109">
            <v>8132.56</v>
          </cell>
        </row>
        <row r="110">
          <cell r="C110" t="str">
            <v>Phoenix Pre-School Sessional Day Care</v>
          </cell>
          <cell r="D110">
            <v>20127.29</v>
          </cell>
          <cell r="L110">
            <v>12855.36</v>
          </cell>
        </row>
        <row r="111">
          <cell r="C111" t="str">
            <v>Phyllis Sadowski Childminder Full Day Care</v>
          </cell>
          <cell r="D111">
            <v>2212.65</v>
          </cell>
          <cell r="L111">
            <v>1475.1</v>
          </cell>
        </row>
        <row r="112">
          <cell r="C112" t="str">
            <v>Porters Grange Primary School Nursery</v>
          </cell>
          <cell r="D112">
            <v>24300.6</v>
          </cell>
          <cell r="E112" t="str">
            <v>SN</v>
          </cell>
          <cell r="F112">
            <v>19109.25</v>
          </cell>
          <cell r="G112">
            <v>831.6</v>
          </cell>
          <cell r="H112">
            <v>1001.7</v>
          </cell>
          <cell r="I112">
            <v>3285.45</v>
          </cell>
          <cell r="J112">
            <v>72.599999999999994</v>
          </cell>
          <cell r="K112">
            <v>0.41017964071856289</v>
          </cell>
          <cell r="L112">
            <v>14663.76</v>
          </cell>
        </row>
        <row r="113">
          <cell r="C113" t="str">
            <v>Prince Avenue Academy &amp; Nursery</v>
          </cell>
          <cell r="D113">
            <v>38989.53</v>
          </cell>
          <cell r="E113" t="str">
            <v>SN</v>
          </cell>
          <cell r="L113">
            <v>22295.52</v>
          </cell>
        </row>
        <row r="114">
          <cell r="C114" t="str">
            <v>Rascals Day Nursery Full Day Care</v>
          </cell>
          <cell r="D114">
            <v>42764.7</v>
          </cell>
          <cell r="L114">
            <v>28225.16</v>
          </cell>
        </row>
        <row r="115">
          <cell r="C115" t="str">
            <v>Ready Teddy Go Pre-School Sessional Day Care</v>
          </cell>
          <cell r="D115">
            <v>32955.449999999997</v>
          </cell>
          <cell r="L115">
            <v>21970.3</v>
          </cell>
        </row>
        <row r="116">
          <cell r="C116" t="str">
            <v>Ria Phiri -  Little Tots Childcare</v>
          </cell>
          <cell r="D116">
            <v>737.55</v>
          </cell>
          <cell r="L116">
            <v>614.62</v>
          </cell>
        </row>
        <row r="117">
          <cell r="C117" t="str">
            <v>Richmond Avenue Primary School Nursery</v>
          </cell>
          <cell r="D117">
            <v>29799.33</v>
          </cell>
          <cell r="E117" t="str">
            <v>SN</v>
          </cell>
          <cell r="F117">
            <v>24191.64</v>
          </cell>
          <cell r="G117">
            <v>363</v>
          </cell>
          <cell r="H117">
            <v>437.25</v>
          </cell>
          <cell r="I117">
            <v>4720.32</v>
          </cell>
          <cell r="J117">
            <v>87.12</v>
          </cell>
          <cell r="K117">
            <v>0.15816326530612246</v>
          </cell>
          <cell r="L117">
            <v>19817.05</v>
          </cell>
        </row>
        <row r="118">
          <cell r="C118" t="str">
            <v>Ring O Roses Pre-School Sessional Day Care</v>
          </cell>
          <cell r="D118">
            <v>9660.84</v>
          </cell>
          <cell r="L118">
            <v>6091.74</v>
          </cell>
        </row>
        <row r="119">
          <cell r="C119" t="str">
            <v>Royal Village Day Nursery Full Day Care</v>
          </cell>
          <cell r="D119">
            <v>49097.4</v>
          </cell>
          <cell r="L119">
            <v>32113.919999999998</v>
          </cell>
        </row>
        <row r="120">
          <cell r="C120" t="str">
            <v>Sacred Heart Catholic Primary School Nursery</v>
          </cell>
          <cell r="D120">
            <v>29292.45</v>
          </cell>
          <cell r="E120" t="str">
            <v>SN</v>
          </cell>
          <cell r="F120">
            <v>19913.849999999999</v>
          </cell>
          <cell r="G120">
            <v>508.2</v>
          </cell>
          <cell r="H120">
            <v>612.15</v>
          </cell>
          <cell r="I120">
            <v>8113.05</v>
          </cell>
          <cell r="J120">
            <v>145.19999999999999</v>
          </cell>
          <cell r="K120">
            <v>0.23684210526315788</v>
          </cell>
          <cell r="L120">
            <v>19528.3</v>
          </cell>
        </row>
        <row r="121">
          <cell r="C121" t="str">
            <v>Saint Pierre School  Nursery and Before and After School - Full Day Care</v>
          </cell>
          <cell r="D121">
            <v>27289.34</v>
          </cell>
          <cell r="L121">
            <v>18192.88</v>
          </cell>
        </row>
        <row r="122">
          <cell r="C122" t="str">
            <v>Sally Darby Childminder (Kids Kapers Childmiding) Full Day Care</v>
          </cell>
          <cell r="D122">
            <v>1180.08</v>
          </cell>
          <cell r="L122">
            <v>786.72</v>
          </cell>
        </row>
        <row r="123">
          <cell r="C123" t="str">
            <v>Samantha Clarkson Chidlminder Full Day Care</v>
          </cell>
          <cell r="D123">
            <v>4425.3</v>
          </cell>
          <cell r="L123">
            <v>2950.2</v>
          </cell>
        </row>
        <row r="124">
          <cell r="C124" t="str">
            <v>Samantha Theron</v>
          </cell>
          <cell r="D124">
            <v>3811.76</v>
          </cell>
          <cell r="L124">
            <v>2541.17</v>
          </cell>
        </row>
        <row r="125">
          <cell r="C125" t="str">
            <v>Sandpiper Pre-School Sessional Day Care</v>
          </cell>
          <cell r="D125">
            <v>9310.6200000000008</v>
          </cell>
          <cell r="L125">
            <v>6249.66</v>
          </cell>
        </row>
        <row r="126">
          <cell r="C126" t="str">
            <v>Sandra Coe Childminder Full Day Care</v>
          </cell>
          <cell r="D126">
            <v>2950.2</v>
          </cell>
          <cell r="L126">
            <v>1966.8</v>
          </cell>
        </row>
        <row r="127">
          <cell r="C127" t="str">
            <v>Sarah Marks Childminder Full Day Care</v>
          </cell>
          <cell r="D127">
            <v>3408.57</v>
          </cell>
          <cell r="L127">
            <v>2122.23</v>
          </cell>
        </row>
        <row r="128">
          <cell r="C128" t="str">
            <v>Sharon Lee Hovis - Childminder Full Day Care</v>
          </cell>
          <cell r="D128">
            <v>1475.1</v>
          </cell>
          <cell r="L128">
            <v>860.47</v>
          </cell>
        </row>
        <row r="129">
          <cell r="C129" t="str">
            <v>Sharon Treais Childminder</v>
          </cell>
          <cell r="D129">
            <v>4342.8</v>
          </cell>
          <cell r="L129">
            <v>2895.2</v>
          </cell>
        </row>
        <row r="130">
          <cell r="C130" t="str">
            <v>Shoebury Nursery Full Day Care</v>
          </cell>
          <cell r="D130">
            <v>57183.13</v>
          </cell>
          <cell r="L130">
            <v>36852.94</v>
          </cell>
        </row>
        <row r="131">
          <cell r="C131" t="str">
            <v>Small Friends Day Nursery Full Day Care</v>
          </cell>
          <cell r="D131">
            <v>61862.85</v>
          </cell>
          <cell r="L131">
            <v>40893.03</v>
          </cell>
        </row>
        <row r="132">
          <cell r="C132" t="str">
            <v>Smiley Preschool</v>
          </cell>
          <cell r="D132">
            <v>12980.88</v>
          </cell>
          <cell r="L132">
            <v>8604.74</v>
          </cell>
        </row>
        <row r="133">
          <cell r="C133" t="str">
            <v>Snaps Day Nursery Full Day Care</v>
          </cell>
          <cell r="D133">
            <v>67424.94</v>
          </cell>
          <cell r="L133">
            <v>44618.02</v>
          </cell>
        </row>
        <row r="134">
          <cell r="C134" t="str">
            <v>Southchurch Park  Pre-School</v>
          </cell>
          <cell r="D134">
            <v>27088.38</v>
          </cell>
          <cell r="L134">
            <v>17845.52</v>
          </cell>
        </row>
        <row r="135">
          <cell r="C135" t="str">
            <v>St Michael and All Angels Pre-School Sessional Day Care</v>
          </cell>
          <cell r="D135">
            <v>29583.51</v>
          </cell>
          <cell r="L135">
            <v>19746.91</v>
          </cell>
        </row>
        <row r="136">
          <cell r="C136" t="str">
            <v>St Michaels CofE Prep Nursery Day Care</v>
          </cell>
          <cell r="D136">
            <v>13645.98</v>
          </cell>
          <cell r="L136">
            <v>9141.8700000000008</v>
          </cell>
        </row>
        <row r="137">
          <cell r="C137" t="str">
            <v>Stepping Stones Day Nursery &amp; Preschool Ltd -Full Day Care</v>
          </cell>
          <cell r="D137">
            <v>10728.96</v>
          </cell>
          <cell r="L137">
            <v>6975.81</v>
          </cell>
        </row>
        <row r="138">
          <cell r="C138" t="str">
            <v>Sunshine Day Nursery Full Day Care</v>
          </cell>
          <cell r="D138">
            <v>40887</v>
          </cell>
          <cell r="L138">
            <v>27528.42</v>
          </cell>
        </row>
        <row r="139">
          <cell r="C139" t="str">
            <v>Susan McCloud Childminder Full Day Care</v>
          </cell>
          <cell r="D139">
            <v>4166.63</v>
          </cell>
          <cell r="L139">
            <v>2743</v>
          </cell>
        </row>
        <row r="140">
          <cell r="C140" t="str">
            <v>Temple Sutton Early Years</v>
          </cell>
          <cell r="D140">
            <v>145737.4</v>
          </cell>
          <cell r="E140" t="str">
            <v>SN</v>
          </cell>
          <cell r="F140">
            <v>105637.95</v>
          </cell>
          <cell r="G140">
            <v>1742.4</v>
          </cell>
          <cell r="H140">
            <v>2098.8000000000002</v>
          </cell>
          <cell r="I140">
            <v>35967.85</v>
          </cell>
          <cell r="J140">
            <v>290.39999999999998</v>
          </cell>
          <cell r="K140">
            <v>0.14583724677943985</v>
          </cell>
          <cell r="L140">
            <v>96945.18</v>
          </cell>
        </row>
        <row r="141">
          <cell r="C141" t="str">
            <v>The Westborough School Nursery</v>
          </cell>
          <cell r="D141">
            <v>38478</v>
          </cell>
          <cell r="L141">
            <v>25748.240000000002</v>
          </cell>
        </row>
        <row r="142">
          <cell r="C142" t="str">
            <v>Thorpe Hall School Nursery Full Day Care</v>
          </cell>
          <cell r="D142">
            <v>10046.4</v>
          </cell>
          <cell r="L142">
            <v>12364.63</v>
          </cell>
        </row>
        <row r="143">
          <cell r="C143" t="str">
            <v>Tracene King  - Childminder Full Day Care</v>
          </cell>
          <cell r="D143">
            <v>6227.1</v>
          </cell>
          <cell r="L143">
            <v>3536.76</v>
          </cell>
        </row>
        <row r="144">
          <cell r="C144" t="str">
            <v>Tracey Smith Childminder Full Day Care</v>
          </cell>
          <cell r="D144">
            <v>5481.3</v>
          </cell>
          <cell r="L144">
            <v>3654.2</v>
          </cell>
        </row>
        <row r="145">
          <cell r="C145" t="str">
            <v>Trinket Box Pre-School Sessional Day Care</v>
          </cell>
          <cell r="D145">
            <v>65283.79</v>
          </cell>
          <cell r="L145">
            <v>43155.44</v>
          </cell>
        </row>
        <row r="146">
          <cell r="C146" t="str">
            <v>Victoria Bergman Childminder</v>
          </cell>
          <cell r="D146">
            <v>590.04</v>
          </cell>
          <cell r="L146">
            <v>393.36</v>
          </cell>
        </row>
        <row r="147">
          <cell r="C147" t="str">
            <v>Victoria Jill Wilde -Full day care</v>
          </cell>
          <cell r="D147">
            <v>442.53</v>
          </cell>
          <cell r="L147">
            <v>147.51</v>
          </cell>
        </row>
        <row r="148">
          <cell r="C148" t="str">
            <v>Victoria Morris Childminder Full Day Care</v>
          </cell>
          <cell r="D148">
            <v>1475.1</v>
          </cell>
          <cell r="L148">
            <v>983.4</v>
          </cell>
        </row>
        <row r="149">
          <cell r="C149" t="str">
            <v>Victoria Owens - Childminder</v>
          </cell>
          <cell r="D149">
            <v>737.55</v>
          </cell>
          <cell r="L149">
            <v>491.7</v>
          </cell>
        </row>
        <row r="150">
          <cell r="C150" t="str">
            <v>Victoria Parker Childminder Full Day Care</v>
          </cell>
          <cell r="D150">
            <v>2212.65</v>
          </cell>
          <cell r="L150">
            <v>1475.1</v>
          </cell>
        </row>
        <row r="151">
          <cell r="C151" t="str">
            <v>Victoria Wheatley Childminder Full Day Care</v>
          </cell>
          <cell r="D151">
            <v>909.64</v>
          </cell>
          <cell r="L151">
            <v>606.41999999999996</v>
          </cell>
        </row>
        <row r="152">
          <cell r="C152" t="str">
            <v>Westcliff Pre-School</v>
          </cell>
          <cell r="D152">
            <v>32287.08</v>
          </cell>
          <cell r="L152">
            <v>21328.11</v>
          </cell>
        </row>
        <row r="153">
          <cell r="C153" t="str">
            <v>Whitehouse Pre-School Sessional Day Care</v>
          </cell>
          <cell r="D153">
            <v>22531.23</v>
          </cell>
          <cell r="L153">
            <v>14832.3</v>
          </cell>
        </row>
        <row r="154">
          <cell r="C154" t="str">
            <v>Whittingham Pre-school Sessional Day Care</v>
          </cell>
          <cell r="D154">
            <v>15049.2</v>
          </cell>
          <cell r="L154">
            <v>9010.65</v>
          </cell>
        </row>
        <row r="155">
          <cell r="C155" t="str">
            <v>Totals:-</v>
          </cell>
          <cell r="D155">
            <v>2862551.63</v>
          </cell>
          <cell r="L155">
            <v>1882320.49</v>
          </cell>
        </row>
        <row r="157">
          <cell r="F157"/>
          <cell r="G157"/>
          <cell r="H157"/>
          <cell r="I157"/>
          <cell r="J157"/>
          <cell r="K157"/>
        </row>
      </sheetData>
      <sheetData sheetId="3"/>
      <sheetData sheetId="4">
        <row r="6">
          <cell r="C6" t="str">
            <v xml:space="preserve"> Caroline Lawrence Childminder Full Day Care</v>
          </cell>
          <cell r="D6">
            <v>1195.74</v>
          </cell>
          <cell r="L6">
            <v>956.59</v>
          </cell>
        </row>
        <row r="7">
          <cell r="C7" t="str">
            <v xml:space="preserve"> Michaela Cranfield -Costello's Childcare</v>
          </cell>
          <cell r="D7">
            <v>7686.9</v>
          </cell>
          <cell r="L7">
            <v>6149.52</v>
          </cell>
        </row>
        <row r="8">
          <cell r="C8" t="str">
            <v xml:space="preserve">ABC Rainbow Day Nursery (Westcliff) Limited </v>
          </cell>
          <cell r="D8">
            <v>31258.11</v>
          </cell>
          <cell r="L8">
            <v>25006.31</v>
          </cell>
        </row>
        <row r="9">
          <cell r="C9" t="str">
            <v>Alleyn Court Montessori Pre-Preparatory Full Day Care</v>
          </cell>
          <cell r="D9">
            <v>27822.240000000002</v>
          </cell>
          <cell r="L9">
            <v>22417.02</v>
          </cell>
        </row>
        <row r="10">
          <cell r="C10" t="str">
            <v>Amanda Paul Childminder Full Day Care</v>
          </cell>
          <cell r="D10">
            <v>2761.59</v>
          </cell>
          <cell r="L10">
            <v>2209.27</v>
          </cell>
        </row>
        <row r="11">
          <cell r="C11" t="str">
            <v>Amrah Raja Childminder Full Day Care</v>
          </cell>
          <cell r="D11">
            <v>7174.44</v>
          </cell>
          <cell r="L11">
            <v>5540.26</v>
          </cell>
        </row>
        <row r="12">
          <cell r="C12" t="str">
            <v>Angela Belcham Childminder Full Day Care</v>
          </cell>
          <cell r="D12">
            <v>854.1</v>
          </cell>
          <cell r="L12">
            <v>540.92999999999995</v>
          </cell>
        </row>
        <row r="13">
          <cell r="C13" t="str">
            <v>Angela Burgess Childminder Full Day Care</v>
          </cell>
          <cell r="D13">
            <v>2562.3000000000002</v>
          </cell>
          <cell r="L13">
            <v>1935.96</v>
          </cell>
        </row>
        <row r="14">
          <cell r="C14" t="str">
            <v>Arlene Haffie Childminder Full Day Care</v>
          </cell>
          <cell r="D14">
            <v>2753.4</v>
          </cell>
          <cell r="L14">
            <v>2202.7199999999998</v>
          </cell>
        </row>
        <row r="15">
          <cell r="C15" t="str">
            <v>Avenue Playgroup Pre-School Sessional Day Care</v>
          </cell>
          <cell r="D15">
            <v>17269.2</v>
          </cell>
          <cell r="L15">
            <v>13676.26</v>
          </cell>
        </row>
        <row r="16">
          <cell r="C16" t="str">
            <v>Barbara Knight Childminder Full Day Care</v>
          </cell>
          <cell r="D16">
            <v>1708.2</v>
          </cell>
          <cell r="L16">
            <v>1366.56</v>
          </cell>
        </row>
        <row r="17">
          <cell r="C17" t="str">
            <v>Barons Court Primary School Nursery</v>
          </cell>
          <cell r="D17">
            <v>47686.5</v>
          </cell>
          <cell r="E17" t="str">
            <v>SN</v>
          </cell>
          <cell r="F17">
            <v>44281.8</v>
          </cell>
          <cell r="G17">
            <v>1544.4</v>
          </cell>
          <cell r="H17">
            <v>1860.3</v>
          </cell>
          <cell r="I17">
            <v>0</v>
          </cell>
          <cell r="J17">
            <v>0</v>
          </cell>
          <cell r="K17">
            <v>0.34718100890207715</v>
          </cell>
          <cell r="L17">
            <v>37682.730000000003</v>
          </cell>
        </row>
        <row r="18">
          <cell r="C18" t="str">
            <v>Beehive Education Limited - Bumblebees Preschool</v>
          </cell>
          <cell r="D18">
            <v>12508.47</v>
          </cell>
          <cell r="L18">
            <v>9464.5499999999993</v>
          </cell>
        </row>
        <row r="19">
          <cell r="C19" t="str">
            <v>Blenheim Children's Centre - Nursery Full Day Care</v>
          </cell>
          <cell r="D19">
            <v>73131.11</v>
          </cell>
          <cell r="L19">
            <v>57525.34</v>
          </cell>
        </row>
        <row r="20">
          <cell r="C20" t="str">
            <v>Blenheim Primary School &amp; Nursery Sessional Day Care</v>
          </cell>
          <cell r="D20">
            <v>36421.71</v>
          </cell>
          <cell r="E20" t="str">
            <v>SN</v>
          </cell>
          <cell r="F20">
            <v>28697.759999999998</v>
          </cell>
          <cell r="G20">
            <v>120.12</v>
          </cell>
          <cell r="H20">
            <v>144.69</v>
          </cell>
          <cell r="I20">
            <v>7459.14</v>
          </cell>
          <cell r="J20">
            <v>0</v>
          </cell>
          <cell r="K20">
            <v>3.3070866141732283E-2</v>
          </cell>
          <cell r="L20">
            <v>28461.599999999999</v>
          </cell>
        </row>
        <row r="21">
          <cell r="C21" t="str">
            <v>Bo Peep Day Nursery Full Day Care</v>
          </cell>
          <cell r="D21">
            <v>84093.9</v>
          </cell>
          <cell r="L21">
            <v>66343.199999999997</v>
          </cell>
        </row>
        <row r="22">
          <cell r="C22" t="str">
            <v>Bournemouth Park Primary School Nursery</v>
          </cell>
          <cell r="D22">
            <v>62515.05</v>
          </cell>
          <cell r="E22" t="str">
            <v>SN</v>
          </cell>
          <cell r="F22">
            <v>47829.599999999999</v>
          </cell>
          <cell r="G22">
            <v>1973.4</v>
          </cell>
          <cell r="H22">
            <v>2377.0500000000002</v>
          </cell>
          <cell r="I22">
            <v>10249.200000000001</v>
          </cell>
          <cell r="J22">
            <v>85.8</v>
          </cell>
          <cell r="K22">
            <v>0.3529411764705882</v>
          </cell>
          <cell r="L22">
            <v>49955.29</v>
          </cell>
        </row>
        <row r="23">
          <cell r="C23" t="str">
            <v>Bournes Green Pre-School Sessional Day Care</v>
          </cell>
          <cell r="D23">
            <v>14560.26</v>
          </cell>
          <cell r="L23">
            <v>10650.97</v>
          </cell>
        </row>
        <row r="24">
          <cell r="C24" t="str">
            <v>Camilla Moreau Childminder Full Day Care</v>
          </cell>
          <cell r="D24">
            <v>6832.8</v>
          </cell>
          <cell r="L24">
            <v>5466.24</v>
          </cell>
        </row>
        <row r="25">
          <cell r="C25" t="str">
            <v xml:space="preserve">Carly Anne Taylor </v>
          </cell>
          <cell r="D25">
            <v>1708.2</v>
          </cell>
          <cell r="L25">
            <v>1366.56</v>
          </cell>
        </row>
        <row r="26">
          <cell r="C26" t="str">
            <v>Carrie Furr Childminder Full Day Care</v>
          </cell>
          <cell r="D26">
            <v>1045.2</v>
          </cell>
          <cell r="L26">
            <v>836.16</v>
          </cell>
        </row>
        <row r="27">
          <cell r="C27" t="str">
            <v>Centre Place Nursery (PLA) - Full Day Care</v>
          </cell>
          <cell r="D27">
            <v>83065.87</v>
          </cell>
          <cell r="L27">
            <v>62833.2</v>
          </cell>
        </row>
        <row r="28">
          <cell r="C28" t="str">
            <v>Chloe Goldsmith Childminder Full Day Care</v>
          </cell>
          <cell r="D28">
            <v>3607.5</v>
          </cell>
          <cell r="L28">
            <v>2886</v>
          </cell>
        </row>
        <row r="29">
          <cell r="C29" t="str">
            <v>Christina Lucking Childminder</v>
          </cell>
          <cell r="D29">
            <v>6007.17</v>
          </cell>
          <cell r="L29">
            <v>4805.7299999999996</v>
          </cell>
        </row>
        <row r="30">
          <cell r="C30" t="str">
            <v>Claire Heron - Childminder Full Day Care</v>
          </cell>
          <cell r="D30">
            <v>3099.07</v>
          </cell>
          <cell r="L30">
            <v>2479.2399999999998</v>
          </cell>
        </row>
        <row r="31">
          <cell r="C31" t="str">
            <v>Clara McDaid Childminder</v>
          </cell>
          <cell r="D31">
            <v>4270.5</v>
          </cell>
          <cell r="L31">
            <v>3416.4</v>
          </cell>
        </row>
        <row r="32">
          <cell r="C32" t="str">
            <v>Clare McHugh Childminder Full Day Care</v>
          </cell>
          <cell r="D32">
            <v>4555.2</v>
          </cell>
          <cell r="L32">
            <v>3160.15</v>
          </cell>
        </row>
        <row r="33">
          <cell r="C33" t="str">
            <v>Clare Ward Childminder Full day care</v>
          </cell>
          <cell r="D33">
            <v>1708.2</v>
          </cell>
          <cell r="L33">
            <v>1366.56</v>
          </cell>
        </row>
        <row r="34">
          <cell r="C34" t="str">
            <v>Cockleshell Nursery Full Day Care</v>
          </cell>
          <cell r="D34">
            <v>71099.100000000006</v>
          </cell>
          <cell r="L34">
            <v>56578.61</v>
          </cell>
        </row>
        <row r="35">
          <cell r="C35" t="str">
            <v>Daisy Chain Playgroup Pre-School Sessional Day Care</v>
          </cell>
          <cell r="D35">
            <v>26461.89</v>
          </cell>
          <cell r="L35">
            <v>20955.88</v>
          </cell>
        </row>
        <row r="36">
          <cell r="C36" t="str">
            <v>Darlinghurst Academy</v>
          </cell>
          <cell r="D36">
            <v>50964.78</v>
          </cell>
          <cell r="E36" t="str">
            <v>SN</v>
          </cell>
          <cell r="F36">
            <v>42107.12</v>
          </cell>
          <cell r="G36">
            <v>163.02000000000001</v>
          </cell>
          <cell r="H36">
            <v>196.36</v>
          </cell>
          <cell r="I36">
            <v>8498.2800000000007</v>
          </cell>
          <cell r="J36">
            <v>0</v>
          </cell>
          <cell r="K36">
            <v>3.2067526390464257E-2</v>
          </cell>
          <cell r="L36">
            <v>40552.71</v>
          </cell>
        </row>
        <row r="37">
          <cell r="C37" t="str">
            <v>Deborah Jean Smith Childminder full day care</v>
          </cell>
          <cell r="D37">
            <v>1043.25</v>
          </cell>
          <cell r="L37">
            <v>834.6</v>
          </cell>
        </row>
        <row r="38">
          <cell r="C38" t="str">
            <v>Donna &amp; Lee Cannon Childminder Full Day Care</v>
          </cell>
          <cell r="D38">
            <v>3979.2</v>
          </cell>
          <cell r="L38">
            <v>3247.68</v>
          </cell>
        </row>
        <row r="39">
          <cell r="C39" t="str">
            <v>Donna Everitt - Childminder</v>
          </cell>
          <cell r="D39">
            <v>4270.5</v>
          </cell>
          <cell r="L39">
            <v>3416.4</v>
          </cell>
        </row>
        <row r="40">
          <cell r="C40" t="str">
            <v>Donna Marie Gladwin Childminder</v>
          </cell>
          <cell r="D40">
            <v>740.22</v>
          </cell>
          <cell r="L40">
            <v>592.16999999999996</v>
          </cell>
        </row>
        <row r="41">
          <cell r="C41" t="str">
            <v>Donna Marshall (Tiny Tadpoles) Childminder</v>
          </cell>
          <cell r="D41">
            <v>2903.94</v>
          </cell>
          <cell r="L41">
            <v>2323.15</v>
          </cell>
        </row>
        <row r="42">
          <cell r="C42" t="str">
            <v>Ducklings Pre-School Sessional Day Care</v>
          </cell>
          <cell r="D42">
            <v>15430.35</v>
          </cell>
          <cell r="L42">
            <v>12258.14</v>
          </cell>
        </row>
        <row r="43">
          <cell r="C43" t="str">
            <v>Earls Hall Pre-School Sessional Day Care</v>
          </cell>
          <cell r="D43">
            <v>17079.66</v>
          </cell>
          <cell r="L43">
            <v>13510.11</v>
          </cell>
        </row>
        <row r="44">
          <cell r="C44" t="str">
            <v>Eastwood  Primary School Nursery</v>
          </cell>
          <cell r="D44">
            <v>44157.36</v>
          </cell>
          <cell r="E44" t="str">
            <v>SN</v>
          </cell>
          <cell r="F44">
            <v>41509.26</v>
          </cell>
          <cell r="G44">
            <v>1201.2</v>
          </cell>
          <cell r="H44">
            <v>1446.9</v>
          </cell>
          <cell r="I44">
            <v>0</v>
          </cell>
          <cell r="J44">
            <v>0</v>
          </cell>
          <cell r="K44">
            <v>0.2880658436213992</v>
          </cell>
          <cell r="L44">
            <v>35277.440000000002</v>
          </cell>
        </row>
        <row r="45">
          <cell r="C45" t="str">
            <v>Eastwood Community Early Years</v>
          </cell>
          <cell r="D45">
            <v>77450.490000000005</v>
          </cell>
          <cell r="L45">
            <v>61838.89</v>
          </cell>
        </row>
        <row r="46">
          <cell r="C46" t="str">
            <v>Eastwood Community Nursery</v>
          </cell>
          <cell r="D46">
            <v>34139.82</v>
          </cell>
          <cell r="L46">
            <v>27197.97</v>
          </cell>
        </row>
        <row r="47">
          <cell r="C47" t="str">
            <v>Eastwood Community Pre-School Sessional Day Care</v>
          </cell>
          <cell r="D47">
            <v>43585.64</v>
          </cell>
          <cell r="L47">
            <v>34019.4</v>
          </cell>
        </row>
        <row r="48">
          <cell r="C48" t="str">
            <v>Edna Pratt Childminder Full Day Care</v>
          </cell>
          <cell r="D48">
            <v>854.1</v>
          </cell>
          <cell r="L48">
            <v>683.28</v>
          </cell>
        </row>
        <row r="49">
          <cell r="C49" t="str">
            <v>Eileen McLoughlin Childminder Full Day Care</v>
          </cell>
          <cell r="D49">
            <v>1309.6199999999999</v>
          </cell>
          <cell r="L49">
            <v>1047.69</v>
          </cell>
        </row>
        <row r="50">
          <cell r="C50" t="str">
            <v>Elaine Lawrance Childminder Full Day Care</v>
          </cell>
          <cell r="D50">
            <v>5039.1899999999996</v>
          </cell>
          <cell r="L50">
            <v>4031.32</v>
          </cell>
        </row>
        <row r="51">
          <cell r="C51" t="str">
            <v>Elim Church Day Nursery Full Day Care</v>
          </cell>
          <cell r="D51">
            <v>45265.35</v>
          </cell>
          <cell r="L51">
            <v>36186.800000000003</v>
          </cell>
        </row>
        <row r="52">
          <cell r="C52" t="str">
            <v xml:space="preserve">Fairways Pre-School Playgroup </v>
          </cell>
          <cell r="D52">
            <v>49027.08</v>
          </cell>
          <cell r="L52">
            <v>39171.08</v>
          </cell>
        </row>
        <row r="53">
          <cell r="C53" t="str">
            <v>Fidelia McGhee Childminder Full Day Care</v>
          </cell>
          <cell r="D53">
            <v>1043.25</v>
          </cell>
          <cell r="L53">
            <v>834.6</v>
          </cell>
        </row>
        <row r="54">
          <cell r="C54" t="str">
            <v>Friars Centre Playgroup Pre-School Sessional Day Care</v>
          </cell>
          <cell r="D54">
            <v>74928.61</v>
          </cell>
          <cell r="L54">
            <v>59280.73</v>
          </cell>
        </row>
        <row r="55">
          <cell r="C55" t="str">
            <v>Friars Primary School Nursery</v>
          </cell>
          <cell r="D55">
            <v>44206.5</v>
          </cell>
          <cell r="E55" t="str">
            <v>SN</v>
          </cell>
          <cell r="F55">
            <v>35018.1</v>
          </cell>
          <cell r="G55">
            <v>1029.5999999999999</v>
          </cell>
          <cell r="H55">
            <v>1240.2</v>
          </cell>
          <cell r="I55">
            <v>6832.8</v>
          </cell>
          <cell r="J55">
            <v>85.8</v>
          </cell>
          <cell r="K55">
            <v>0.26530612244897955</v>
          </cell>
          <cell r="L55">
            <v>35365.199999999997</v>
          </cell>
        </row>
        <row r="56">
          <cell r="C56" t="str">
            <v xml:space="preserve">Gemma Oakes Childminder </v>
          </cell>
          <cell r="D56">
            <v>6010.42</v>
          </cell>
          <cell r="L56">
            <v>4778.8</v>
          </cell>
        </row>
        <row r="57">
          <cell r="C57" t="str">
            <v>Giggles Pre-school - sessional care</v>
          </cell>
          <cell r="D57">
            <v>40593.599999999999</v>
          </cell>
          <cell r="L57">
            <v>31692.02</v>
          </cell>
        </row>
        <row r="58">
          <cell r="C58" t="str">
            <v>Gina Rose Cullinane - Childminder Full Day Care</v>
          </cell>
          <cell r="D58">
            <v>2790.06</v>
          </cell>
          <cell r="L58">
            <v>2232.04</v>
          </cell>
        </row>
        <row r="59">
          <cell r="C59" t="str">
            <v>Hamstel Infant School Nursery</v>
          </cell>
          <cell r="D59">
            <v>85552.35</v>
          </cell>
          <cell r="E59" t="str">
            <v>SN</v>
          </cell>
          <cell r="F59">
            <v>58932.9</v>
          </cell>
          <cell r="G59">
            <v>1458.6</v>
          </cell>
          <cell r="H59">
            <v>1756.95</v>
          </cell>
          <cell r="I59">
            <v>23060.7</v>
          </cell>
          <cell r="J59">
            <v>343.2</v>
          </cell>
          <cell r="K59">
            <v>0.21875</v>
          </cell>
          <cell r="L59">
            <v>68416.66</v>
          </cell>
        </row>
        <row r="60">
          <cell r="C60" t="str">
            <v>Heather Waghorn Childminder Full Day Care</v>
          </cell>
          <cell r="D60">
            <v>2229.8200000000002</v>
          </cell>
          <cell r="L60">
            <v>1714.3</v>
          </cell>
        </row>
        <row r="61">
          <cell r="C61" t="str">
            <v>Heidi Sharp Childminder Full Day Care</v>
          </cell>
          <cell r="D61">
            <v>1708.2</v>
          </cell>
          <cell r="L61">
            <v>1366.56</v>
          </cell>
        </row>
        <row r="62">
          <cell r="C62" t="str">
            <v>Helen Jordan Childminder Full Day Care</v>
          </cell>
          <cell r="D62">
            <v>4270.5</v>
          </cell>
          <cell r="L62">
            <v>3416.4</v>
          </cell>
        </row>
        <row r="63">
          <cell r="C63" t="str">
            <v>Hennye Kornbluh Childminder Full Day Care</v>
          </cell>
          <cell r="D63">
            <v>10210.799999999999</v>
          </cell>
          <cell r="L63">
            <v>7922.08</v>
          </cell>
        </row>
        <row r="64">
          <cell r="C64" t="str">
            <v>Hinguar Primary School Nursery</v>
          </cell>
          <cell r="D64">
            <v>43471.22</v>
          </cell>
          <cell r="E64" t="str">
            <v>SN</v>
          </cell>
          <cell r="F64">
            <v>29893.5</v>
          </cell>
          <cell r="G64">
            <v>331.76</v>
          </cell>
          <cell r="H64">
            <v>399.62</v>
          </cell>
          <cell r="I64">
            <v>12697.62</v>
          </cell>
          <cell r="J64">
            <v>148.72</v>
          </cell>
          <cell r="K64">
            <v>0.1122994652406417</v>
          </cell>
          <cell r="L64">
            <v>34401.97</v>
          </cell>
        </row>
        <row r="65">
          <cell r="C65" t="str">
            <v>Home From Home Day Nursery Ltd</v>
          </cell>
          <cell r="D65">
            <v>18397.72</v>
          </cell>
          <cell r="L65">
            <v>14482.48</v>
          </cell>
        </row>
        <row r="66">
          <cell r="C66" t="str">
            <v>Humpty Dumpty Pre-School Sessional Day Care</v>
          </cell>
          <cell r="D66">
            <v>16805.099999999999</v>
          </cell>
          <cell r="L66">
            <v>13290.87</v>
          </cell>
        </row>
        <row r="67">
          <cell r="C67" t="str">
            <v>Imperial Day Nursery Full Day Care</v>
          </cell>
          <cell r="D67">
            <v>51844.11</v>
          </cell>
          <cell r="L67">
            <v>41273.800000000003</v>
          </cell>
        </row>
        <row r="68">
          <cell r="C68" t="str">
            <v>Jackie Fillary Childminder</v>
          </cell>
          <cell r="D68">
            <v>2106.7800000000002</v>
          </cell>
          <cell r="L68">
            <v>1618.99</v>
          </cell>
        </row>
        <row r="69">
          <cell r="C69" t="str">
            <v>Jackie McGarva Childminder Full Day Care</v>
          </cell>
          <cell r="D69">
            <v>1708.2</v>
          </cell>
          <cell r="L69">
            <v>1366.56</v>
          </cell>
        </row>
        <row r="70">
          <cell r="C70" t="str">
            <v>Jacky Edwards childminder</v>
          </cell>
          <cell r="D70">
            <v>1708.2</v>
          </cell>
          <cell r="L70">
            <v>1366.56</v>
          </cell>
        </row>
        <row r="71">
          <cell r="C71" t="str">
            <v>Jacky Hammond Childminder Full Day Care</v>
          </cell>
          <cell r="D71">
            <v>2562.3000000000002</v>
          </cell>
          <cell r="L71">
            <v>2049.84</v>
          </cell>
        </row>
        <row r="72">
          <cell r="C72" t="str">
            <v xml:space="preserve">Jennifer Withers Childminder </v>
          </cell>
          <cell r="D72">
            <v>227.76</v>
          </cell>
          <cell r="L72">
            <v>182.2</v>
          </cell>
        </row>
        <row r="73">
          <cell r="C73" t="str">
            <v>Jenny Louise Pond  Childminder</v>
          </cell>
          <cell r="D73">
            <v>1708.2</v>
          </cell>
          <cell r="L73">
            <v>1110.33</v>
          </cell>
        </row>
        <row r="74">
          <cell r="C74" t="str">
            <v>Joanne Buss Childminder</v>
          </cell>
          <cell r="D74">
            <v>3436.68</v>
          </cell>
          <cell r="L74">
            <v>2749.34</v>
          </cell>
        </row>
        <row r="75">
          <cell r="C75" t="str">
            <v>Johnstone Road Pre-School Sessional Day Care</v>
          </cell>
          <cell r="D75">
            <v>27448.2</v>
          </cell>
          <cell r="L75">
            <v>21759.15</v>
          </cell>
        </row>
        <row r="76">
          <cell r="C76" t="str">
            <v>Julie Oliver Childminder Full Day Care</v>
          </cell>
          <cell r="D76">
            <v>1708.2</v>
          </cell>
          <cell r="L76">
            <v>1366.56</v>
          </cell>
        </row>
        <row r="77">
          <cell r="C77" t="str">
            <v>Julie-Anne Logan - Childminder</v>
          </cell>
          <cell r="D77">
            <v>1708.2</v>
          </cell>
          <cell r="L77">
            <v>1366.56</v>
          </cell>
        </row>
        <row r="78">
          <cell r="C78" t="str">
            <v>Kadijatu Saccoh (Kay's Childminding)- Childminder</v>
          </cell>
          <cell r="D78">
            <v>939.9</v>
          </cell>
          <cell r="L78">
            <v>469.95</v>
          </cell>
        </row>
        <row r="79">
          <cell r="C79" t="str">
            <v>Kelly Louise Ilett -Childminder Full Day Care</v>
          </cell>
          <cell r="D79">
            <v>2753.4</v>
          </cell>
          <cell r="L79">
            <v>2202.7199999999998</v>
          </cell>
        </row>
        <row r="80">
          <cell r="C80" t="str">
            <v>Kerry Morgan Childminder Full Day Care</v>
          </cell>
          <cell r="D80">
            <v>854.1</v>
          </cell>
          <cell r="L80">
            <v>683.28</v>
          </cell>
        </row>
        <row r="81">
          <cell r="C81" t="str">
            <v>Kids Kingdom Daycare - Full Day Care</v>
          </cell>
          <cell r="D81">
            <v>1045.2</v>
          </cell>
          <cell r="L81">
            <v>836.16</v>
          </cell>
        </row>
        <row r="82">
          <cell r="C82" t="str">
            <v>Kingsway Pre-School Sessional Day Care</v>
          </cell>
          <cell r="D82">
            <v>40275.300000000003</v>
          </cell>
          <cell r="L82">
            <v>32106.3</v>
          </cell>
        </row>
        <row r="83">
          <cell r="C83" t="str">
            <v>Ladybird NHS Nursery Full Day Care</v>
          </cell>
          <cell r="D83">
            <v>69844.69</v>
          </cell>
          <cell r="L83">
            <v>55469.37</v>
          </cell>
        </row>
        <row r="84">
          <cell r="C84" t="str">
            <v>Le Ballon Rouge Montessori Day Nursery Full Day Care</v>
          </cell>
          <cell r="D84">
            <v>73795.8</v>
          </cell>
          <cell r="L84">
            <v>58678.41</v>
          </cell>
        </row>
        <row r="85">
          <cell r="C85" t="str">
            <v>Leigh Road Baptist Church Pre-School Sessional Day Care</v>
          </cell>
          <cell r="D85">
            <v>34222.11</v>
          </cell>
          <cell r="L85">
            <v>26897.37</v>
          </cell>
        </row>
        <row r="86">
          <cell r="C86" t="str">
            <v>Leigh Village Day Nursery Full Day Care</v>
          </cell>
          <cell r="D86">
            <v>57214.95</v>
          </cell>
          <cell r="L86">
            <v>45771.96</v>
          </cell>
        </row>
        <row r="87">
          <cell r="C87" t="str">
            <v>Leigh Wesley Pre-school - Sessional day care</v>
          </cell>
          <cell r="D87">
            <v>34288.410000000003</v>
          </cell>
          <cell r="L87">
            <v>27089.08</v>
          </cell>
        </row>
        <row r="88">
          <cell r="C88" t="str">
            <v>Lisa Elizabeth D'Auria - Childminder Full Day Care</v>
          </cell>
          <cell r="D88">
            <v>5978.7</v>
          </cell>
          <cell r="L88">
            <v>4782.96</v>
          </cell>
        </row>
        <row r="89">
          <cell r="C89" t="str">
            <v>Little Acorns Pre-School Sessional Day Care</v>
          </cell>
          <cell r="D89">
            <v>34178.949999999997</v>
          </cell>
          <cell r="L89">
            <v>27248.080000000002</v>
          </cell>
        </row>
        <row r="90">
          <cell r="C90" t="str">
            <v>Little Fishes Pre-School Sessional Day Care</v>
          </cell>
          <cell r="D90">
            <v>34346.129999999997</v>
          </cell>
          <cell r="L90">
            <v>27352.69</v>
          </cell>
        </row>
        <row r="91">
          <cell r="C91" t="str">
            <v>Little Legs Nursery</v>
          </cell>
          <cell r="D91">
            <v>37499.25</v>
          </cell>
          <cell r="L91">
            <v>29459.09</v>
          </cell>
        </row>
        <row r="92">
          <cell r="C92" t="str">
            <v>Little Stars Day Nursery Shoebury (Bright Kidz)</v>
          </cell>
          <cell r="D92">
            <v>45448.65</v>
          </cell>
          <cell r="L92">
            <v>35026.47</v>
          </cell>
        </row>
        <row r="93">
          <cell r="C93" t="str">
            <v>Little Stars Southend (Bright  Kidz) - Full Day Care</v>
          </cell>
          <cell r="D93">
            <v>49086.75</v>
          </cell>
          <cell r="L93">
            <v>38129.14</v>
          </cell>
        </row>
        <row r="94">
          <cell r="C94" t="str">
            <v>Little Treasures Day Nursery Full Day Care</v>
          </cell>
          <cell r="D94">
            <v>92869.96</v>
          </cell>
          <cell r="L94">
            <v>73614.36</v>
          </cell>
        </row>
        <row r="95">
          <cell r="C95" t="str">
            <v>Little Turtles Pre-School Sessional Day Care</v>
          </cell>
          <cell r="D95">
            <v>19777.23</v>
          </cell>
          <cell r="L95">
            <v>15528.56</v>
          </cell>
        </row>
        <row r="96">
          <cell r="C96" t="str">
            <v>Lynda Carter Childminder Full Day Care</v>
          </cell>
          <cell r="D96">
            <v>3890.25</v>
          </cell>
          <cell r="L96">
            <v>3112.2</v>
          </cell>
        </row>
        <row r="97">
          <cell r="C97" t="str">
            <v>Malgorzata Dennison Childminder Full Day Care</v>
          </cell>
          <cell r="D97">
            <v>569.4</v>
          </cell>
          <cell r="L97">
            <v>455.52</v>
          </cell>
        </row>
        <row r="98">
          <cell r="C98" t="str">
            <v>Mary Harding Childminder Full Day Care</v>
          </cell>
          <cell r="D98">
            <v>3197.4</v>
          </cell>
          <cell r="L98">
            <v>2473.23</v>
          </cell>
        </row>
        <row r="99">
          <cell r="C99" t="str">
            <v>Michelle Taylor Childminder Full Day Care</v>
          </cell>
          <cell r="D99">
            <v>1195.74</v>
          </cell>
          <cell r="L99">
            <v>797.16</v>
          </cell>
        </row>
        <row r="100">
          <cell r="C100" t="str">
            <v>Milton Hall Primary School Nursery</v>
          </cell>
          <cell r="D100">
            <v>59524.35</v>
          </cell>
          <cell r="E100" t="str">
            <v>SN</v>
          </cell>
          <cell r="F100">
            <v>55319.4</v>
          </cell>
          <cell r="G100">
            <v>1907.4</v>
          </cell>
          <cell r="H100">
            <v>2297.5500000000002</v>
          </cell>
          <cell r="I100">
            <v>0</v>
          </cell>
          <cell r="J100">
            <v>0</v>
          </cell>
          <cell r="K100">
            <v>0.34323040380047504</v>
          </cell>
          <cell r="L100">
            <v>47083.33</v>
          </cell>
        </row>
        <row r="101">
          <cell r="C101" t="str">
            <v>Miranda Crocock Childminder Full Day Care</v>
          </cell>
          <cell r="D101">
            <v>1045.2</v>
          </cell>
          <cell r="L101">
            <v>836.16</v>
          </cell>
        </row>
        <row r="102">
          <cell r="C102" t="str">
            <v>Monkey Puzzle Day Nursery Southend  - Full Day Care</v>
          </cell>
          <cell r="D102">
            <v>43188.6</v>
          </cell>
          <cell r="L102">
            <v>33731.620000000003</v>
          </cell>
        </row>
        <row r="103">
          <cell r="C103" t="str">
            <v>Natalie Cushion Childminder</v>
          </cell>
          <cell r="D103">
            <v>3416.4</v>
          </cell>
          <cell r="L103">
            <v>2733.12</v>
          </cell>
        </row>
        <row r="104">
          <cell r="C104" t="str">
            <v>Nicola Murkin Childminder Full Day Care</v>
          </cell>
          <cell r="D104">
            <v>1708.2</v>
          </cell>
          <cell r="L104">
            <v>1366.56</v>
          </cell>
        </row>
        <row r="105">
          <cell r="C105" t="str">
            <v>Oak House Montessori Nursery Full Day Care</v>
          </cell>
          <cell r="D105">
            <v>103720.98</v>
          </cell>
          <cell r="L105">
            <v>82448.3</v>
          </cell>
        </row>
        <row r="106">
          <cell r="C106" t="str">
            <v>Olympus Day Nursery Full Day Care</v>
          </cell>
          <cell r="D106">
            <v>36160.800000000003</v>
          </cell>
          <cell r="L106">
            <v>28713.34</v>
          </cell>
        </row>
        <row r="107">
          <cell r="C107" t="str">
            <v>Our Lady of Lourdes Pre-School Sessional Day Care</v>
          </cell>
          <cell r="D107">
            <v>42389.64</v>
          </cell>
          <cell r="L107">
            <v>33668.89</v>
          </cell>
        </row>
        <row r="108">
          <cell r="C108" t="str">
            <v>Paint Pots Pre-School Sessional Day Care</v>
          </cell>
          <cell r="D108">
            <v>28606.29</v>
          </cell>
          <cell r="L108">
            <v>22395.83</v>
          </cell>
        </row>
        <row r="109">
          <cell r="C109" t="str">
            <v>Pauline Skinner Childminder Full Day Care</v>
          </cell>
          <cell r="D109">
            <v>1708.2</v>
          </cell>
          <cell r="L109">
            <v>1639.87</v>
          </cell>
        </row>
        <row r="110">
          <cell r="C110" t="str">
            <v>Peek-a-Boo Pre-School Sessional Day Care</v>
          </cell>
          <cell r="D110">
            <v>22545.3</v>
          </cell>
          <cell r="L110">
            <v>17394.22</v>
          </cell>
        </row>
        <row r="111">
          <cell r="C111" t="str">
            <v>Phoenix Pre-School Sessional Day Care</v>
          </cell>
          <cell r="D111">
            <v>27196.05</v>
          </cell>
          <cell r="L111">
            <v>21428.25</v>
          </cell>
        </row>
        <row r="112">
          <cell r="C112" t="str">
            <v>Phyllis Sadowski Childminder Full Day Care</v>
          </cell>
          <cell r="D112">
            <v>4270.5</v>
          </cell>
          <cell r="L112">
            <v>3302.52</v>
          </cell>
        </row>
        <row r="113">
          <cell r="C113" t="str">
            <v>Porters Grange Primary School Nursery</v>
          </cell>
          <cell r="D113">
            <v>37871.699999999997</v>
          </cell>
          <cell r="E113" t="str">
            <v>SN</v>
          </cell>
          <cell r="F113">
            <v>30024.9</v>
          </cell>
          <cell r="G113">
            <v>1544.4</v>
          </cell>
          <cell r="H113">
            <v>1860.3</v>
          </cell>
          <cell r="I113">
            <v>4270.5</v>
          </cell>
          <cell r="J113">
            <v>171.6</v>
          </cell>
          <cell r="K113">
            <v>0.49808429118773939</v>
          </cell>
          <cell r="L113">
            <v>29052.03</v>
          </cell>
        </row>
        <row r="114">
          <cell r="C114" t="str">
            <v>Prince Avenue Academy &amp; Nursery</v>
          </cell>
          <cell r="D114">
            <v>46054.71</v>
          </cell>
          <cell r="L114">
            <v>36870.69</v>
          </cell>
        </row>
        <row r="115">
          <cell r="C115" t="str">
            <v>Rascals Day Nursery Full Day Care</v>
          </cell>
          <cell r="D115">
            <v>49518.3</v>
          </cell>
          <cell r="L115">
            <v>39456.22</v>
          </cell>
        </row>
        <row r="116">
          <cell r="C116" t="str">
            <v>Ready Teddy Go Pre-School Sessional Day Care</v>
          </cell>
          <cell r="D116">
            <v>46323.42</v>
          </cell>
          <cell r="L116">
            <v>36315.550000000003</v>
          </cell>
        </row>
        <row r="117">
          <cell r="C117" t="str">
            <v>Ria Phiri -  Little Tots Childcare</v>
          </cell>
          <cell r="D117">
            <v>854.1</v>
          </cell>
          <cell r="L117">
            <v>683.28</v>
          </cell>
        </row>
        <row r="118">
          <cell r="C118" t="str">
            <v>Richmond Avenue Primary School Nursery</v>
          </cell>
          <cell r="D118">
            <v>35420.19</v>
          </cell>
          <cell r="E118" t="str">
            <v>SN</v>
          </cell>
          <cell r="F118">
            <v>28014.48</v>
          </cell>
          <cell r="G118">
            <v>600.6</v>
          </cell>
          <cell r="H118">
            <v>723.45</v>
          </cell>
          <cell r="I118">
            <v>5978.7</v>
          </cell>
          <cell r="J118">
            <v>102.96</v>
          </cell>
          <cell r="K118">
            <v>0.20603015075376888</v>
          </cell>
          <cell r="L118">
            <v>28187.56</v>
          </cell>
        </row>
        <row r="119">
          <cell r="C119" t="str">
            <v>Ring O Roses Pre-School Sessional Day Care</v>
          </cell>
          <cell r="D119">
            <v>20384.52</v>
          </cell>
          <cell r="L119">
            <v>15584.91</v>
          </cell>
        </row>
        <row r="120">
          <cell r="C120" t="str">
            <v>Royal Village Day Nursery Full Day Care</v>
          </cell>
          <cell r="D120">
            <v>80394.45</v>
          </cell>
          <cell r="L120">
            <v>60791.74</v>
          </cell>
        </row>
        <row r="121">
          <cell r="C121" t="str">
            <v>Sacred Heart Catholic Primary School Nursery</v>
          </cell>
          <cell r="D121">
            <v>38021.1</v>
          </cell>
          <cell r="E121" t="str">
            <v>SN</v>
          </cell>
          <cell r="F121">
            <v>26477.1</v>
          </cell>
          <cell r="G121">
            <v>858</v>
          </cell>
          <cell r="H121">
            <v>1033.5</v>
          </cell>
          <cell r="I121">
            <v>9395.1</v>
          </cell>
          <cell r="J121">
            <v>257.39999999999998</v>
          </cell>
          <cell r="K121">
            <v>0.30952380952380959</v>
          </cell>
          <cell r="L121">
            <v>30380.22</v>
          </cell>
        </row>
        <row r="122">
          <cell r="C122" t="str">
            <v>Saint Pierre School  Nursery and Before and After School - Full Day Care</v>
          </cell>
          <cell r="D122">
            <v>27462.58</v>
          </cell>
          <cell r="L122">
            <v>23011.34</v>
          </cell>
        </row>
        <row r="123">
          <cell r="C123" t="str">
            <v>Sally Darby Childminder (Kids Kapers Childmiding) Full Day Care</v>
          </cell>
          <cell r="D123">
            <v>1366.56</v>
          </cell>
          <cell r="L123">
            <v>1093.24</v>
          </cell>
        </row>
        <row r="124">
          <cell r="C124" t="str">
            <v>Samantha Clarkson Childminder Full Day Care</v>
          </cell>
          <cell r="D124">
            <v>7878</v>
          </cell>
          <cell r="L124">
            <v>6302.4</v>
          </cell>
        </row>
        <row r="125">
          <cell r="C125" t="str">
            <v>Samantha Theron</v>
          </cell>
          <cell r="D125">
            <v>4014.27</v>
          </cell>
          <cell r="L125">
            <v>3209.13</v>
          </cell>
        </row>
        <row r="126">
          <cell r="C126" t="str">
            <v>Samantha Venn Childminder Full Day Care</v>
          </cell>
          <cell r="D126">
            <v>1708.2</v>
          </cell>
          <cell r="L126">
            <v>1366.56</v>
          </cell>
        </row>
        <row r="127">
          <cell r="C127" t="str">
            <v>Sandpiper Pre-School Sessional Day Care</v>
          </cell>
          <cell r="D127">
            <v>13942.5</v>
          </cell>
          <cell r="L127">
            <v>11014.64</v>
          </cell>
        </row>
        <row r="128">
          <cell r="C128" t="str">
            <v>Sandra Coe Childminder Full Day Care</v>
          </cell>
          <cell r="D128">
            <v>3416.4</v>
          </cell>
          <cell r="L128">
            <v>2733.12</v>
          </cell>
        </row>
        <row r="129">
          <cell r="C129" t="str">
            <v>Sarah Marks Childminder Full Day Care</v>
          </cell>
          <cell r="D129">
            <v>5657.34</v>
          </cell>
          <cell r="L129">
            <v>4525.87</v>
          </cell>
        </row>
        <row r="130">
          <cell r="C130" t="str">
            <v>Sharon Lee Hovis - Childminder Full Day Care</v>
          </cell>
          <cell r="D130">
            <v>5124.6000000000004</v>
          </cell>
          <cell r="L130">
            <v>4099.68</v>
          </cell>
        </row>
        <row r="131">
          <cell r="C131" t="str">
            <v>Sharon Treais Childminder</v>
          </cell>
          <cell r="D131">
            <v>6397.56</v>
          </cell>
          <cell r="L131">
            <v>5118.04</v>
          </cell>
        </row>
        <row r="132">
          <cell r="C132" t="str">
            <v>Shoebury Nursery Full Day Care</v>
          </cell>
          <cell r="D132">
            <v>78608.34</v>
          </cell>
          <cell r="L132">
            <v>61138.53</v>
          </cell>
        </row>
        <row r="133">
          <cell r="C133" t="str">
            <v>Small Friends Day Nursery Full Day Care</v>
          </cell>
          <cell r="D133">
            <v>79127.25</v>
          </cell>
          <cell r="L133">
            <v>63813.13</v>
          </cell>
        </row>
        <row r="134">
          <cell r="C134" t="str">
            <v>Smiley Preschool</v>
          </cell>
          <cell r="D134">
            <v>17765.28</v>
          </cell>
          <cell r="L134">
            <v>14069.8</v>
          </cell>
        </row>
        <row r="135">
          <cell r="C135" t="str">
            <v>Snaps Day Nursery Full Day Care</v>
          </cell>
          <cell r="D135">
            <v>118587.75</v>
          </cell>
          <cell r="L135">
            <v>93011.71</v>
          </cell>
        </row>
        <row r="136">
          <cell r="C136" t="str">
            <v>Southchurch Park  Pre-School</v>
          </cell>
          <cell r="D136">
            <v>41503.410000000003</v>
          </cell>
          <cell r="L136">
            <v>33063.620000000003</v>
          </cell>
        </row>
        <row r="137">
          <cell r="C137" t="str">
            <v>St Michael and All Angels Pre-School Sessional Day Care</v>
          </cell>
          <cell r="D137">
            <v>37391.64</v>
          </cell>
          <cell r="L137">
            <v>29793.63</v>
          </cell>
        </row>
        <row r="138">
          <cell r="C138" t="str">
            <v>St Michaels CofE Prep Nursery Day Care</v>
          </cell>
          <cell r="D138">
            <v>15060.18</v>
          </cell>
          <cell r="L138">
            <v>12355.07</v>
          </cell>
        </row>
        <row r="139">
          <cell r="C139" t="str">
            <v>Stepping Stones Day Nursery &amp; Preschool Ltd -Full Day Care</v>
          </cell>
          <cell r="D139">
            <v>12674.4</v>
          </cell>
          <cell r="L139">
            <v>10126.65</v>
          </cell>
        </row>
        <row r="140">
          <cell r="C140" t="str">
            <v>Sunshine Day Nursery Full Day Care</v>
          </cell>
          <cell r="D140">
            <v>55046.55</v>
          </cell>
          <cell r="L140">
            <v>43991.61</v>
          </cell>
        </row>
        <row r="141">
          <cell r="C141" t="str">
            <v>Susan McCloud Childminder Full Day Care</v>
          </cell>
          <cell r="D141">
            <v>6851.52</v>
          </cell>
          <cell r="L141">
            <v>5526.76</v>
          </cell>
        </row>
        <row r="142">
          <cell r="C142" t="str">
            <v>Temple Sutton Early Years</v>
          </cell>
          <cell r="D142">
            <v>189988.89</v>
          </cell>
          <cell r="E142" t="str">
            <v>SN</v>
          </cell>
          <cell r="F142">
            <v>134609.28</v>
          </cell>
          <cell r="G142">
            <v>2745.6</v>
          </cell>
          <cell r="H142">
            <v>3307.2</v>
          </cell>
          <cell r="I142">
            <v>48769.11</v>
          </cell>
          <cell r="J142">
            <v>557.70000000000005</v>
          </cell>
          <cell r="K142">
            <v>0.17931693041911861</v>
          </cell>
          <cell r="L142">
            <v>151659.54999999999</v>
          </cell>
        </row>
        <row r="143">
          <cell r="C143" t="str">
            <v>The Westborough School Nursery</v>
          </cell>
          <cell r="D143">
            <v>45955.05</v>
          </cell>
          <cell r="L143">
            <v>36712.54</v>
          </cell>
        </row>
        <row r="144">
          <cell r="C144" t="str">
            <v>Thorpe Hall School Nursery Full Day Care</v>
          </cell>
          <cell r="D144">
            <v>32043.69</v>
          </cell>
          <cell r="L144">
            <v>25908.799999999999</v>
          </cell>
        </row>
        <row r="145">
          <cell r="C145" t="str">
            <v>Tracene King  - Childminder Full Day Care</v>
          </cell>
          <cell r="D145">
            <v>8061.15</v>
          </cell>
          <cell r="L145">
            <v>6112.46</v>
          </cell>
        </row>
        <row r="146">
          <cell r="C146" t="str">
            <v>Tracey Smith Childminder Full Day Care</v>
          </cell>
          <cell r="D146">
            <v>7392.45</v>
          </cell>
          <cell r="L146">
            <v>5913.95</v>
          </cell>
        </row>
        <row r="147">
          <cell r="C147" t="str">
            <v>Trinket Box Pre-School Sessional Day Care</v>
          </cell>
          <cell r="D147">
            <v>79938.95</v>
          </cell>
          <cell r="L147">
            <v>63850.720000000001</v>
          </cell>
        </row>
        <row r="148">
          <cell r="C148" t="str">
            <v>Victoria Bergman Childminder</v>
          </cell>
          <cell r="D148">
            <v>683.28</v>
          </cell>
          <cell r="L148">
            <v>546.62</v>
          </cell>
        </row>
        <row r="149">
          <cell r="C149" t="str">
            <v>Victoria Jill Wilde -Full day care</v>
          </cell>
          <cell r="D149">
            <v>512.46</v>
          </cell>
          <cell r="L149">
            <v>409.96</v>
          </cell>
        </row>
        <row r="150">
          <cell r="C150" t="str">
            <v>Victoria Morris Childminder Full Day Care</v>
          </cell>
          <cell r="D150">
            <v>1708.2</v>
          </cell>
          <cell r="L150">
            <v>1366.56</v>
          </cell>
        </row>
        <row r="151">
          <cell r="C151" t="str">
            <v>Victoria Owens - Childminder</v>
          </cell>
          <cell r="D151">
            <v>854.1</v>
          </cell>
          <cell r="L151">
            <v>683.28</v>
          </cell>
        </row>
        <row r="152">
          <cell r="C152" t="str">
            <v>Victoria Parker Childminder Full Day Care</v>
          </cell>
          <cell r="D152">
            <v>2562.3000000000002</v>
          </cell>
          <cell r="L152">
            <v>2049.84</v>
          </cell>
        </row>
        <row r="153">
          <cell r="C153" t="str">
            <v>Victoria Wheatley Childminder Full Day Care</v>
          </cell>
          <cell r="D153">
            <v>1053.3900000000001</v>
          </cell>
          <cell r="L153">
            <v>842.71</v>
          </cell>
        </row>
        <row r="154">
          <cell r="C154" t="str">
            <v>Westcliff Pre-School</v>
          </cell>
          <cell r="D154">
            <v>46526.61</v>
          </cell>
          <cell r="L154">
            <v>37264.129999999997</v>
          </cell>
        </row>
        <row r="155">
          <cell r="C155" t="str">
            <v>Whitehouse Pre-School Sessional Day Care</v>
          </cell>
          <cell r="D155">
            <v>27130.29</v>
          </cell>
          <cell r="L155">
            <v>21754.68</v>
          </cell>
        </row>
        <row r="156">
          <cell r="C156" t="str">
            <v>Whittingham Pre-school Sessional Day Care</v>
          </cell>
          <cell r="D156">
            <v>19930.95</v>
          </cell>
          <cell r="L156">
            <v>15748.65</v>
          </cell>
        </row>
        <row r="157">
          <cell r="C157" t="str">
            <v>Totals:-</v>
          </cell>
          <cell r="D157">
            <v>3870570.81</v>
          </cell>
          <cell r="L157">
            <v>3062266.49</v>
          </cell>
        </row>
      </sheetData>
      <sheetData sheetId="5"/>
      <sheetData sheetId="6">
        <row r="6">
          <cell r="C6" t="str">
            <v xml:space="preserve"> Caroline Lawrence Childminder Full Day Care</v>
          </cell>
          <cell r="D6">
            <v>2575.44</v>
          </cell>
          <cell r="L6">
            <v>1931.58</v>
          </cell>
        </row>
        <row r="7">
          <cell r="C7" t="str">
            <v xml:space="preserve"> Michaela Cranfield -Costello's Childcare</v>
          </cell>
          <cell r="D7">
            <v>2759.4</v>
          </cell>
          <cell r="L7">
            <v>2069.5500000000002</v>
          </cell>
        </row>
        <row r="8">
          <cell r="C8" t="str">
            <v xml:space="preserve">ABC Rainbow Day Nursery (Westcliff) Limited </v>
          </cell>
          <cell r="D8">
            <v>30802.38</v>
          </cell>
          <cell r="L8">
            <v>23050.68</v>
          </cell>
        </row>
        <row r="9">
          <cell r="C9" t="str">
            <v>Alleyn Court Montessori Pre-Preparatory Full Day Care</v>
          </cell>
          <cell r="D9">
            <v>17344.8</v>
          </cell>
          <cell r="L9">
            <v>13026.12</v>
          </cell>
        </row>
        <row r="10">
          <cell r="C10" t="str">
            <v>Amrah Raja Childminder Full Day Care</v>
          </cell>
          <cell r="D10">
            <v>1839.6</v>
          </cell>
          <cell r="L10">
            <v>1379.7</v>
          </cell>
        </row>
        <row r="11">
          <cell r="C11" t="str">
            <v>Angela Burgess Childminder Full Day Care</v>
          </cell>
          <cell r="D11">
            <v>3495.24</v>
          </cell>
          <cell r="L11">
            <v>2621.4299999999998</v>
          </cell>
        </row>
        <row r="12">
          <cell r="C12" t="str">
            <v>Arlene Haffie Childminder Full Day Care</v>
          </cell>
          <cell r="D12">
            <v>2352</v>
          </cell>
          <cell r="L12">
            <v>1764</v>
          </cell>
        </row>
        <row r="13">
          <cell r="C13" t="str">
            <v>Avenue Playgroup Pre-School Sessional Day Care</v>
          </cell>
          <cell r="D13">
            <v>20060.7</v>
          </cell>
          <cell r="L13">
            <v>13916.95</v>
          </cell>
        </row>
        <row r="14">
          <cell r="C14" t="str">
            <v>Barbara Knight Childminder Full Day Care</v>
          </cell>
          <cell r="D14"/>
          <cell r="L14">
            <v>0</v>
          </cell>
        </row>
        <row r="15">
          <cell r="C15" t="str">
            <v>Barons Court Primary School Nursery</v>
          </cell>
          <cell r="D15">
            <v>44170.5</v>
          </cell>
          <cell r="E15" t="str">
            <v>SN</v>
          </cell>
          <cell r="F15">
            <v>41522.400000000001</v>
          </cell>
          <cell r="G15">
            <v>1201.2</v>
          </cell>
          <cell r="H15">
            <v>1446.9</v>
          </cell>
          <cell r="I15">
            <v>0</v>
          </cell>
          <cell r="J15">
            <v>0</v>
          </cell>
          <cell r="K15">
            <v>0.28797468354430378</v>
          </cell>
          <cell r="L15">
            <v>33560.32</v>
          </cell>
        </row>
        <row r="16">
          <cell r="C16" t="str">
            <v>Beehive Education Limited - Bumblebees Preschool</v>
          </cell>
          <cell r="D16">
            <v>15779.34</v>
          </cell>
          <cell r="L16">
            <v>11711.97</v>
          </cell>
        </row>
        <row r="17">
          <cell r="C17" t="str">
            <v>Blenheim Children's Centre - Nursery Full Day Care</v>
          </cell>
          <cell r="D17">
            <v>62576.04</v>
          </cell>
          <cell r="L17">
            <v>46048.61</v>
          </cell>
        </row>
        <row r="18">
          <cell r="C18" t="str">
            <v>Blenheim Primary School &amp; Nursery Sessional Day Care</v>
          </cell>
          <cell r="D18">
            <v>36760.639999999999</v>
          </cell>
          <cell r="E18" t="str">
            <v>SN</v>
          </cell>
          <cell r="F18">
            <v>29372.28</v>
          </cell>
          <cell r="G18">
            <v>542.08000000000004</v>
          </cell>
          <cell r="H18">
            <v>652.96</v>
          </cell>
          <cell r="I18">
            <v>6193.32</v>
          </cell>
          <cell r="J18">
            <v>0</v>
          </cell>
          <cell r="K18">
            <v>0.15172413793103451</v>
          </cell>
          <cell r="L18">
            <v>25839.22</v>
          </cell>
        </row>
        <row r="19">
          <cell r="C19" t="str">
            <v>Blossoming Buddies - Sessional Day Care</v>
          </cell>
          <cell r="D19">
            <v>2025.24</v>
          </cell>
          <cell r="L19">
            <v>1481.41</v>
          </cell>
        </row>
        <row r="20">
          <cell r="C20" t="str">
            <v>Bo Peep Day Nursery Full Day Care</v>
          </cell>
          <cell r="D20">
            <v>58512.6</v>
          </cell>
          <cell r="L20">
            <v>42180.2</v>
          </cell>
        </row>
        <row r="21">
          <cell r="C21" t="str">
            <v>Bournemouth Park Primary School Nursery</v>
          </cell>
          <cell r="D21">
            <v>52212.3</v>
          </cell>
          <cell r="E21" t="str">
            <v>SN</v>
          </cell>
          <cell r="F21">
            <v>40471.199999999997</v>
          </cell>
          <cell r="G21">
            <v>1570.8</v>
          </cell>
          <cell r="H21">
            <v>1892.1</v>
          </cell>
          <cell r="I21">
            <v>8278.2000000000007</v>
          </cell>
          <cell r="J21">
            <v>85.8</v>
          </cell>
          <cell r="K21">
            <v>0.33827493261455532</v>
          </cell>
          <cell r="L21">
            <v>38299.550000000003</v>
          </cell>
        </row>
        <row r="22">
          <cell r="C22" t="str">
            <v>Bournes Green Pre-School Sessional Day Care</v>
          </cell>
          <cell r="D22">
            <v>13494.6</v>
          </cell>
          <cell r="L22">
            <v>10044.299999999999</v>
          </cell>
        </row>
        <row r="23">
          <cell r="C23" t="str">
            <v>Camilla Moreau Childminder Full Day Care</v>
          </cell>
          <cell r="D23">
            <v>3679.2</v>
          </cell>
          <cell r="L23">
            <v>2759.4</v>
          </cell>
        </row>
        <row r="24">
          <cell r="C24" t="str">
            <v xml:space="preserve">Carly Anne Taylor </v>
          </cell>
          <cell r="D24">
            <v>1839.6</v>
          </cell>
          <cell r="L24">
            <v>1379.7</v>
          </cell>
        </row>
        <row r="25">
          <cell r="C25" t="str">
            <v>Carrie Furr Childminder Full Day Care</v>
          </cell>
          <cell r="D25">
            <v>1123.5</v>
          </cell>
          <cell r="L25">
            <v>749</v>
          </cell>
        </row>
        <row r="26">
          <cell r="C26" t="str">
            <v>Centre Place Nursery (PLA) - Full Day Care</v>
          </cell>
          <cell r="D26">
            <v>60473.279999999999</v>
          </cell>
          <cell r="L26">
            <v>44792.74</v>
          </cell>
        </row>
        <row r="27">
          <cell r="C27" t="str">
            <v>Chloe Goldsmith Childminder Full Day Care</v>
          </cell>
          <cell r="D27">
            <v>2963.1</v>
          </cell>
          <cell r="L27">
            <v>2222.3200000000002</v>
          </cell>
        </row>
        <row r="28">
          <cell r="C28" t="str">
            <v>Christie Dawn Van-Looy - Childminder full day care</v>
          </cell>
          <cell r="D28">
            <v>735.84</v>
          </cell>
          <cell r="L28">
            <v>367.92</v>
          </cell>
        </row>
        <row r="29">
          <cell r="C29" t="str">
            <v>Christina Lucking Childminder</v>
          </cell>
          <cell r="D29">
            <v>735.84</v>
          </cell>
          <cell r="L29">
            <v>551.88</v>
          </cell>
        </row>
        <row r="30">
          <cell r="C30" t="str">
            <v>Claire Heron - Childminder Full Day Care</v>
          </cell>
          <cell r="D30">
            <v>3705.38</v>
          </cell>
          <cell r="L30">
            <v>2779.03</v>
          </cell>
        </row>
        <row r="31">
          <cell r="C31" t="str">
            <v>Clara McDaid Childminder</v>
          </cell>
          <cell r="D31"/>
          <cell r="L31">
            <v>0</v>
          </cell>
        </row>
        <row r="32">
          <cell r="C32" t="str">
            <v>Clare McHugh Childminder Full Day Care</v>
          </cell>
          <cell r="D32">
            <v>429.24</v>
          </cell>
          <cell r="L32">
            <v>321.93</v>
          </cell>
        </row>
        <row r="33">
          <cell r="C33" t="str">
            <v>Clare Ward Childminder Full day care</v>
          </cell>
          <cell r="D33">
            <v>1410.36</v>
          </cell>
          <cell r="L33">
            <v>1057.77</v>
          </cell>
        </row>
        <row r="34">
          <cell r="C34" t="str">
            <v>Cockleshell Nursery Full Day Care</v>
          </cell>
          <cell r="D34">
            <v>58388.4</v>
          </cell>
          <cell r="L34">
            <v>43096.95</v>
          </cell>
        </row>
        <row r="35">
          <cell r="C35" t="str">
            <v>Daisy Chain Playgroup Pre-School Sessional Day Care</v>
          </cell>
          <cell r="D35">
            <v>22407.14</v>
          </cell>
          <cell r="L35">
            <v>16473.5</v>
          </cell>
        </row>
        <row r="36">
          <cell r="C36" t="str">
            <v>Darlinghurst Academy</v>
          </cell>
          <cell r="D36">
            <v>25400.82</v>
          </cell>
          <cell r="L36">
            <v>17683.91</v>
          </cell>
        </row>
        <row r="37">
          <cell r="C37" t="str">
            <v>Deborah Jean Smith Childminder full day care</v>
          </cell>
          <cell r="D37">
            <v>2965.2</v>
          </cell>
          <cell r="L37">
            <v>2223.9</v>
          </cell>
        </row>
        <row r="38">
          <cell r="C38" t="str">
            <v>Donna &amp; Lee Cannon Childminder Full Day Care</v>
          </cell>
          <cell r="D38">
            <v>1839.6</v>
          </cell>
          <cell r="L38">
            <v>1379.7</v>
          </cell>
        </row>
        <row r="39">
          <cell r="C39" t="str">
            <v>Donna Everitt - Childminder</v>
          </cell>
          <cell r="D39">
            <v>2943.36</v>
          </cell>
          <cell r="L39">
            <v>2207.52</v>
          </cell>
        </row>
        <row r="40">
          <cell r="C40" t="str">
            <v>Donna Marshall (Tiny Tadpoles) Childminder</v>
          </cell>
          <cell r="D40">
            <v>1839.6</v>
          </cell>
          <cell r="L40">
            <v>1303.05</v>
          </cell>
        </row>
        <row r="41">
          <cell r="C41" t="str">
            <v>Ducklings Pre-School Sessional Day Care</v>
          </cell>
          <cell r="D41">
            <v>8893.5</v>
          </cell>
          <cell r="L41">
            <v>6670.12</v>
          </cell>
        </row>
        <row r="42">
          <cell r="C42" t="str">
            <v>Eastwood  Primary School Nursery</v>
          </cell>
          <cell r="D42">
            <v>45391.08</v>
          </cell>
          <cell r="E42" t="str">
            <v>SN</v>
          </cell>
          <cell r="F42">
            <v>42323.94</v>
          </cell>
          <cell r="G42">
            <v>1391.28</v>
          </cell>
          <cell r="H42">
            <v>1675.86</v>
          </cell>
          <cell r="I42">
            <v>0</v>
          </cell>
          <cell r="J42">
            <v>0</v>
          </cell>
          <cell r="K42">
            <v>0.32722756907792611</v>
          </cell>
          <cell r="L42">
            <v>32201.43</v>
          </cell>
        </row>
        <row r="43">
          <cell r="C43" t="str">
            <v>Eastwood Community Early Years</v>
          </cell>
          <cell r="D43">
            <v>69478.559999999998</v>
          </cell>
          <cell r="L43">
            <v>50904.33</v>
          </cell>
        </row>
        <row r="44">
          <cell r="C44" t="str">
            <v>Eastwood Community Nursery</v>
          </cell>
          <cell r="D44">
            <v>22081.68</v>
          </cell>
          <cell r="L44">
            <v>15370.98</v>
          </cell>
        </row>
        <row r="45">
          <cell r="C45" t="str">
            <v>Eastwood Community Pre-School Sessional Day Care</v>
          </cell>
          <cell r="D45">
            <v>35390.639999999999</v>
          </cell>
          <cell r="L45">
            <v>22787.66</v>
          </cell>
        </row>
        <row r="46">
          <cell r="C46" t="str">
            <v>Edna Pratt Childminder Full Day Care</v>
          </cell>
          <cell r="D46">
            <v>919.8</v>
          </cell>
          <cell r="L46">
            <v>689.85</v>
          </cell>
        </row>
        <row r="47">
          <cell r="C47" t="str">
            <v>Eileen McLoughlin Childminder Full Day Care</v>
          </cell>
          <cell r="D47">
            <v>1410.36</v>
          </cell>
          <cell r="L47">
            <v>1057.77</v>
          </cell>
        </row>
        <row r="48">
          <cell r="C48" t="str">
            <v>Elaine Lawrance Childminder Full Day Care</v>
          </cell>
          <cell r="D48">
            <v>2452.8000000000002</v>
          </cell>
          <cell r="L48">
            <v>1839.6</v>
          </cell>
        </row>
        <row r="49">
          <cell r="C49" t="str">
            <v>Elim Church Day Nursery Full Day Care</v>
          </cell>
          <cell r="D49">
            <v>32287.5</v>
          </cell>
          <cell r="L49">
            <v>23934.18</v>
          </cell>
        </row>
        <row r="50">
          <cell r="C50" t="str">
            <v xml:space="preserve">Fairways Pre-School Playgroup </v>
          </cell>
          <cell r="D50">
            <v>39304.019999999997</v>
          </cell>
          <cell r="L50">
            <v>28570.61</v>
          </cell>
        </row>
        <row r="51">
          <cell r="C51" t="str">
            <v>Fidelia McGhee Childminder Full Day Care</v>
          </cell>
          <cell r="D51">
            <v>919.8</v>
          </cell>
          <cell r="L51">
            <v>689.85</v>
          </cell>
        </row>
        <row r="52">
          <cell r="C52" t="str">
            <v>Friars Centre Playgroup Pre-School Sessional Day Care</v>
          </cell>
          <cell r="D52">
            <v>54162.080000000002</v>
          </cell>
          <cell r="L52">
            <v>40621.5</v>
          </cell>
        </row>
        <row r="53">
          <cell r="C53" t="str">
            <v>Friars Primary School Nursery</v>
          </cell>
          <cell r="D53">
            <v>26976.6</v>
          </cell>
          <cell r="E53" t="str">
            <v>SN</v>
          </cell>
          <cell r="F53">
            <v>19315.8</v>
          </cell>
          <cell r="G53">
            <v>554.4</v>
          </cell>
          <cell r="H53">
            <v>667.8</v>
          </cell>
          <cell r="I53">
            <v>6438.6</v>
          </cell>
          <cell r="J53">
            <v>0</v>
          </cell>
          <cell r="K53">
            <v>0.21428571428571425</v>
          </cell>
          <cell r="L53">
            <v>21075.040000000001</v>
          </cell>
        </row>
        <row r="54">
          <cell r="C54" t="str">
            <v>Fusion  Southend Small Steps Nursery (Garons)</v>
          </cell>
          <cell r="D54"/>
          <cell r="L54">
            <v>0</v>
          </cell>
        </row>
        <row r="55">
          <cell r="C55" t="str">
            <v>Fusion Southend Small Steps Day Nursery (Chase)</v>
          </cell>
          <cell r="D55"/>
          <cell r="L55">
            <v>0</v>
          </cell>
        </row>
        <row r="56">
          <cell r="C56" t="str">
            <v xml:space="preserve">Gemma Oakes Childminder </v>
          </cell>
          <cell r="D56">
            <v>3881.64</v>
          </cell>
          <cell r="L56">
            <v>2756.39</v>
          </cell>
        </row>
        <row r="57">
          <cell r="C57" t="str">
            <v>Giggles Pre-school - sessional care</v>
          </cell>
          <cell r="D57">
            <v>27731.34</v>
          </cell>
          <cell r="L57">
            <v>20355.29</v>
          </cell>
        </row>
        <row r="58">
          <cell r="C58" t="str">
            <v>Gina Rose Cullinane - Childminder Full Day Care</v>
          </cell>
          <cell r="D58">
            <v>560.64</v>
          </cell>
          <cell r="L58">
            <v>424.86</v>
          </cell>
        </row>
        <row r="59">
          <cell r="C59" t="str">
            <v>Hamstel Infant School Nursery</v>
          </cell>
          <cell r="D59">
            <v>69150.899999999994</v>
          </cell>
          <cell r="E59" t="str">
            <v>SN</v>
          </cell>
          <cell r="F59">
            <v>46909.8</v>
          </cell>
          <cell r="G59">
            <v>1201.2</v>
          </cell>
          <cell r="H59">
            <v>1446.9</v>
          </cell>
          <cell r="I59">
            <v>19315.8</v>
          </cell>
          <cell r="J59">
            <v>343.2</v>
          </cell>
          <cell r="K59">
            <v>0.2321428571428571</v>
          </cell>
          <cell r="L59">
            <v>51455.72</v>
          </cell>
        </row>
        <row r="60">
          <cell r="C60" t="str">
            <v>Heather Waghorn Childminder Full Day Care</v>
          </cell>
          <cell r="D60">
            <v>3656.87</v>
          </cell>
          <cell r="L60">
            <v>2666</v>
          </cell>
        </row>
        <row r="61">
          <cell r="C61" t="str">
            <v>Heidi Sharp Childminder Full Day Care</v>
          </cell>
          <cell r="D61">
            <v>2759.4</v>
          </cell>
          <cell r="L61">
            <v>1916.25</v>
          </cell>
        </row>
        <row r="62">
          <cell r="C62" t="str">
            <v>Helen Jordan Childminder Full Day Care</v>
          </cell>
          <cell r="D62">
            <v>735.84</v>
          </cell>
          <cell r="L62">
            <v>551.88</v>
          </cell>
        </row>
        <row r="63">
          <cell r="C63" t="str">
            <v>Hennye Kornbluh Childminder Full Day Care</v>
          </cell>
          <cell r="D63">
            <v>5628</v>
          </cell>
          <cell r="L63">
            <v>3752</v>
          </cell>
        </row>
        <row r="64">
          <cell r="C64" t="str">
            <v>Hinguar Primary School Nursery</v>
          </cell>
          <cell r="D64">
            <v>42868.56</v>
          </cell>
          <cell r="L64">
            <v>30171.13</v>
          </cell>
        </row>
        <row r="65">
          <cell r="C65" t="str">
            <v>Home From Home Day Nursery Ltd</v>
          </cell>
          <cell r="D65">
            <v>5216.6099999999997</v>
          </cell>
          <cell r="L65">
            <v>3989.1</v>
          </cell>
        </row>
        <row r="66">
          <cell r="C66" t="str">
            <v>Humpty Dumpty Pre-School Sessional Day Care</v>
          </cell>
          <cell r="D66">
            <v>21470.400000000001</v>
          </cell>
          <cell r="L66">
            <v>15650.92</v>
          </cell>
        </row>
        <row r="67">
          <cell r="C67" t="str">
            <v>Imperial Day Nursery Full Day Care</v>
          </cell>
          <cell r="D67">
            <v>14292.3</v>
          </cell>
          <cell r="L67">
            <v>13693.74</v>
          </cell>
        </row>
        <row r="68">
          <cell r="C68" t="str">
            <v>Jackie Fillary Childminder</v>
          </cell>
          <cell r="D68"/>
          <cell r="L68">
            <v>0</v>
          </cell>
        </row>
        <row r="69">
          <cell r="C69" t="str">
            <v>Jacky Hammond Childminder Full Day Care</v>
          </cell>
          <cell r="D69">
            <v>2759.4</v>
          </cell>
          <cell r="L69">
            <v>1839.6</v>
          </cell>
        </row>
        <row r="70">
          <cell r="C70" t="str">
            <v xml:space="preserve">Jennifer Withers Childminder </v>
          </cell>
          <cell r="D70">
            <v>735.84</v>
          </cell>
          <cell r="L70">
            <v>551.88</v>
          </cell>
        </row>
        <row r="71">
          <cell r="C71" t="str">
            <v>Jenny Louise Pond  Childminder</v>
          </cell>
          <cell r="D71">
            <v>4410.6000000000004</v>
          </cell>
          <cell r="L71">
            <v>2913.75</v>
          </cell>
        </row>
        <row r="72">
          <cell r="C72" t="str">
            <v>Joanne Buss Childminder</v>
          </cell>
          <cell r="D72">
            <v>450.24</v>
          </cell>
          <cell r="L72">
            <v>337.68</v>
          </cell>
        </row>
        <row r="73">
          <cell r="C73" t="str">
            <v>Johnstone Road Pre-School Sessional Day Care</v>
          </cell>
          <cell r="D73">
            <v>17702.16</v>
          </cell>
          <cell r="L73">
            <v>13276.61</v>
          </cell>
        </row>
        <row r="74">
          <cell r="C74" t="str">
            <v>Julie-Anne Logan - Childminder</v>
          </cell>
          <cell r="D74">
            <v>919.8</v>
          </cell>
          <cell r="L74">
            <v>689.85</v>
          </cell>
        </row>
        <row r="75">
          <cell r="C75" t="str">
            <v>Kay Rose Roche  Childminder Full Day Care</v>
          </cell>
          <cell r="D75"/>
          <cell r="L75">
            <v>0</v>
          </cell>
        </row>
        <row r="76">
          <cell r="C76" t="str">
            <v>Kelly Louise Ilett -Childminder Full Day Care</v>
          </cell>
          <cell r="D76">
            <v>3171</v>
          </cell>
          <cell r="L76">
            <v>2284.4499999999998</v>
          </cell>
        </row>
        <row r="77">
          <cell r="C77" t="str">
            <v>Kerry Morgan Childminder Full Day Care</v>
          </cell>
          <cell r="D77">
            <v>919.8</v>
          </cell>
          <cell r="L77">
            <v>689.85</v>
          </cell>
        </row>
        <row r="78">
          <cell r="C78" t="str">
            <v>Kids Kingdom Daycare - Full Day Care</v>
          </cell>
          <cell r="D78"/>
          <cell r="L78">
            <v>0</v>
          </cell>
        </row>
        <row r="79">
          <cell r="C79" t="str">
            <v>Kingsway Pre-School Sessional Day Care</v>
          </cell>
          <cell r="D79">
            <v>26540.76</v>
          </cell>
          <cell r="L79">
            <v>18769.66</v>
          </cell>
        </row>
        <row r="80">
          <cell r="C80" t="str">
            <v>Ladybird NHS Nursery Full Day Care</v>
          </cell>
          <cell r="D80">
            <v>38070.06</v>
          </cell>
          <cell r="L80">
            <v>28340.29</v>
          </cell>
        </row>
        <row r="81">
          <cell r="C81" t="str">
            <v>Le Ballon Rouge Montessori Day Nursery Full Day Care</v>
          </cell>
          <cell r="D81">
            <v>61523.7</v>
          </cell>
          <cell r="L81">
            <v>45740.53</v>
          </cell>
        </row>
        <row r="82">
          <cell r="C82" t="str">
            <v>Lee Martina Chenneour  - childminder full daycare</v>
          </cell>
          <cell r="D82">
            <v>482.4</v>
          </cell>
          <cell r="L82">
            <v>0</v>
          </cell>
        </row>
        <row r="83">
          <cell r="C83" t="str">
            <v>Leigh Road Baptist Church Pre-School Sessional Day Care</v>
          </cell>
          <cell r="D83">
            <v>14074.72</v>
          </cell>
          <cell r="L83">
            <v>10081.02</v>
          </cell>
        </row>
        <row r="84">
          <cell r="C84" t="str">
            <v>Leigh Village Day Nursery Full Day Care</v>
          </cell>
          <cell r="D84">
            <v>42700.56</v>
          </cell>
          <cell r="L84">
            <v>31872.12</v>
          </cell>
        </row>
        <row r="85">
          <cell r="C85" t="str">
            <v>Leigh Wesley Pre-school - Sessional day care</v>
          </cell>
          <cell r="D85">
            <v>18334.68</v>
          </cell>
          <cell r="L85">
            <v>13459.74</v>
          </cell>
        </row>
        <row r="86">
          <cell r="C86" t="str">
            <v>Lisa Elizabeth D'Auria - Childminder Full Day Care</v>
          </cell>
          <cell r="D86">
            <v>2759.4</v>
          </cell>
          <cell r="L86">
            <v>2069.5500000000002</v>
          </cell>
        </row>
        <row r="87">
          <cell r="C87" t="str">
            <v>Little Acorns Pre-School Sessional Day Care</v>
          </cell>
          <cell r="D87">
            <v>33085.39</v>
          </cell>
          <cell r="L87">
            <v>24502.66</v>
          </cell>
        </row>
        <row r="88">
          <cell r="C88" t="str">
            <v>Little Fishes Pre-School Sessional Day Care</v>
          </cell>
          <cell r="D88">
            <v>37021.18</v>
          </cell>
          <cell r="L88">
            <v>27703.32</v>
          </cell>
        </row>
        <row r="89">
          <cell r="C89" t="str">
            <v>Little Legs Nursery</v>
          </cell>
          <cell r="D89">
            <v>22575.599999999999</v>
          </cell>
          <cell r="L89">
            <v>17313.59</v>
          </cell>
        </row>
        <row r="90">
          <cell r="C90" t="str">
            <v>Little Stars Day Nursery Shoebury (Bright Kidz)</v>
          </cell>
          <cell r="D90">
            <v>22733.3</v>
          </cell>
          <cell r="L90">
            <v>16304.78</v>
          </cell>
        </row>
        <row r="91">
          <cell r="C91" t="str">
            <v>Little Stars Southend (Bright  Kidz) - Full Day Care</v>
          </cell>
          <cell r="D91">
            <v>32907</v>
          </cell>
          <cell r="L91">
            <v>22552.03</v>
          </cell>
        </row>
        <row r="92">
          <cell r="C92" t="str">
            <v>Little Treasures Day Nursery Full Day Care</v>
          </cell>
          <cell r="D92">
            <v>66583.02</v>
          </cell>
          <cell r="L92">
            <v>49480.63</v>
          </cell>
        </row>
        <row r="93">
          <cell r="C93" t="str">
            <v>Little Turtles Pre-School Sessional Day Care</v>
          </cell>
          <cell r="D93">
            <v>17364.48</v>
          </cell>
          <cell r="L93">
            <v>12892.02</v>
          </cell>
        </row>
        <row r="94">
          <cell r="C94" t="str">
            <v>Lynda Carter Childminder Full Day Care</v>
          </cell>
          <cell r="D94">
            <v>1839.6</v>
          </cell>
          <cell r="L94">
            <v>1379.7</v>
          </cell>
        </row>
        <row r="95">
          <cell r="C95" t="str">
            <v>Marie Smale - Childminder Full Day Care</v>
          </cell>
          <cell r="D95">
            <v>1103.76</v>
          </cell>
          <cell r="L95">
            <v>827.82</v>
          </cell>
        </row>
        <row r="96">
          <cell r="C96" t="str">
            <v>Mary Harding Childminder Full Day Care</v>
          </cell>
          <cell r="D96">
            <v>2834.56</v>
          </cell>
          <cell r="L96">
            <v>2109.4699999999998</v>
          </cell>
        </row>
        <row r="97">
          <cell r="C97" t="str">
            <v>Michelle Taylor Childminder Full Day Care</v>
          </cell>
          <cell r="D97">
            <v>1287.72</v>
          </cell>
          <cell r="L97">
            <v>858.48</v>
          </cell>
        </row>
        <row r="98">
          <cell r="C98" t="str">
            <v>Milton Hall Primary School Nursery</v>
          </cell>
          <cell r="D98">
            <v>57715.199999999997</v>
          </cell>
          <cell r="E98" t="str">
            <v>SN</v>
          </cell>
          <cell r="F98">
            <v>53874</v>
          </cell>
          <cell r="G98">
            <v>1742.4</v>
          </cell>
          <cell r="H98">
            <v>2098.8000000000002</v>
          </cell>
          <cell r="I98">
            <v>0</v>
          </cell>
          <cell r="J98">
            <v>0</v>
          </cell>
          <cell r="K98">
            <v>0.32195121951219513</v>
          </cell>
          <cell r="L98">
            <v>37878.6</v>
          </cell>
        </row>
        <row r="99">
          <cell r="C99" t="str">
            <v>Miranda Crocock Childminder Full Day Care</v>
          </cell>
          <cell r="D99">
            <v>1125.5999999999999</v>
          </cell>
          <cell r="L99">
            <v>0</v>
          </cell>
        </row>
        <row r="100">
          <cell r="C100" t="str">
            <v>Monkey Puzzle Day Nursery Southend  - Full Day Care</v>
          </cell>
          <cell r="D100">
            <v>58654.2</v>
          </cell>
          <cell r="L100">
            <v>43032.27</v>
          </cell>
        </row>
        <row r="101">
          <cell r="C101" t="str">
            <v>Natalie Cushion Childminder</v>
          </cell>
          <cell r="D101">
            <v>1236.9000000000001</v>
          </cell>
          <cell r="L101">
            <v>735.84</v>
          </cell>
        </row>
        <row r="102">
          <cell r="C102" t="str">
            <v>Oak House Montessori Nursery Full Day Care</v>
          </cell>
          <cell r="D102">
            <v>64564.29</v>
          </cell>
          <cell r="L102">
            <v>47469.87</v>
          </cell>
        </row>
        <row r="103">
          <cell r="C103" t="str">
            <v>Olympus Day Nursery Full Day Care</v>
          </cell>
          <cell r="D103">
            <v>30714.6</v>
          </cell>
          <cell r="L103">
            <v>22000.65</v>
          </cell>
        </row>
        <row r="104">
          <cell r="C104" t="str">
            <v>Our Lady of Lourdes Pre-School Sessional Day Care</v>
          </cell>
          <cell r="D104">
            <v>29288.880000000001</v>
          </cell>
          <cell r="L104">
            <v>21288.87</v>
          </cell>
        </row>
        <row r="105">
          <cell r="C105" t="str">
            <v>Paint Pots Pre-School Sessional Day Care</v>
          </cell>
          <cell r="D105">
            <v>21400.02</v>
          </cell>
          <cell r="L105">
            <v>16006.2</v>
          </cell>
        </row>
        <row r="106">
          <cell r="C106" t="str">
            <v>Pauline Skinner Childminder Full Day Care</v>
          </cell>
          <cell r="D106">
            <v>1839.6</v>
          </cell>
          <cell r="L106">
            <v>1441.02</v>
          </cell>
        </row>
        <row r="107">
          <cell r="C107" t="str">
            <v>Peek-a-Boo Pre-School Sessional Day Care</v>
          </cell>
          <cell r="D107">
            <v>16936.86</v>
          </cell>
          <cell r="L107">
            <v>12509.41</v>
          </cell>
        </row>
        <row r="108">
          <cell r="C108" t="str">
            <v>Phoenix Pre-School Sessional Day Care</v>
          </cell>
          <cell r="D108">
            <v>23016.84</v>
          </cell>
          <cell r="L108">
            <v>16717.48</v>
          </cell>
        </row>
        <row r="109">
          <cell r="C109" t="str">
            <v>Porters Grange Primary School Nursery</v>
          </cell>
          <cell r="D109">
            <v>23049.21</v>
          </cell>
          <cell r="L109">
            <v>15366.14</v>
          </cell>
        </row>
        <row r="110">
          <cell r="C110" t="str">
            <v>Prince Avenue Academy &amp; Nursery</v>
          </cell>
          <cell r="D110">
            <v>58787.4</v>
          </cell>
          <cell r="E110" t="str">
            <v>SN</v>
          </cell>
          <cell r="F110">
            <v>53793.599999999999</v>
          </cell>
          <cell r="G110">
            <v>1848</v>
          </cell>
          <cell r="H110">
            <v>2226</v>
          </cell>
          <cell r="I110">
            <v>919.8</v>
          </cell>
          <cell r="J110">
            <v>0</v>
          </cell>
          <cell r="K110">
            <v>0.33622476395179229</v>
          </cell>
          <cell r="L110">
            <v>42670.77</v>
          </cell>
        </row>
        <row r="111">
          <cell r="C111" t="str">
            <v>Rascals Day Nursery Full Day Care</v>
          </cell>
          <cell r="D111">
            <v>38520.300000000003</v>
          </cell>
          <cell r="L111">
            <v>28890.22</v>
          </cell>
        </row>
        <row r="112">
          <cell r="C112" t="str">
            <v>Ready Teddy Go Pre-School Sessional Day Care</v>
          </cell>
          <cell r="D112">
            <v>44104.2</v>
          </cell>
          <cell r="L112">
            <v>32604.75</v>
          </cell>
        </row>
        <row r="113">
          <cell r="C113" t="str">
            <v>Richmond Avenue Primary School Nursery</v>
          </cell>
          <cell r="D113">
            <v>27063</v>
          </cell>
          <cell r="E113" t="str">
            <v>SN</v>
          </cell>
          <cell r="F113">
            <v>19972.8</v>
          </cell>
          <cell r="G113">
            <v>712.8</v>
          </cell>
          <cell r="H113">
            <v>858.6</v>
          </cell>
          <cell r="I113">
            <v>5518.8</v>
          </cell>
          <cell r="J113">
            <v>102.96</v>
          </cell>
          <cell r="K113">
            <v>0.31855670103092781</v>
          </cell>
          <cell r="L113">
            <v>19709.650000000001</v>
          </cell>
        </row>
        <row r="114">
          <cell r="C114" t="str">
            <v>Ring O Roses Pre-School Sessional Day Care</v>
          </cell>
          <cell r="D114">
            <v>15803.34</v>
          </cell>
          <cell r="L114">
            <v>11464.37</v>
          </cell>
        </row>
        <row r="115">
          <cell r="C115" t="str">
            <v>Royal Village Day Nursery Full Day Care</v>
          </cell>
          <cell r="D115">
            <v>54231.6</v>
          </cell>
          <cell r="L115">
            <v>39173.03</v>
          </cell>
        </row>
        <row r="116">
          <cell r="C116" t="str">
            <v>Sacred Heart Catholic Primary School Nursery</v>
          </cell>
          <cell r="D116">
            <v>27692.7</v>
          </cell>
          <cell r="E116" t="str">
            <v>SN</v>
          </cell>
          <cell r="F116">
            <v>18396</v>
          </cell>
          <cell r="G116">
            <v>462</v>
          </cell>
          <cell r="H116">
            <v>556.5</v>
          </cell>
          <cell r="I116">
            <v>8278.2000000000007</v>
          </cell>
          <cell r="J116">
            <v>257.39999999999998</v>
          </cell>
          <cell r="K116">
            <v>0.26847290640394089</v>
          </cell>
          <cell r="L116">
            <v>20387.310000000001</v>
          </cell>
        </row>
        <row r="117">
          <cell r="C117" t="str">
            <v>Saint Pierre School  Nursery and Before and After School - Full Day Care</v>
          </cell>
          <cell r="D117">
            <v>29765.37</v>
          </cell>
          <cell r="L117">
            <v>22426.32</v>
          </cell>
        </row>
        <row r="118">
          <cell r="C118" t="str">
            <v>Sally Darby Childminder (Kids Kapers Childmiding) Full Day Care</v>
          </cell>
          <cell r="D118"/>
          <cell r="L118">
            <v>0</v>
          </cell>
        </row>
        <row r="119">
          <cell r="C119" t="str">
            <v>Samantha Clarkson Childminder Full Day Care</v>
          </cell>
          <cell r="D119">
            <v>5930.4</v>
          </cell>
          <cell r="L119">
            <v>4354</v>
          </cell>
        </row>
        <row r="120">
          <cell r="C120" t="str">
            <v>Samantha Theron</v>
          </cell>
          <cell r="D120">
            <v>643.86</v>
          </cell>
          <cell r="L120">
            <v>482.89</v>
          </cell>
        </row>
        <row r="121">
          <cell r="C121" t="str">
            <v>Samantha Venn Childminder Full Day Care</v>
          </cell>
          <cell r="D121">
            <v>1839.6</v>
          </cell>
          <cell r="L121">
            <v>1379.7</v>
          </cell>
        </row>
        <row r="122">
          <cell r="C122" t="str">
            <v>Sandpiper Pre-School Sessional Day Care</v>
          </cell>
          <cell r="D122">
            <v>13278.3</v>
          </cell>
          <cell r="L122">
            <v>9882.06</v>
          </cell>
        </row>
        <row r="123">
          <cell r="C123" t="str">
            <v>Sandra Lloyd Childminder Full Day Care</v>
          </cell>
          <cell r="D123">
            <v>1839.6</v>
          </cell>
          <cell r="L123">
            <v>1379.7</v>
          </cell>
        </row>
        <row r="124">
          <cell r="C124" t="str">
            <v>Sarah Marks Childminder Full Day Care</v>
          </cell>
          <cell r="D124">
            <v>2965.2</v>
          </cell>
          <cell r="L124">
            <v>2223.9</v>
          </cell>
        </row>
        <row r="125">
          <cell r="C125" t="str">
            <v>Sasha Bradshaw (Sasha's Cherubs) Childminder</v>
          </cell>
          <cell r="D125">
            <v>1716.96</v>
          </cell>
          <cell r="L125">
            <v>1287.72</v>
          </cell>
        </row>
        <row r="126">
          <cell r="C126" t="str">
            <v>Sharon Lee Hovis - Childminder Full Day Care</v>
          </cell>
          <cell r="D126">
            <v>5518.8</v>
          </cell>
          <cell r="L126">
            <v>3996.02</v>
          </cell>
        </row>
        <row r="127">
          <cell r="C127" t="str">
            <v>Sharon Treais Childminder</v>
          </cell>
          <cell r="D127">
            <v>6499.92</v>
          </cell>
          <cell r="L127">
            <v>4874.9399999999996</v>
          </cell>
        </row>
        <row r="128">
          <cell r="C128" t="str">
            <v>Shoebury Nursery Full Day Care</v>
          </cell>
          <cell r="D128">
            <v>56495.46</v>
          </cell>
          <cell r="L128">
            <v>40664.42</v>
          </cell>
        </row>
        <row r="129">
          <cell r="C129" t="str">
            <v>Small Friends Day Nursery Full Day Care</v>
          </cell>
          <cell r="D129">
            <v>73607.399999999994</v>
          </cell>
          <cell r="L129">
            <v>54837.46</v>
          </cell>
        </row>
        <row r="130">
          <cell r="C130" t="str">
            <v>Smiley Preschool</v>
          </cell>
          <cell r="D130">
            <v>5597.64</v>
          </cell>
          <cell r="L130">
            <v>3709.86</v>
          </cell>
        </row>
        <row r="131">
          <cell r="C131" t="str">
            <v>Snaps Day Nursery Full Day Care</v>
          </cell>
          <cell r="D131">
            <v>84450</v>
          </cell>
          <cell r="L131">
            <v>62968.76</v>
          </cell>
        </row>
        <row r="132">
          <cell r="C132" t="str">
            <v>Southchurch Park  Pre-School</v>
          </cell>
          <cell r="D132">
            <v>33995.1</v>
          </cell>
          <cell r="L132">
            <v>24895.14</v>
          </cell>
        </row>
        <row r="133">
          <cell r="C133" t="str">
            <v>St Michael and All Angels Pre-School Sessional Day Care</v>
          </cell>
          <cell r="D133">
            <v>24765.96</v>
          </cell>
          <cell r="L133">
            <v>17303.09</v>
          </cell>
        </row>
        <row r="134">
          <cell r="C134" t="str">
            <v>St Michaels CofE Prep Nursery Day Care</v>
          </cell>
          <cell r="D134">
            <v>16854.64</v>
          </cell>
          <cell r="L134">
            <v>12638.23</v>
          </cell>
        </row>
        <row r="135">
          <cell r="C135" t="str">
            <v>Stepping Stones Day Nursery &amp; Preschool Ltd -Full Day Care</v>
          </cell>
          <cell r="D135">
            <v>13166.16</v>
          </cell>
          <cell r="L135">
            <v>9874.61</v>
          </cell>
        </row>
        <row r="136">
          <cell r="C136" t="str">
            <v>Sunshine Day Nursery Full Day Care</v>
          </cell>
          <cell r="D136">
            <v>29433.599999999999</v>
          </cell>
          <cell r="L136">
            <v>21937.23</v>
          </cell>
        </row>
        <row r="137">
          <cell r="C137" t="str">
            <v>Susan McCloud Childminder Full Day Care</v>
          </cell>
          <cell r="D137">
            <v>5293.68</v>
          </cell>
          <cell r="L137">
            <v>3970.25</v>
          </cell>
        </row>
        <row r="138">
          <cell r="C138" t="str">
            <v>Temple Sutton Early Years</v>
          </cell>
          <cell r="D138">
            <v>137467.32</v>
          </cell>
          <cell r="E138" t="str">
            <v>SN</v>
          </cell>
          <cell r="F138">
            <v>101244.42</v>
          </cell>
          <cell r="G138">
            <v>2270.4</v>
          </cell>
          <cell r="H138">
            <v>2734.8</v>
          </cell>
          <cell r="I138">
            <v>30900.9</v>
          </cell>
          <cell r="J138">
            <v>557.70000000000005</v>
          </cell>
          <cell r="K138">
            <v>0.21304159693283126</v>
          </cell>
          <cell r="L138">
            <v>101389.66</v>
          </cell>
        </row>
        <row r="139">
          <cell r="C139" t="str">
            <v>The Westborough School Nursery</v>
          </cell>
          <cell r="D139">
            <v>32626.799999999999</v>
          </cell>
          <cell r="L139">
            <v>24239.56</v>
          </cell>
        </row>
        <row r="140">
          <cell r="C140" t="str">
            <v>Thorpe Hall School Nursery Full Day Care</v>
          </cell>
          <cell r="D140">
            <v>24339.5</v>
          </cell>
          <cell r="L140">
            <v>18294.75</v>
          </cell>
        </row>
        <row r="141">
          <cell r="C141" t="str">
            <v>Tracene King  - Childminder Full Day Care</v>
          </cell>
          <cell r="D141">
            <v>6307.44</v>
          </cell>
          <cell r="L141">
            <v>4560.5</v>
          </cell>
        </row>
        <row r="142">
          <cell r="C142" t="str">
            <v>Tracey Smith Childminder Full Day Care</v>
          </cell>
          <cell r="D142">
            <v>2781.24</v>
          </cell>
          <cell r="L142">
            <v>1992.13</v>
          </cell>
        </row>
        <row r="143">
          <cell r="C143" t="str">
            <v>Trinket Box Pre-School Sessional Day Care</v>
          </cell>
          <cell r="D143">
            <v>67238.36</v>
          </cell>
          <cell r="L143">
            <v>50215.88</v>
          </cell>
        </row>
        <row r="144">
          <cell r="C144" t="str">
            <v>Victoria Bergman Childminder</v>
          </cell>
          <cell r="D144">
            <v>854.1</v>
          </cell>
          <cell r="L144">
            <v>640.57000000000005</v>
          </cell>
        </row>
        <row r="145">
          <cell r="C145" t="str">
            <v>Victoria Morris Childminder Full Day Care</v>
          </cell>
          <cell r="D145">
            <v>919.8</v>
          </cell>
          <cell r="L145">
            <v>689.85</v>
          </cell>
        </row>
        <row r="146">
          <cell r="C146" t="str">
            <v>Victoria Owens - Childminder</v>
          </cell>
          <cell r="D146">
            <v>919.8</v>
          </cell>
          <cell r="L146">
            <v>689.85</v>
          </cell>
        </row>
        <row r="147">
          <cell r="C147" t="str">
            <v>Victoria Parker Childminder Full Day Care</v>
          </cell>
          <cell r="D147">
            <v>1125.5999999999999</v>
          </cell>
          <cell r="L147">
            <v>844.2</v>
          </cell>
        </row>
        <row r="148">
          <cell r="C148" t="str">
            <v>Victoria Wheatley Childminder Full Day Care</v>
          </cell>
          <cell r="D148">
            <v>459.9</v>
          </cell>
          <cell r="L148">
            <v>0</v>
          </cell>
        </row>
        <row r="149">
          <cell r="C149" t="str">
            <v>Westcliff Pre-School</v>
          </cell>
          <cell r="D149">
            <v>31265.040000000001</v>
          </cell>
          <cell r="L149">
            <v>23284.99</v>
          </cell>
        </row>
        <row r="150">
          <cell r="C150" t="str">
            <v>Whitehouse Pre-School Sessional Day Care</v>
          </cell>
          <cell r="D150">
            <v>23914.32</v>
          </cell>
          <cell r="L150">
            <v>17576.580000000002</v>
          </cell>
        </row>
        <row r="151">
          <cell r="C151" t="str">
            <v>Whittingham Pre-school Sessional Day Care</v>
          </cell>
          <cell r="D151"/>
          <cell r="L151">
            <v>0</v>
          </cell>
        </row>
        <row r="152">
          <cell r="C152" t="str">
            <v>Totals:-</v>
          </cell>
          <cell r="D152">
            <v>2911773.54</v>
          </cell>
          <cell r="L152">
            <v>2131764.36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cola Bettell" id="{CFF43A66-5727-4320-8E31-E6817DA0CDE5}" userId="NicolaBettell@southend.gov.uk" providerId="PeoplePicker"/>
  <person displayName="Georgina Holmes" id="{2A25D51C-5CAB-40D8-BD87-99745444E579}" userId="S::GeorginaHolmes@southend.gov.uk::0cceea82-76a9-441c-a4f5-20844dc9ff7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" dT="2022-01-13T14:23:17.93" personId="{2A25D51C-5CAB-40D8-BD87-99745444E579}" id="{37F98355-7FCD-4223-B0D7-3A37A8C4CC3E}">
    <text>@Nicola Bettell This is the guidance - worth a read</text>
    <mentions>
      <mention mentionpersonId="{CFF43A66-5727-4320-8E31-E6817DA0CDE5}" mentionId="{3E7AB760-BFD5-4D9B-B885-74D6D7A8177E}" startIndex="0" length="15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Schools%20Finance%20Main%20Team%20Area/Education%20Board/2022-23/EB%20board%20Jan%202022%20-%20DSG%20budget%20202223/Dedicated%20Schools%20Grant%20Budget%20202223.docx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W62"/>
  <sheetViews>
    <sheetView showGridLines="0" tabSelected="1" topLeftCell="B1" workbookViewId="0">
      <selection activeCell="I5" sqref="I5"/>
    </sheetView>
  </sheetViews>
  <sheetFormatPr defaultColWidth="9.26953125" defaultRowHeight="12.5" x14ac:dyDescent="0.35"/>
  <cols>
    <col min="1" max="1" width="8.7265625" style="48" customWidth="1"/>
    <col min="2" max="2" width="2.26953125" style="48" customWidth="1"/>
    <col min="3" max="3" width="32.54296875" style="48" customWidth="1"/>
    <col min="4" max="4" width="1.26953125" style="48" customWidth="1"/>
    <col min="5" max="5" width="9.7265625" style="48" customWidth="1"/>
    <col min="6" max="7" width="1.26953125" style="48" customWidth="1"/>
    <col min="8" max="8" width="9.7265625" style="48" customWidth="1"/>
    <col min="9" max="10" width="1.26953125" style="48" customWidth="1"/>
    <col min="11" max="11" width="9.7265625" style="48" customWidth="1"/>
    <col min="12" max="14" width="1.26953125" style="48" customWidth="1"/>
    <col min="15" max="16384" width="9.26953125" style="48"/>
  </cols>
  <sheetData>
    <row r="2" spans="1:23" ht="137.25" customHeight="1" x14ac:dyDescent="0.3"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23" ht="6" customHeight="1" x14ac:dyDescent="0.35"/>
    <row r="4" spans="1:23" ht="41.25" customHeight="1" x14ac:dyDescent="0.35">
      <c r="A4" s="48" t="s">
        <v>1</v>
      </c>
      <c r="B4" s="160" t="s">
        <v>2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P4" s="154" t="s">
        <v>3</v>
      </c>
      <c r="Q4" s="154"/>
      <c r="R4" s="154"/>
      <c r="S4" s="154"/>
      <c r="T4" s="154"/>
      <c r="U4" s="154"/>
      <c r="V4" s="154"/>
      <c r="W4" s="154"/>
    </row>
    <row r="5" spans="1:23" ht="30" customHeight="1" x14ac:dyDescent="0.35">
      <c r="B5" s="49"/>
      <c r="C5" s="50" t="s">
        <v>4</v>
      </c>
      <c r="D5" s="148"/>
      <c r="E5" s="149"/>
      <c r="F5" s="150"/>
      <c r="G5" s="49"/>
      <c r="H5" s="49"/>
      <c r="I5" s="49"/>
      <c r="J5" s="49"/>
      <c r="K5" s="49"/>
      <c r="L5" s="49"/>
      <c r="M5" s="49"/>
      <c r="N5" s="49"/>
      <c r="P5" s="155"/>
      <c r="Q5" s="155"/>
      <c r="R5" s="155"/>
      <c r="S5" s="155"/>
      <c r="T5" s="155"/>
      <c r="U5" s="155"/>
      <c r="V5" s="155"/>
      <c r="W5" s="155"/>
    </row>
    <row r="6" spans="1:23" ht="11.25" customHeight="1" x14ac:dyDescent="0.35">
      <c r="B6" s="49"/>
      <c r="C6" s="50"/>
      <c r="D6" s="51"/>
      <c r="E6" s="51"/>
      <c r="F6" s="51"/>
      <c r="G6" s="52"/>
      <c r="H6" s="49"/>
      <c r="I6" s="49"/>
      <c r="J6" s="49"/>
      <c r="K6" s="49"/>
      <c r="L6" s="49"/>
      <c r="M6" s="49"/>
      <c r="N6" s="49"/>
      <c r="P6" s="155"/>
      <c r="Q6" s="155"/>
      <c r="R6" s="155"/>
      <c r="S6" s="155"/>
      <c r="T6" s="155"/>
      <c r="U6" s="155"/>
      <c r="V6" s="155"/>
      <c r="W6" s="155"/>
    </row>
    <row r="7" spans="1:23" ht="30" customHeight="1" x14ac:dyDescent="0.35">
      <c r="B7" s="49"/>
      <c r="C7" s="50" t="s">
        <v>5</v>
      </c>
      <c r="D7" s="151" t="e">
        <f>VLOOKUP(D5,'Deprivation %'!B3:M16,2,FALSE)</f>
        <v>#N/A</v>
      </c>
      <c r="E7" s="152"/>
      <c r="F7" s="152"/>
      <c r="G7" s="152"/>
      <c r="H7" s="152"/>
      <c r="I7" s="152"/>
      <c r="J7" s="152"/>
      <c r="K7" s="152"/>
      <c r="L7" s="153"/>
      <c r="M7" s="49"/>
      <c r="N7" s="49"/>
      <c r="P7" s="155"/>
      <c r="Q7" s="155"/>
      <c r="R7" s="155"/>
      <c r="S7" s="155"/>
      <c r="T7" s="155"/>
      <c r="U7" s="155"/>
      <c r="V7" s="155"/>
      <c r="W7" s="155"/>
    </row>
    <row r="8" spans="1:23" ht="11.25" customHeight="1" x14ac:dyDescent="0.35">
      <c r="B8" s="49"/>
      <c r="C8" s="50"/>
      <c r="D8" s="53"/>
      <c r="E8" s="53"/>
      <c r="F8" s="53"/>
      <c r="G8" s="49"/>
      <c r="H8" s="49"/>
      <c r="I8" s="49"/>
      <c r="J8" s="49"/>
      <c r="K8" s="49"/>
      <c r="L8" s="49"/>
      <c r="M8" s="49"/>
      <c r="N8" s="49"/>
      <c r="P8" s="155"/>
      <c r="Q8" s="155"/>
      <c r="R8" s="155"/>
      <c r="S8" s="155"/>
      <c r="T8" s="155"/>
      <c r="U8" s="155"/>
      <c r="V8" s="155"/>
      <c r="W8" s="155"/>
    </row>
    <row r="9" spans="1:23" ht="25.5" customHeight="1" x14ac:dyDescent="0.35">
      <c r="B9" s="54"/>
      <c r="C9" s="55" t="s">
        <v>6</v>
      </c>
      <c r="D9" s="161" t="s">
        <v>7</v>
      </c>
      <c r="E9" s="161"/>
      <c r="F9" s="161"/>
      <c r="G9" s="161" t="s">
        <v>8</v>
      </c>
      <c r="H9" s="161"/>
      <c r="I9" s="161"/>
      <c r="J9" s="161" t="s">
        <v>9</v>
      </c>
      <c r="K9" s="161"/>
      <c r="L9" s="161"/>
      <c r="M9" s="54"/>
      <c r="N9" s="54"/>
      <c r="P9" s="155"/>
      <c r="Q9" s="155"/>
      <c r="R9" s="155"/>
      <c r="S9" s="155"/>
      <c r="T9" s="155"/>
      <c r="U9" s="155"/>
      <c r="V9" s="155"/>
      <c r="W9" s="155"/>
    </row>
    <row r="10" spans="1:23" ht="15" customHeight="1" x14ac:dyDescent="0.35">
      <c r="B10" s="54"/>
      <c r="C10" s="56" t="s">
        <v>10</v>
      </c>
      <c r="D10" s="5"/>
      <c r="E10" s="13"/>
      <c r="F10" s="4"/>
      <c r="G10" s="5"/>
      <c r="H10" s="13"/>
      <c r="I10" s="4"/>
      <c r="J10" s="5"/>
      <c r="K10" s="13"/>
      <c r="L10" s="4"/>
      <c r="M10" s="54"/>
      <c r="N10" s="54"/>
      <c r="P10" s="155"/>
      <c r="Q10" s="155"/>
      <c r="R10" s="155"/>
      <c r="S10" s="155"/>
      <c r="T10" s="155"/>
      <c r="U10" s="155"/>
      <c r="V10" s="155"/>
      <c r="W10" s="155"/>
    </row>
    <row r="11" spans="1:23" ht="15" customHeight="1" x14ac:dyDescent="0.35">
      <c r="B11" s="54"/>
      <c r="C11" s="57" t="s">
        <v>11</v>
      </c>
      <c r="D11" s="7"/>
      <c r="E11" s="1"/>
      <c r="F11" s="6"/>
      <c r="G11" s="7"/>
      <c r="H11" s="1"/>
      <c r="I11" s="6"/>
      <c r="J11" s="7"/>
      <c r="K11" s="1"/>
      <c r="L11" s="6"/>
      <c r="M11" s="54"/>
      <c r="N11" s="54"/>
      <c r="P11" s="155"/>
      <c r="Q11" s="155"/>
      <c r="R11" s="155"/>
      <c r="S11" s="155"/>
      <c r="T11" s="155"/>
      <c r="U11" s="155"/>
      <c r="V11" s="155"/>
      <c r="W11" s="155"/>
    </row>
    <row r="12" spans="1:23" ht="15" customHeight="1" x14ac:dyDescent="0.35">
      <c r="B12" s="54"/>
      <c r="C12" s="58" t="s">
        <v>12</v>
      </c>
      <c r="D12" s="9"/>
      <c r="E12" s="2"/>
      <c r="F12" s="8"/>
      <c r="G12" s="9"/>
      <c r="H12" s="2"/>
      <c r="I12" s="8"/>
      <c r="J12" s="9"/>
      <c r="K12" s="2"/>
      <c r="L12" s="8"/>
      <c r="M12" s="54"/>
      <c r="N12" s="54"/>
      <c r="P12" s="155"/>
      <c r="Q12" s="155"/>
      <c r="R12" s="155"/>
      <c r="S12" s="155"/>
      <c r="T12" s="155"/>
      <c r="U12" s="155"/>
      <c r="V12" s="155"/>
      <c r="W12" s="155"/>
    </row>
    <row r="13" spans="1:23" ht="9" customHeight="1" x14ac:dyDescent="0.35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P13" s="155"/>
      <c r="Q13" s="155"/>
      <c r="R13" s="155"/>
      <c r="S13" s="155"/>
      <c r="T13" s="155"/>
      <c r="U13" s="155"/>
      <c r="V13" s="155"/>
      <c r="W13" s="155"/>
    </row>
    <row r="14" spans="1:23" ht="42.75" customHeight="1" x14ac:dyDescent="0.35">
      <c r="B14" s="54"/>
      <c r="C14" s="55" t="s">
        <v>13</v>
      </c>
      <c r="D14" s="157" t="str">
        <f>D9</f>
        <v>2022/23</v>
      </c>
      <c r="E14" s="158"/>
      <c r="F14" s="159"/>
      <c r="G14" s="157" t="str">
        <f>G9</f>
        <v>2023/24</v>
      </c>
      <c r="H14" s="158"/>
      <c r="I14" s="159"/>
      <c r="J14" s="157" t="str">
        <f>J9</f>
        <v>2024/25</v>
      </c>
      <c r="K14" s="158"/>
      <c r="L14" s="159"/>
      <c r="M14" s="54"/>
      <c r="N14" s="54"/>
      <c r="P14" s="155"/>
      <c r="Q14" s="155"/>
      <c r="R14" s="155"/>
      <c r="S14" s="155"/>
      <c r="T14" s="155"/>
      <c r="U14" s="155"/>
      <c r="V14" s="155"/>
      <c r="W14" s="155"/>
    </row>
    <row r="15" spans="1:23" ht="15" customHeight="1" x14ac:dyDescent="0.35">
      <c r="B15" s="54"/>
      <c r="C15" s="56" t="s">
        <v>10</v>
      </c>
      <c r="D15" s="5"/>
      <c r="E15" s="13"/>
      <c r="F15" s="4"/>
      <c r="G15" s="5"/>
      <c r="H15" s="13"/>
      <c r="I15" s="4"/>
      <c r="J15" s="5"/>
      <c r="K15" s="13"/>
      <c r="L15" s="4"/>
      <c r="M15" s="54"/>
      <c r="N15" s="54"/>
      <c r="P15" s="156"/>
      <c r="Q15" s="156"/>
      <c r="R15" s="156"/>
      <c r="S15" s="156"/>
      <c r="T15" s="156"/>
      <c r="U15" s="156"/>
      <c r="V15" s="156"/>
      <c r="W15" s="156"/>
    </row>
    <row r="16" spans="1:23" ht="15" customHeight="1" x14ac:dyDescent="0.35">
      <c r="B16" s="54"/>
      <c r="C16" s="57" t="s">
        <v>11</v>
      </c>
      <c r="D16" s="7"/>
      <c r="E16" s="1"/>
      <c r="F16" s="6"/>
      <c r="G16" s="7"/>
      <c r="H16" s="1"/>
      <c r="I16" s="6"/>
      <c r="J16" s="7"/>
      <c r="K16" s="1"/>
      <c r="L16" s="6"/>
      <c r="M16" s="54"/>
      <c r="N16" s="54"/>
      <c r="P16" s="156"/>
      <c r="Q16" s="156"/>
      <c r="R16" s="156"/>
      <c r="S16" s="156"/>
      <c r="T16" s="156"/>
      <c r="U16" s="156"/>
      <c r="V16" s="156"/>
      <c r="W16" s="156"/>
    </row>
    <row r="17" spans="2:23" ht="15" customHeight="1" x14ac:dyDescent="0.35">
      <c r="B17" s="54"/>
      <c r="C17" s="58" t="s">
        <v>12</v>
      </c>
      <c r="D17" s="9"/>
      <c r="E17" s="2"/>
      <c r="F17" s="8"/>
      <c r="G17" s="9"/>
      <c r="H17" s="2"/>
      <c r="I17" s="8"/>
      <c r="J17" s="9"/>
      <c r="K17" s="2"/>
      <c r="L17" s="8"/>
      <c r="M17" s="54"/>
      <c r="N17" s="54"/>
      <c r="P17" s="156"/>
      <c r="Q17" s="156"/>
      <c r="R17" s="156"/>
      <c r="S17" s="156"/>
      <c r="T17" s="156"/>
      <c r="U17" s="156"/>
      <c r="V17" s="156"/>
      <c r="W17" s="156"/>
    </row>
    <row r="18" spans="2:23" ht="15" customHeight="1" x14ac:dyDescent="0.3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P18" s="156"/>
      <c r="Q18" s="156"/>
      <c r="R18" s="156"/>
      <c r="S18" s="156"/>
      <c r="T18" s="156"/>
      <c r="U18" s="156"/>
      <c r="V18" s="156"/>
      <c r="W18" s="156"/>
    </row>
    <row r="19" spans="2:23" ht="54.75" customHeight="1" x14ac:dyDescent="0.35">
      <c r="B19" s="54"/>
      <c r="C19" s="55" t="s">
        <v>14</v>
      </c>
      <c r="D19" s="157" t="str">
        <f>D9</f>
        <v>2022/23</v>
      </c>
      <c r="E19" s="158"/>
      <c r="F19" s="159"/>
      <c r="G19" s="157" t="str">
        <f>G9</f>
        <v>2023/24</v>
      </c>
      <c r="H19" s="158"/>
      <c r="I19" s="159"/>
      <c r="J19" s="157" t="str">
        <f>J9</f>
        <v>2024/25</v>
      </c>
      <c r="K19" s="158"/>
      <c r="L19" s="159"/>
      <c r="M19" s="54"/>
      <c r="N19" s="54"/>
      <c r="P19" s="156"/>
      <c r="Q19" s="156"/>
      <c r="R19" s="156"/>
      <c r="S19" s="156"/>
      <c r="T19" s="156"/>
      <c r="U19" s="156"/>
      <c r="V19" s="156"/>
      <c r="W19" s="156"/>
    </row>
    <row r="20" spans="2:23" ht="15" customHeight="1" x14ac:dyDescent="0.35">
      <c r="B20" s="54"/>
      <c r="C20" s="56" t="s">
        <v>10</v>
      </c>
      <c r="D20" s="7"/>
      <c r="E20" s="1"/>
      <c r="F20" s="6"/>
      <c r="G20" s="5"/>
      <c r="H20" s="13"/>
      <c r="I20" s="4"/>
      <c r="J20" s="5"/>
      <c r="K20" s="13"/>
      <c r="L20" s="4"/>
      <c r="M20" s="54"/>
      <c r="N20" s="54"/>
      <c r="P20" s="59"/>
      <c r="Q20" s="59"/>
      <c r="R20" s="59"/>
      <c r="S20" s="59"/>
      <c r="T20" s="59"/>
      <c r="U20" s="59"/>
      <c r="V20" s="59"/>
      <c r="W20" s="59"/>
    </row>
    <row r="21" spans="2:23" ht="15" customHeight="1" x14ac:dyDescent="0.35">
      <c r="B21" s="54"/>
      <c r="C21" s="57" t="s">
        <v>11</v>
      </c>
      <c r="D21" s="7"/>
      <c r="E21" s="1"/>
      <c r="F21" s="6"/>
      <c r="G21" s="7"/>
      <c r="H21" s="1"/>
      <c r="I21" s="6"/>
      <c r="J21" s="7"/>
      <c r="K21" s="1"/>
      <c r="L21" s="6"/>
      <c r="M21" s="54"/>
      <c r="N21" s="54"/>
    </row>
    <row r="22" spans="2:23" ht="15" customHeight="1" x14ac:dyDescent="0.35">
      <c r="B22" s="54"/>
      <c r="C22" s="58" t="s">
        <v>12</v>
      </c>
      <c r="D22" s="9"/>
      <c r="E22" s="2"/>
      <c r="F22" s="8"/>
      <c r="G22" s="9"/>
      <c r="H22" s="2"/>
      <c r="I22" s="8"/>
      <c r="J22" s="9"/>
      <c r="K22" s="2"/>
      <c r="L22" s="8"/>
      <c r="M22" s="54"/>
      <c r="N22" s="54"/>
    </row>
    <row r="23" spans="2:23" ht="9" customHeight="1" x14ac:dyDescent="0.3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2:23" ht="18" customHeight="1" x14ac:dyDescent="0.35">
      <c r="B24" s="54"/>
      <c r="C24" s="60" t="s">
        <v>15</v>
      </c>
      <c r="D24" s="61"/>
      <c r="E24" s="62" t="str">
        <f>$D$9</f>
        <v>2022/23</v>
      </c>
      <c r="F24" s="63"/>
      <c r="G24" s="61"/>
      <c r="H24" s="62" t="str">
        <f>$G$9</f>
        <v>2023/24</v>
      </c>
      <c r="I24" s="63"/>
      <c r="J24" s="61"/>
      <c r="K24" s="62" t="str">
        <f>$J$9</f>
        <v>2024/25</v>
      </c>
      <c r="L24" s="63"/>
      <c r="M24" s="59"/>
      <c r="N24" s="54"/>
    </row>
    <row r="25" spans="2:23" ht="15" customHeight="1" x14ac:dyDescent="0.35">
      <c r="B25" s="54"/>
      <c r="C25" s="56" t="str">
        <f>$C$10</f>
        <v>Summer Term</v>
      </c>
      <c r="D25" s="64"/>
      <c r="E25" s="65">
        <v>13</v>
      </c>
      <c r="F25" s="66"/>
      <c r="G25" s="64"/>
      <c r="H25" s="65">
        <v>13</v>
      </c>
      <c r="I25" s="66"/>
      <c r="J25" s="64"/>
      <c r="K25" s="65">
        <v>13</v>
      </c>
      <c r="L25" s="66"/>
      <c r="M25" s="54"/>
      <c r="N25" s="54"/>
    </row>
    <row r="26" spans="2:23" ht="15" customHeight="1" x14ac:dyDescent="0.35">
      <c r="B26" s="54"/>
      <c r="C26" s="57" t="str">
        <f>$C$11</f>
        <v>Autumn Term</v>
      </c>
      <c r="D26" s="64"/>
      <c r="E26" s="65">
        <v>14</v>
      </c>
      <c r="F26" s="66"/>
      <c r="G26" s="64"/>
      <c r="H26" s="65">
        <v>14</v>
      </c>
      <c r="I26" s="66"/>
      <c r="J26" s="64"/>
      <c r="K26" s="65">
        <v>14</v>
      </c>
      <c r="L26" s="66"/>
      <c r="M26" s="54"/>
      <c r="N26" s="54"/>
    </row>
    <row r="27" spans="2:23" ht="15" customHeight="1" x14ac:dyDescent="0.35">
      <c r="B27" s="54"/>
      <c r="C27" s="58" t="str">
        <f>$C$12</f>
        <v>Spring Term</v>
      </c>
      <c r="D27" s="67"/>
      <c r="E27" s="68">
        <v>11</v>
      </c>
      <c r="F27" s="69"/>
      <c r="G27" s="67"/>
      <c r="H27" s="68">
        <v>11</v>
      </c>
      <c r="I27" s="69"/>
      <c r="J27" s="67"/>
      <c r="K27" s="68">
        <v>11</v>
      </c>
      <c r="L27" s="69"/>
      <c r="M27" s="54"/>
      <c r="N27" s="54"/>
    </row>
    <row r="28" spans="2:23" ht="9" customHeight="1" x14ac:dyDescent="0.35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2:23" ht="28.5" customHeight="1" x14ac:dyDescent="0.35">
      <c r="B29" s="54"/>
      <c r="C29" s="70" t="s">
        <v>16</v>
      </c>
      <c r="D29" s="61"/>
      <c r="E29" s="62" t="str">
        <f>$D$9</f>
        <v>2022/23</v>
      </c>
      <c r="F29" s="63"/>
      <c r="G29" s="61"/>
      <c r="H29" s="62" t="str">
        <f>$G$9</f>
        <v>2023/24</v>
      </c>
      <c r="I29" s="63"/>
      <c r="J29" s="61"/>
      <c r="K29" s="62" t="str">
        <f>$J$9</f>
        <v>2024/25</v>
      </c>
      <c r="L29" s="63"/>
      <c r="M29" s="54"/>
      <c r="N29" s="54"/>
    </row>
    <row r="30" spans="2:23" ht="15" customHeight="1" x14ac:dyDescent="0.35">
      <c r="B30" s="54"/>
      <c r="C30" s="56" t="str">
        <f>$C$10</f>
        <v>Summer Term</v>
      </c>
      <c r="D30" s="71"/>
      <c r="E30" s="14">
        <f>(E10*E25*15)</f>
        <v>0</v>
      </c>
      <c r="F30" s="72"/>
      <c r="G30" s="71"/>
      <c r="H30" s="14">
        <f>H10*H25*15</f>
        <v>0</v>
      </c>
      <c r="I30" s="73"/>
      <c r="J30" s="71"/>
      <c r="K30" s="14">
        <f>K10*K25*15</f>
        <v>0</v>
      </c>
      <c r="L30" s="73"/>
      <c r="M30" s="54"/>
      <c r="N30" s="54"/>
    </row>
    <row r="31" spans="2:23" ht="15" customHeight="1" x14ac:dyDescent="0.35">
      <c r="B31" s="54"/>
      <c r="C31" s="57" t="str">
        <f>$C$11</f>
        <v>Autumn Term</v>
      </c>
      <c r="D31" s="74"/>
      <c r="E31" s="10">
        <f>(E11*E26*15)</f>
        <v>0</v>
      </c>
      <c r="F31" s="75"/>
      <c r="G31" s="74"/>
      <c r="H31" s="10">
        <f>H11*H26*15</f>
        <v>0</v>
      </c>
      <c r="I31" s="76"/>
      <c r="J31" s="74"/>
      <c r="K31" s="10">
        <f>K11*K26*15</f>
        <v>0</v>
      </c>
      <c r="L31" s="76"/>
      <c r="M31" s="54"/>
      <c r="N31" s="54"/>
    </row>
    <row r="32" spans="2:23" ht="15" customHeight="1" x14ac:dyDescent="0.35">
      <c r="B32" s="54"/>
      <c r="C32" s="58" t="str">
        <f>$C$12</f>
        <v>Spring Term</v>
      </c>
      <c r="D32" s="77"/>
      <c r="E32" s="11">
        <f>(E12*E27*15)</f>
        <v>0</v>
      </c>
      <c r="F32" s="78"/>
      <c r="G32" s="77"/>
      <c r="H32" s="11">
        <f>H12*H27*15</f>
        <v>0</v>
      </c>
      <c r="I32" s="79"/>
      <c r="J32" s="77"/>
      <c r="K32" s="11">
        <f>K12*K27*15</f>
        <v>0</v>
      </c>
      <c r="L32" s="79"/>
      <c r="M32" s="54"/>
      <c r="N32" s="54"/>
    </row>
    <row r="33" spans="2:14" ht="9.75" customHeight="1" x14ac:dyDescent="0.35">
      <c r="B33" s="54"/>
      <c r="C33" s="54"/>
      <c r="D33" s="80"/>
      <c r="E33" s="10"/>
      <c r="F33" s="80"/>
      <c r="G33" s="80"/>
      <c r="H33" s="10"/>
      <c r="I33" s="81"/>
      <c r="J33" s="80"/>
      <c r="K33" s="10"/>
      <c r="L33" s="81"/>
      <c r="M33" s="54"/>
      <c r="N33" s="54"/>
    </row>
    <row r="34" spans="2:14" ht="30" customHeight="1" x14ac:dyDescent="0.35">
      <c r="B34" s="54"/>
      <c r="C34" s="70" t="s">
        <v>17</v>
      </c>
      <c r="D34" s="61"/>
      <c r="E34" s="62" t="str">
        <f>$D$9</f>
        <v>2022/23</v>
      </c>
      <c r="F34" s="63"/>
      <c r="G34" s="61"/>
      <c r="H34" s="62" t="str">
        <f>$G$9</f>
        <v>2023/24</v>
      </c>
      <c r="I34" s="63"/>
      <c r="J34" s="61"/>
      <c r="K34" s="62" t="str">
        <f>$J$9</f>
        <v>2024/25</v>
      </c>
      <c r="L34" s="63"/>
      <c r="M34" s="54"/>
      <c r="N34" s="54"/>
    </row>
    <row r="35" spans="2:14" ht="15" customHeight="1" x14ac:dyDescent="0.35">
      <c r="B35" s="54"/>
      <c r="C35" s="56" t="str">
        <f>$C$10</f>
        <v>Summer Term</v>
      </c>
      <c r="D35" s="71"/>
      <c r="E35" s="14">
        <f>(E15+E20)*E25*15</f>
        <v>0</v>
      </c>
      <c r="F35" s="72"/>
      <c r="G35" s="71"/>
      <c r="H35" s="14">
        <f>(H15+H20)*H25*15</f>
        <v>0</v>
      </c>
      <c r="I35" s="73"/>
      <c r="J35" s="71"/>
      <c r="K35" s="14">
        <f>(K15+K20)*K25*15</f>
        <v>0</v>
      </c>
      <c r="L35" s="73"/>
      <c r="M35" s="54"/>
      <c r="N35" s="54"/>
    </row>
    <row r="36" spans="2:14" ht="15" customHeight="1" x14ac:dyDescent="0.35">
      <c r="B36" s="54"/>
      <c r="C36" s="57" t="str">
        <f>$C$11</f>
        <v>Autumn Term</v>
      </c>
      <c r="D36" s="74"/>
      <c r="E36" s="10">
        <f>(E16+E21)*E26*15</f>
        <v>0</v>
      </c>
      <c r="F36" s="75"/>
      <c r="G36" s="74"/>
      <c r="H36" s="10">
        <f>(H16+H21)*H26*15</f>
        <v>0</v>
      </c>
      <c r="I36" s="76"/>
      <c r="J36" s="74"/>
      <c r="K36" s="10">
        <f>(K16+K21)*K26*15</f>
        <v>0</v>
      </c>
      <c r="L36" s="76"/>
      <c r="M36" s="54"/>
      <c r="N36" s="54"/>
    </row>
    <row r="37" spans="2:14" ht="15" customHeight="1" x14ac:dyDescent="0.35">
      <c r="B37" s="54"/>
      <c r="C37" s="58" t="str">
        <f>$C$12</f>
        <v>Spring Term</v>
      </c>
      <c r="D37" s="77"/>
      <c r="E37" s="11">
        <f>(E17+E22)*E27*15</f>
        <v>0</v>
      </c>
      <c r="F37" s="78"/>
      <c r="G37" s="77"/>
      <c r="H37" s="11">
        <f>(H17+H22)*H27*15</f>
        <v>0</v>
      </c>
      <c r="I37" s="79"/>
      <c r="J37" s="77"/>
      <c r="K37" s="11">
        <f>(K17+K22)*K27*15</f>
        <v>0</v>
      </c>
      <c r="L37" s="79"/>
      <c r="M37" s="54"/>
      <c r="N37" s="54"/>
    </row>
    <row r="38" spans="2:14" ht="9" customHeight="1" x14ac:dyDescent="0.35"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</row>
    <row r="39" spans="2:14" ht="18" customHeight="1" x14ac:dyDescent="0.35">
      <c r="B39" s="54"/>
      <c r="C39" s="3" t="s">
        <v>18</v>
      </c>
      <c r="D39" s="61"/>
      <c r="E39" s="62" t="str">
        <f>$D$9</f>
        <v>2022/23</v>
      </c>
      <c r="F39" s="63"/>
      <c r="G39" s="61"/>
      <c r="H39" s="62" t="str">
        <f>$G$9</f>
        <v>2023/24</v>
      </c>
      <c r="I39" s="63"/>
      <c r="J39" s="61"/>
      <c r="K39" s="62" t="str">
        <f>$J$9</f>
        <v>2024/25</v>
      </c>
      <c r="L39" s="63"/>
      <c r="M39" s="54"/>
      <c r="N39" s="54"/>
    </row>
    <row r="40" spans="2:14" ht="15" customHeight="1" x14ac:dyDescent="0.35">
      <c r="B40" s="54"/>
      <c r="C40" s="56" t="str">
        <f>$C$10</f>
        <v>Summer Term</v>
      </c>
      <c r="D40" s="82"/>
      <c r="E40" s="83" t="e">
        <f>VLOOKUP($D$5,'Deprivation %'!$B$3:$M$16,9,FALSE)</f>
        <v>#N/A</v>
      </c>
      <c r="F40" s="84"/>
      <c r="G40" s="82"/>
      <c r="H40" s="83" t="e">
        <f>E40</f>
        <v>#N/A</v>
      </c>
      <c r="I40" s="85"/>
      <c r="J40" s="82"/>
      <c r="K40" s="83" t="e">
        <f>H40</f>
        <v>#N/A</v>
      </c>
      <c r="L40" s="85"/>
      <c r="M40" s="54"/>
      <c r="N40" s="54"/>
    </row>
    <row r="41" spans="2:14" ht="15" customHeight="1" x14ac:dyDescent="0.35">
      <c r="B41" s="54"/>
      <c r="C41" s="57" t="str">
        <f>$C$11</f>
        <v>Autumn Term</v>
      </c>
      <c r="D41" s="86"/>
      <c r="E41" s="87" t="e">
        <f>VLOOKUP($D$5,'Deprivation %'!$B$3:$M$16,10,FALSE)</f>
        <v>#N/A</v>
      </c>
      <c r="F41" s="88"/>
      <c r="G41" s="86"/>
      <c r="H41" s="87" t="e">
        <f t="shared" ref="H41:H42" si="0">E41</f>
        <v>#N/A</v>
      </c>
      <c r="I41" s="89"/>
      <c r="J41" s="86"/>
      <c r="K41" s="87" t="e">
        <f t="shared" ref="K41:K42" si="1">H41</f>
        <v>#N/A</v>
      </c>
      <c r="L41" s="89"/>
      <c r="M41" s="54"/>
      <c r="N41" s="54"/>
    </row>
    <row r="42" spans="2:14" ht="15" customHeight="1" x14ac:dyDescent="0.35">
      <c r="B42" s="54"/>
      <c r="C42" s="58" t="str">
        <f>$C$12</f>
        <v>Spring Term</v>
      </c>
      <c r="D42" s="90"/>
      <c r="E42" s="91" t="e">
        <f>VLOOKUP($D$5,'Deprivation %'!$B$3:$M$16,11,FALSE)</f>
        <v>#N/A</v>
      </c>
      <c r="F42" s="92"/>
      <c r="G42" s="90"/>
      <c r="H42" s="91" t="e">
        <f t="shared" si="0"/>
        <v>#N/A</v>
      </c>
      <c r="I42" s="93"/>
      <c r="J42" s="90"/>
      <c r="K42" s="91" t="e">
        <f t="shared" si="1"/>
        <v>#N/A</v>
      </c>
      <c r="L42" s="93"/>
      <c r="M42" s="54"/>
      <c r="N42" s="54"/>
    </row>
    <row r="43" spans="2:14" ht="9" customHeight="1" x14ac:dyDescent="0.35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2:14" ht="18" customHeight="1" x14ac:dyDescent="0.35">
      <c r="B44" s="54"/>
      <c r="C44" s="3" t="s">
        <v>19</v>
      </c>
      <c r="D44" s="61"/>
      <c r="E44" s="62" t="str">
        <f>$D$9</f>
        <v>2022/23</v>
      </c>
      <c r="F44" s="63"/>
      <c r="G44" s="61"/>
      <c r="H44" s="62" t="str">
        <f>$G$9</f>
        <v>2023/24</v>
      </c>
      <c r="I44" s="63"/>
      <c r="J44" s="61"/>
      <c r="K44" s="62" t="str">
        <f>$J$9</f>
        <v>2024/25</v>
      </c>
      <c r="L44" s="63"/>
      <c r="M44" s="54"/>
      <c r="N44" s="54"/>
    </row>
    <row r="45" spans="2:14" ht="15" customHeight="1" x14ac:dyDescent="0.35">
      <c r="B45" s="54"/>
      <c r="C45" s="94" t="s">
        <v>20</v>
      </c>
      <c r="D45" s="95"/>
      <c r="E45" s="96">
        <f>'Funding Rates'!C2</f>
        <v>5.57</v>
      </c>
      <c r="F45" s="97"/>
      <c r="G45" s="98"/>
      <c r="H45" s="96">
        <f>'Funding Rates'!D2</f>
        <v>5.57</v>
      </c>
      <c r="I45" s="97"/>
      <c r="J45" s="98"/>
      <c r="K45" s="96">
        <f>'Funding Rates'!E2</f>
        <v>5.57</v>
      </c>
      <c r="L45" s="99"/>
      <c r="M45" s="54"/>
      <c r="N45" s="54"/>
    </row>
    <row r="46" spans="2:14" ht="15" customHeight="1" x14ac:dyDescent="0.35">
      <c r="B46" s="54"/>
      <c r="C46" s="12" t="s">
        <v>21</v>
      </c>
      <c r="D46" s="100"/>
      <c r="E46" s="101">
        <f>'Funding Rates'!C3</f>
        <v>4.53</v>
      </c>
      <c r="F46" s="102"/>
      <c r="G46" s="103"/>
      <c r="H46" s="101">
        <f>'Funding Rates'!D3</f>
        <v>4.53</v>
      </c>
      <c r="I46" s="102"/>
      <c r="J46" s="103"/>
      <c r="K46" s="101">
        <f>'Funding Rates'!E3</f>
        <v>4.53</v>
      </c>
      <c r="L46" s="104"/>
      <c r="M46" s="54"/>
      <c r="N46" s="54"/>
    </row>
    <row r="47" spans="2:14" ht="15" customHeight="1" x14ac:dyDescent="0.35">
      <c r="B47" s="54"/>
      <c r="C47" s="105" t="s">
        <v>22</v>
      </c>
      <c r="D47" s="106"/>
      <c r="E47" s="107">
        <f>'Funding Rates'!C4</f>
        <v>0.44</v>
      </c>
      <c r="F47" s="108"/>
      <c r="G47" s="109"/>
      <c r="H47" s="107">
        <f>'Funding Rates'!D4</f>
        <v>0.44</v>
      </c>
      <c r="I47" s="108"/>
      <c r="J47" s="109"/>
      <c r="K47" s="107">
        <f>'Funding Rates'!E4</f>
        <v>0.44</v>
      </c>
      <c r="L47" s="110"/>
      <c r="M47" s="54"/>
      <c r="N47" s="54"/>
    </row>
    <row r="48" spans="2:14" ht="9" customHeight="1" x14ac:dyDescent="0.35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</row>
    <row r="49" spans="2:14" ht="18" customHeight="1" x14ac:dyDescent="0.35">
      <c r="B49" s="54"/>
      <c r="C49" s="3" t="s">
        <v>23</v>
      </c>
      <c r="D49" s="61"/>
      <c r="E49" s="62" t="str">
        <f>$D$9</f>
        <v>2022/23</v>
      </c>
      <c r="F49" s="63"/>
      <c r="G49" s="61"/>
      <c r="H49" s="62" t="str">
        <f>$G$9</f>
        <v>2023/24</v>
      </c>
      <c r="I49" s="63"/>
      <c r="J49" s="61"/>
      <c r="K49" s="62" t="str">
        <f>$J$9</f>
        <v>2024/25</v>
      </c>
      <c r="L49" s="63"/>
      <c r="M49" s="54"/>
      <c r="N49" s="54"/>
    </row>
    <row r="50" spans="2:14" ht="15" customHeight="1" x14ac:dyDescent="0.35">
      <c r="B50" s="54"/>
      <c r="C50" s="56" t="str">
        <f>$C$10</f>
        <v>Summer Term</v>
      </c>
      <c r="D50" s="111"/>
      <c r="E50" s="112">
        <f>(E30*E45)+(E35*E46)</f>
        <v>0</v>
      </c>
      <c r="F50" s="113"/>
      <c r="G50" s="111"/>
      <c r="H50" s="112">
        <f>(H30*E45)+(H35*E46)</f>
        <v>0</v>
      </c>
      <c r="I50" s="113"/>
      <c r="J50" s="111"/>
      <c r="K50" s="112">
        <f>(K30*H45)+(K35*H46)</f>
        <v>0</v>
      </c>
      <c r="L50" s="113"/>
      <c r="M50" s="54"/>
      <c r="N50" s="54"/>
    </row>
    <row r="51" spans="2:14" ht="15" customHeight="1" x14ac:dyDescent="0.35">
      <c r="B51" s="54"/>
      <c r="C51" s="57" t="str">
        <f>$C$11</f>
        <v>Autumn Term</v>
      </c>
      <c r="D51" s="114"/>
      <c r="E51" s="115">
        <f>(E31*E46)+(E36*E47)</f>
        <v>0</v>
      </c>
      <c r="F51" s="116"/>
      <c r="G51" s="114"/>
      <c r="H51" s="115">
        <f>(H31*E45)+(H36*E46)</f>
        <v>0</v>
      </c>
      <c r="I51" s="116"/>
      <c r="J51" s="114"/>
      <c r="K51" s="115">
        <f>(K31*H45)+(K36*H46)</f>
        <v>0</v>
      </c>
      <c r="L51" s="116"/>
      <c r="M51" s="54"/>
      <c r="N51" s="54"/>
    </row>
    <row r="52" spans="2:14" ht="15" customHeight="1" x14ac:dyDescent="0.35">
      <c r="B52" s="54"/>
      <c r="C52" s="58" t="str">
        <f>$C$12</f>
        <v>Spring Term</v>
      </c>
      <c r="D52" s="117"/>
      <c r="E52" s="118">
        <f>(E32*E47)+(E37*E48)</f>
        <v>0</v>
      </c>
      <c r="F52" s="119"/>
      <c r="G52" s="117"/>
      <c r="H52" s="120">
        <f>(H32*E45)+(H37*E46)</f>
        <v>0</v>
      </c>
      <c r="I52" s="119"/>
      <c r="J52" s="117"/>
      <c r="K52" s="118">
        <f>(K32*H45)+(K37*H46)</f>
        <v>0</v>
      </c>
      <c r="L52" s="119"/>
      <c r="M52" s="54"/>
      <c r="N52" s="54"/>
    </row>
    <row r="53" spans="2:14" ht="18" customHeight="1" x14ac:dyDescent="0.35">
      <c r="B53" s="54"/>
      <c r="C53" s="121"/>
      <c r="D53" s="122"/>
      <c r="E53" s="123">
        <f>SUM(E50:E52)</f>
        <v>0</v>
      </c>
      <c r="F53" s="124"/>
      <c r="G53" s="122"/>
      <c r="H53" s="123">
        <f>SUM(H50:H52)</f>
        <v>0</v>
      </c>
      <c r="I53" s="124"/>
      <c r="J53" s="122"/>
      <c r="K53" s="123">
        <f>SUM(K50:K52)</f>
        <v>0</v>
      </c>
      <c r="L53" s="124"/>
      <c r="M53" s="54"/>
      <c r="N53" s="54"/>
    </row>
    <row r="54" spans="2:14" ht="9" customHeight="1" x14ac:dyDescent="0.35">
      <c r="B54" s="54"/>
      <c r="C54" s="54"/>
      <c r="D54" s="115"/>
      <c r="E54" s="115"/>
      <c r="F54" s="115"/>
      <c r="G54" s="115"/>
      <c r="H54" s="115"/>
      <c r="I54" s="115"/>
      <c r="J54" s="115"/>
      <c r="K54" s="115"/>
      <c r="L54" s="115"/>
      <c r="M54" s="54"/>
      <c r="N54" s="54"/>
    </row>
    <row r="55" spans="2:14" ht="26" x14ac:dyDescent="0.35">
      <c r="B55" s="54"/>
      <c r="C55" s="125" t="s">
        <v>24</v>
      </c>
      <c r="D55" s="126"/>
      <c r="E55" s="127" t="str">
        <f>$D$9</f>
        <v>2022/23</v>
      </c>
      <c r="F55" s="128"/>
      <c r="G55" s="126"/>
      <c r="H55" s="127" t="str">
        <f>$G$9</f>
        <v>2023/24</v>
      </c>
      <c r="I55" s="128"/>
      <c r="J55" s="126"/>
      <c r="K55" s="129" t="str">
        <f>$J$9</f>
        <v>2024/25</v>
      </c>
      <c r="L55" s="130"/>
      <c r="M55" s="54"/>
      <c r="N55" s="54"/>
    </row>
    <row r="56" spans="2:14" ht="15" customHeight="1" x14ac:dyDescent="0.35">
      <c r="B56" s="54"/>
      <c r="C56" s="131" t="str">
        <f>$C$10</f>
        <v>Summer Term</v>
      </c>
      <c r="D56" s="132"/>
      <c r="E56" s="133" t="e">
        <f>E40*E35*$E$47</f>
        <v>#N/A</v>
      </c>
      <c r="F56" s="134"/>
      <c r="G56" s="135"/>
      <c r="H56" s="133" t="e">
        <f>H40*H35*E47</f>
        <v>#N/A</v>
      </c>
      <c r="I56" s="134"/>
      <c r="J56" s="135"/>
      <c r="K56" s="133" t="e">
        <f>K40*K35*H47</f>
        <v>#N/A</v>
      </c>
      <c r="L56" s="85"/>
      <c r="M56" s="54"/>
      <c r="N56" s="54"/>
    </row>
    <row r="57" spans="2:14" ht="15" customHeight="1" x14ac:dyDescent="0.35">
      <c r="B57" s="54"/>
      <c r="C57" s="136" t="str">
        <f>$C$11</f>
        <v>Autumn Term</v>
      </c>
      <c r="D57" s="137"/>
      <c r="E57" s="138" t="e">
        <f t="shared" ref="E57:E58" si="2">E41*E36*$E$47</f>
        <v>#N/A</v>
      </c>
      <c r="F57" s="139"/>
      <c r="G57" s="140"/>
      <c r="H57" s="138" t="e">
        <f>H41*H36*E47</f>
        <v>#N/A</v>
      </c>
      <c r="I57" s="139"/>
      <c r="J57" s="140"/>
      <c r="K57" s="138" t="e">
        <f>K41*K36*H47</f>
        <v>#N/A</v>
      </c>
      <c r="L57" s="89"/>
      <c r="M57" s="54"/>
      <c r="N57" s="54"/>
    </row>
    <row r="58" spans="2:14" ht="15" customHeight="1" x14ac:dyDescent="0.35">
      <c r="B58" s="54"/>
      <c r="C58" s="141" t="str">
        <f>$C$12</f>
        <v>Spring Term</v>
      </c>
      <c r="D58" s="142"/>
      <c r="E58" s="143" t="e">
        <f t="shared" si="2"/>
        <v>#N/A</v>
      </c>
      <c r="F58" s="144"/>
      <c r="G58" s="145"/>
      <c r="H58" s="143" t="e">
        <f>H42*H37*E47</f>
        <v>#N/A</v>
      </c>
      <c r="I58" s="144"/>
      <c r="J58" s="145"/>
      <c r="K58" s="143" t="e">
        <f>K42*K37*H47</f>
        <v>#N/A</v>
      </c>
      <c r="L58" s="93"/>
      <c r="M58" s="54"/>
      <c r="N58" s="54"/>
    </row>
    <row r="59" spans="2:14" ht="18" customHeight="1" x14ac:dyDescent="0.35">
      <c r="B59" s="54"/>
      <c r="C59" s="121"/>
      <c r="D59" s="122"/>
      <c r="E59" s="123" t="e">
        <f>SUM(E56:E58)</f>
        <v>#N/A</v>
      </c>
      <c r="F59" s="124"/>
      <c r="G59" s="122"/>
      <c r="H59" s="123" t="e">
        <f>SUM(H56:H58)</f>
        <v>#N/A</v>
      </c>
      <c r="I59" s="124"/>
      <c r="J59" s="122"/>
      <c r="K59" s="123" t="e">
        <f>SUM(K56:K58)</f>
        <v>#N/A</v>
      </c>
      <c r="L59" s="124"/>
      <c r="M59" s="54"/>
      <c r="N59" s="54"/>
    </row>
    <row r="60" spans="2:14" ht="9" customHeight="1" x14ac:dyDescent="0.35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</row>
    <row r="61" spans="2:14" ht="21" customHeight="1" x14ac:dyDescent="0.35">
      <c r="B61" s="54"/>
      <c r="C61" s="146" t="s">
        <v>25</v>
      </c>
      <c r="D61" s="122"/>
      <c r="E61" s="123" t="e">
        <f>ROUND(E53+E59,0)</f>
        <v>#N/A</v>
      </c>
      <c r="F61" s="124"/>
      <c r="G61" s="122"/>
      <c r="H61" s="123" t="e">
        <f>ROUND(H53+H59,0)</f>
        <v>#N/A</v>
      </c>
      <c r="I61" s="124"/>
      <c r="J61" s="122"/>
      <c r="K61" s="123" t="e">
        <f>ROUND(K53+K59,0)</f>
        <v>#N/A</v>
      </c>
      <c r="L61" s="124"/>
      <c r="M61" s="54"/>
      <c r="N61" s="54"/>
    </row>
    <row r="62" spans="2:14" ht="15" customHeight="1" x14ac:dyDescent="0.35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</row>
  </sheetData>
  <sheetProtection algorithmName="SHA-512" hashValue="302aewAMr2DACWYLkJMmBGoH4C6xbE1XMz0Uddyv5H1Z0DMA2yX6OnHhR842hHmY6ttXmATwAq7fnVf4Pc/8zg==" saltValue="9aSE+GKtzJtv8g1rv6TcGg==" spinCount="100000" sheet="1" objects="1" scenarios="1"/>
  <mergeCells count="14">
    <mergeCell ref="B2:N2"/>
    <mergeCell ref="D5:F5"/>
    <mergeCell ref="D7:L7"/>
    <mergeCell ref="P4:W19"/>
    <mergeCell ref="D14:F14"/>
    <mergeCell ref="G14:I14"/>
    <mergeCell ref="J14:L14"/>
    <mergeCell ref="D19:F19"/>
    <mergeCell ref="G19:I19"/>
    <mergeCell ref="J19:L19"/>
    <mergeCell ref="B4:N4"/>
    <mergeCell ref="D9:F9"/>
    <mergeCell ref="G9:I9"/>
    <mergeCell ref="J9:L9"/>
  </mergeCells>
  <pageMargins left="0.7" right="0.7" top="0.75" bottom="0.75" header="0.3" footer="0.3"/>
  <pageSetup paperSize="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B3E360D5-AF21-41E2-A6F6-D55BBE08822E}">
            <xm:f>VLOOKUP('C:\Users\Claire Gardner\AppData\Local\Microsoft\Windows\Temporary Internet Files\Content.Outlook\W5MZ7W3F\[Three year staffing budget plan 15-16 291214.xlsm]MENU'!#REF!,'C:\Users\Claire Gardner\AppData\Local\Microsoft\Windows\Temporary Internet Files\Content.Outlook\W5MZ7W3F\[Three year staffing budget plan 15-16 291214.xlsm]DFE numbers'!#REF!,58,FALSE)=1</xm:f>
            <x14:dxf>
              <fill>
                <patternFill>
                  <bgColor theme="1" tint="0.14996795556505021"/>
                </patternFill>
              </fill>
            </x14:dxf>
          </x14:cfRule>
          <xm:sqref>A2:B2 O2:XFD2 A5:D8 G5:O6 G8:O8 M7:O7 A40:D42 A4:O4 X4:XFD19 A3:XFD3 A9:O19 F40:XFD42 A59:XFD1048576 A56:D58 M56:XFD58 A20:XFD39 A43:XFD44 A48:XFD55 M45:XFD47 A45:G47</xm:sqref>
        </x14:conditionalFormatting>
        <x14:conditionalFormatting xmlns:xm="http://schemas.microsoft.com/office/excel/2006/main">
          <x14:cfRule type="expression" priority="10" id="{371B7143-860D-4E5E-A7BE-84520D290308}">
            <xm:f>VLOOKUP('C:\Users\Claire Gardner\AppData\Local\Microsoft\Windows\Temporary Internet Files\Content.Outlook\W5MZ7W3F\[Three year staffing budget plan 15-16 291214.xlsm]MENU'!#REF!,'C:\Users\Claire Gardner\AppData\Local\Microsoft\Windows\Temporary Internet Files\Content.Outlook\W5MZ7W3F\[Three year staffing budget plan 15-16 291214.xlsm]DFE numbers'!#REF!,58,FALSE)=1</xm:f>
            <x14:dxf>
              <fill>
                <patternFill>
                  <bgColor theme="1" tint="0.14996795556505021"/>
                </patternFill>
              </fill>
            </x14:dxf>
          </x14:cfRule>
          <xm:sqref>E40</xm:sqref>
        </x14:conditionalFormatting>
        <x14:conditionalFormatting xmlns:xm="http://schemas.microsoft.com/office/excel/2006/main">
          <x14:cfRule type="expression" priority="9" id="{EEB9343F-8B01-4FEE-8720-F18A5F2DDF6B}">
            <xm:f>VLOOKUP('C:\Users\Claire Gardner\AppData\Local\Microsoft\Windows\Temporary Internet Files\Content.Outlook\W5MZ7W3F\[Three year staffing budget plan 15-16 291214.xlsm]MENU'!#REF!,'C:\Users\Claire Gardner\AppData\Local\Microsoft\Windows\Temporary Internet Files\Content.Outlook\W5MZ7W3F\[Three year staffing budget plan 15-16 291214.xlsm]DFE numbers'!#REF!,58,FALSE)=1</xm:f>
            <x14:dxf>
              <fill>
                <patternFill>
                  <bgColor theme="1" tint="0.14996795556505021"/>
                </patternFill>
              </fill>
            </x14:dxf>
          </x14:cfRule>
          <xm:sqref>E41:E42</xm:sqref>
        </x14:conditionalFormatting>
        <x14:conditionalFormatting xmlns:xm="http://schemas.microsoft.com/office/excel/2006/main">
          <x14:cfRule type="expression" priority="8" id="{A6A7C24D-A377-42D9-8985-C794C6E2E215}">
            <xm:f>VLOOKUP('C:\Users\Claire Gardner\AppData\Local\Microsoft\Windows\Temporary Internet Files\Content.Outlook\W5MZ7W3F\[Three year staffing budget plan 15-16 291214.xlsm]MENU'!#REF!,'C:\Users\Claire Gardner\AppData\Local\Microsoft\Windows\Temporary Internet Files\Content.Outlook\W5MZ7W3F\[Three year staffing budget plan 15-16 291214.xlsm]DFE numbers'!#REF!,58,FALSE)=1</xm:f>
            <x14:dxf>
              <fill>
                <patternFill>
                  <bgColor theme="1" tint="0.14996795556505021"/>
                </patternFill>
              </fill>
            </x14:dxf>
          </x14:cfRule>
          <xm:sqref>P4</xm:sqref>
        </x14:conditionalFormatting>
        <x14:conditionalFormatting xmlns:xm="http://schemas.microsoft.com/office/excel/2006/main">
          <x14:cfRule type="expression" priority="6" id="{609606CD-8C6A-4E15-9F30-042A0ECF178B}">
            <xm:f>VLOOKUP('C:\Users\Claire Gardner\AppData\Local\Microsoft\Windows\Temporary Internet Files\Content.Outlook\W5MZ7W3F\[Three year staffing budget plan 15-16 291214.xlsm]MENU'!#REF!,'C:\Users\Claire Gardner\AppData\Local\Microsoft\Windows\Temporary Internet Files\Content.Outlook\W5MZ7W3F\[Three year staffing budget plan 15-16 291214.xlsm]DFE numbers'!#REF!,58,FALSE)=1</xm:f>
            <x14:dxf>
              <fill>
                <patternFill>
                  <bgColor theme="1" tint="0.14996795556505021"/>
                </patternFill>
              </fill>
            </x14:dxf>
          </x14:cfRule>
          <xm:sqref>F56:L58</xm:sqref>
        </x14:conditionalFormatting>
        <x14:conditionalFormatting xmlns:xm="http://schemas.microsoft.com/office/excel/2006/main">
          <x14:cfRule type="expression" priority="5" id="{5ECB839F-0BA1-463E-B8C1-1356387095C2}">
            <xm:f>VLOOKUP('C:\Users\Claire Gardner\AppData\Local\Microsoft\Windows\Temporary Internet Files\Content.Outlook\W5MZ7W3F\[Three year staffing budget plan 15-16 291214.xlsm]MENU'!#REF!,'C:\Users\Claire Gardner\AppData\Local\Microsoft\Windows\Temporary Internet Files\Content.Outlook\W5MZ7W3F\[Three year staffing budget plan 15-16 291214.xlsm]DFE numbers'!#REF!,58,FALSE)=1</xm:f>
            <x14:dxf>
              <fill>
                <patternFill>
                  <bgColor theme="1" tint="0.14996795556505021"/>
                </patternFill>
              </fill>
            </x14:dxf>
          </x14:cfRule>
          <xm:sqref>E56</xm:sqref>
        </x14:conditionalFormatting>
        <x14:conditionalFormatting xmlns:xm="http://schemas.microsoft.com/office/excel/2006/main">
          <x14:cfRule type="expression" priority="4" id="{9C558CBB-88AF-4FFD-8FB6-C6A2FEBD588D}">
            <xm:f>VLOOKUP('C:\Users\Claire Gardner\AppData\Local\Microsoft\Windows\Temporary Internet Files\Content.Outlook\W5MZ7W3F\[Three year staffing budget plan 15-16 291214.xlsm]MENU'!#REF!,'C:\Users\Claire Gardner\AppData\Local\Microsoft\Windows\Temporary Internet Files\Content.Outlook\W5MZ7W3F\[Three year staffing budget plan 15-16 291214.xlsm]DFE numbers'!#REF!,58,FALSE)=1</xm:f>
            <x14:dxf>
              <fill>
                <patternFill>
                  <bgColor theme="1" tint="0.14996795556505021"/>
                </patternFill>
              </fill>
            </x14:dxf>
          </x14:cfRule>
          <xm:sqref>E57:E58</xm:sqref>
        </x14:conditionalFormatting>
        <x14:conditionalFormatting xmlns:xm="http://schemas.microsoft.com/office/excel/2006/main">
          <x14:cfRule type="expression" priority="3" id="{82D8237F-1DA5-4844-9D97-5A4BD0D9B42D}">
            <xm:f>VLOOKUP('C:\Users\Claire Gardner\AppData\Local\Microsoft\Windows\Temporary Internet Files\Content.Outlook\W5MZ7W3F\[Three year staffing budget plan 15-16 291214.xlsm]MENU'!#REF!,'C:\Users\Claire Gardner\AppData\Local\Microsoft\Windows\Temporary Internet Files\Content.Outlook\W5MZ7W3F\[Three year staffing budget plan 15-16 291214.xlsm]DFE numbers'!#REF!,58,FALSE)=1</xm:f>
            <x14:dxf>
              <fill>
                <patternFill>
                  <bgColor theme="1" tint="0.14996795556505021"/>
                </patternFill>
              </fill>
            </x14:dxf>
          </x14:cfRule>
          <xm:sqref>H45:I47</xm:sqref>
        </x14:conditionalFormatting>
        <x14:conditionalFormatting xmlns:xm="http://schemas.microsoft.com/office/excel/2006/main">
          <x14:cfRule type="expression" priority="2" id="{E89969E5-D6E4-42DF-AAA6-E13C3402289F}">
            <xm:f>VLOOKUP('C:\Users\Claire Gardner\AppData\Local\Microsoft\Windows\Temporary Internet Files\Content.Outlook\W5MZ7W3F\[Three year staffing budget plan 15-16 291214.xlsm]MENU'!#REF!,'C:\Users\Claire Gardner\AppData\Local\Microsoft\Windows\Temporary Internet Files\Content.Outlook\W5MZ7W3F\[Three year staffing budget plan 15-16 291214.xlsm]DFE numbers'!#REF!,58,FALSE)=1</xm:f>
            <x14:dxf>
              <fill>
                <patternFill>
                  <bgColor theme="1" tint="0.14996795556505021"/>
                </patternFill>
              </fill>
            </x14:dxf>
          </x14:cfRule>
          <xm:sqref>J45:J47</xm:sqref>
        </x14:conditionalFormatting>
        <x14:conditionalFormatting xmlns:xm="http://schemas.microsoft.com/office/excel/2006/main">
          <x14:cfRule type="expression" priority="1" id="{65DFDDBD-0E28-4EE4-B71E-DE49D7EBF731}">
            <xm:f>VLOOKUP('C:\Users\Claire Gardner\AppData\Local\Microsoft\Windows\Temporary Internet Files\Content.Outlook\W5MZ7W3F\[Three year staffing budget plan 15-16 291214.xlsm]MENU'!#REF!,'C:\Users\Claire Gardner\AppData\Local\Microsoft\Windows\Temporary Internet Files\Content.Outlook\W5MZ7W3F\[Three year staffing budget plan 15-16 291214.xlsm]DFE numbers'!#REF!,58,FALSE)=1</xm:f>
            <x14:dxf>
              <fill>
                <patternFill>
                  <bgColor theme="1" tint="0.14996795556505021"/>
                </patternFill>
              </fill>
            </x14:dxf>
          </x14:cfRule>
          <xm:sqref>K45:L47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M16"/>
  <sheetViews>
    <sheetView topLeftCell="B1" workbookViewId="0">
      <selection activeCell="D3" sqref="D3"/>
    </sheetView>
  </sheetViews>
  <sheetFormatPr defaultRowHeight="14.5" x14ac:dyDescent="0.35"/>
  <cols>
    <col min="3" max="3" width="45.7265625" customWidth="1"/>
    <col min="4" max="4" width="15.453125" customWidth="1"/>
    <col min="5" max="5" width="13.54296875" customWidth="1"/>
    <col min="6" max="6" width="14" customWidth="1"/>
    <col min="7" max="7" width="15.453125" customWidth="1"/>
    <col min="8" max="8" width="14.26953125" customWidth="1"/>
  </cols>
  <sheetData>
    <row r="1" spans="2:13" ht="14.65" customHeight="1" thickBot="1" x14ac:dyDescent="0.4">
      <c r="D1" s="162" t="s">
        <v>26</v>
      </c>
      <c r="E1" s="163"/>
      <c r="F1" s="163"/>
      <c r="G1" s="163"/>
      <c r="H1" s="163"/>
      <c r="I1" s="163"/>
      <c r="J1" s="163"/>
      <c r="K1" s="163"/>
      <c r="L1" s="163"/>
      <c r="M1" s="164"/>
    </row>
    <row r="2" spans="2:13" s="18" customFormat="1" ht="42.5" thickBot="1" x14ac:dyDescent="0.4">
      <c r="D2" s="37" t="s">
        <v>27</v>
      </c>
      <c r="E2" s="38" t="s">
        <v>28</v>
      </c>
      <c r="F2" s="38" t="s">
        <v>29</v>
      </c>
      <c r="G2" s="38" t="s">
        <v>30</v>
      </c>
      <c r="H2" s="38" t="s">
        <v>31</v>
      </c>
      <c r="I2" s="23" t="s">
        <v>32</v>
      </c>
      <c r="J2" s="23" t="s">
        <v>33</v>
      </c>
      <c r="K2" s="23" t="s">
        <v>34</v>
      </c>
      <c r="L2" s="31" t="s">
        <v>35</v>
      </c>
      <c r="M2" s="32" t="s">
        <v>36</v>
      </c>
    </row>
    <row r="3" spans="2:13" x14ac:dyDescent="0.35">
      <c r="B3" s="25">
        <v>2124</v>
      </c>
      <c r="C3" s="26" t="s">
        <v>37</v>
      </c>
      <c r="D3" s="39">
        <f>'[2]Summary - Spring Term 20'!$K$6</f>
        <v>0.15813117699910167</v>
      </c>
      <c r="E3" s="40">
        <f>'[2]Summary - Summer Term 20'!$J$16</f>
        <v>0.17999999999999983</v>
      </c>
      <c r="F3" s="40">
        <f>'[2]Summary - Autumn Term 20'!$K$17</f>
        <v>0.19215686274509799</v>
      </c>
      <c r="G3" s="40">
        <f>(E3+F3)/2</f>
        <v>0.18607843137254892</v>
      </c>
      <c r="H3" s="40">
        <f>IF(D3&lt;G3,D3,G3)</f>
        <v>0.15813117699910167</v>
      </c>
      <c r="I3" s="19">
        <f>IF(ISERROR(VLOOKUP($C3,'[3]Summary Spring 21'!$C$6:$L$157,9)),"-",VLOOKUP($C3,'[3]Summary Spring 21'!$C$6:$K$155,9,FALSE))</f>
        <v>0.38185255198487705</v>
      </c>
      <c r="J3" s="19">
        <f>IF(ISERROR(VLOOKUP($C3,'[3]Summary Summer 21'!$C$6:$L$157,9)),"-",VLOOKUP($C3,'[3]Summary Summer 21'!$C$6:$K$155,9,FALSE))</f>
        <v>0.34718100890207715</v>
      </c>
      <c r="K3" s="19">
        <f>IF(ISERROR(VLOOKUP($C3,'[3]Summary Autumn 21'!$C$6:$L$157,9)),"-",VLOOKUP($C3,'[3]Summary Autumn 21'!$C$6:$K$155,9,FALSE))</f>
        <v>0.28797468354430378</v>
      </c>
      <c r="L3" s="33">
        <f>IF(I3&lt;M3,I3,M3)</f>
        <v>0.3390027481437527</v>
      </c>
      <c r="M3" s="34">
        <f>(I3+J3+K3)/3</f>
        <v>0.3390027481437527</v>
      </c>
    </row>
    <row r="4" spans="2:13" x14ac:dyDescent="0.35">
      <c r="B4" s="27"/>
      <c r="C4" s="28" t="s">
        <v>38</v>
      </c>
      <c r="D4" s="39"/>
      <c r="E4" s="40"/>
      <c r="F4" s="40"/>
      <c r="G4" s="40"/>
      <c r="H4" s="40"/>
      <c r="I4" s="19">
        <f>IF(ISERROR(VLOOKUP($C4,'[3]Summary Spring 21'!$C$6:$L$157,9)),"-",VLOOKUP($C4,'[3]Summary Spring 21'!$C$6:$K$155,9,FALSE))</f>
        <v>0</v>
      </c>
      <c r="J4" s="19">
        <f>IF(ISERROR(VLOOKUP($C4,'[3]Summary Summer 21'!$C$6:$L$157,9)),"-",VLOOKUP($C4,'[3]Summary Summer 21'!$C$6:$K$155,9,FALSE))</f>
        <v>3.3070866141732283E-2</v>
      </c>
      <c r="K4" s="19">
        <f>IF(ISERROR(VLOOKUP($C4,'[3]Summary Autumn 21'!$C$6:$L$157,9)),"-",VLOOKUP($C4,'[3]Summary Autumn 21'!$C$6:$K$155,9,FALSE))</f>
        <v>0.15172413793103451</v>
      </c>
      <c r="L4" s="33">
        <f t="shared" ref="L4:L16" si="0">IF(I4&lt;M4,I4,M4)</f>
        <v>0</v>
      </c>
      <c r="M4" s="34">
        <f t="shared" ref="M4:M16" si="1">(I4+J4+K4)/3</f>
        <v>6.1598334690922261E-2</v>
      </c>
    </row>
    <row r="5" spans="2:13" x14ac:dyDescent="0.35">
      <c r="B5" s="27">
        <v>3822</v>
      </c>
      <c r="C5" s="28" t="s">
        <v>39</v>
      </c>
      <c r="D5" s="39">
        <f>'[2]Summary - Spring Term 20'!$K$7</f>
        <v>0.34892737141380215</v>
      </c>
      <c r="E5" s="40">
        <f>'[2]Summary - Summer Term 20'!$J$21</f>
        <v>0.33783783783783755</v>
      </c>
      <c r="F5" s="40">
        <f>'[2]Summary - Autumn Term 20'!$K$22</f>
        <v>0.27272727272727265</v>
      </c>
      <c r="G5" s="40">
        <f t="shared" ref="G5:G15" si="2">(E5+F5)/2</f>
        <v>0.3052825552825551</v>
      </c>
      <c r="H5" s="40">
        <f t="shared" ref="H5:H15" si="3">IF(D5&lt;G5,D5,G5)</f>
        <v>0.3052825552825551</v>
      </c>
      <c r="I5" s="19">
        <f>IF(ISERROR(VLOOKUP($C5,'[3]Summary Spring 21'!$C$6:$L$157,9)),"-",VLOOKUP($C5,'[3]Summary Spring 21'!$C$6:$K$155,9,FALSE))</f>
        <v>0.32835820895522383</v>
      </c>
      <c r="J5" s="19">
        <f>IF(ISERROR(VLOOKUP($C5,'[3]Summary Summer 21'!$C$6:$L$157,9)),"-",VLOOKUP($C5,'[3]Summary Summer 21'!$C$6:$K$155,9,FALSE))</f>
        <v>0.3529411764705882</v>
      </c>
      <c r="K5" s="19">
        <f>IF(ISERROR(VLOOKUP($C5,'[3]Summary Autumn 21'!$C$6:$L$157,9)),"-",VLOOKUP($C5,'[3]Summary Autumn 21'!$C$6:$K$155,9,FALSE))</f>
        <v>0.33827493261455532</v>
      </c>
      <c r="L5" s="33">
        <f t="shared" si="0"/>
        <v>0.32835820895522383</v>
      </c>
      <c r="M5" s="34">
        <f t="shared" si="1"/>
        <v>0.33985810601345579</v>
      </c>
    </row>
    <row r="6" spans="2:13" x14ac:dyDescent="0.35">
      <c r="B6" s="27"/>
      <c r="C6" s="28" t="s">
        <v>40</v>
      </c>
      <c r="D6" s="39"/>
      <c r="E6" s="40"/>
      <c r="F6" s="40"/>
      <c r="G6" s="40">
        <f t="shared" si="2"/>
        <v>0</v>
      </c>
      <c r="H6" s="40">
        <f t="shared" si="3"/>
        <v>0</v>
      </c>
      <c r="I6" s="19">
        <f>IF(ISERROR(VLOOKUP($C6,'[3]Summary Spring 21'!$C$6:$L$157,9)),"-",VLOOKUP($C6,'[3]Summary Spring 21'!$C$6:$K$155,9,FALSE))</f>
        <v>0</v>
      </c>
      <c r="J6" s="19">
        <f>IF(ISERROR(VLOOKUP($C6,'[3]Summary Summer 21'!$C$6:$L$157,9)),"-",VLOOKUP($C6,'[3]Summary Summer 21'!$C$6:$K$155,9,FALSE))</f>
        <v>3.2067526390464257E-2</v>
      </c>
      <c r="K6" s="19">
        <f>IF(ISERROR(VLOOKUP($C6,'[3]Summary Autumn 21'!$C$6:$L$157,9)),"-",VLOOKUP($C6,'[3]Summary Autumn 21'!$C$6:$K$155,9,FALSE))</f>
        <v>0</v>
      </c>
      <c r="L6" s="33">
        <f t="shared" si="0"/>
        <v>0</v>
      </c>
      <c r="M6" s="34">
        <f t="shared" si="1"/>
        <v>1.0689175463488085E-2</v>
      </c>
    </row>
    <row r="7" spans="2:13" x14ac:dyDescent="0.35">
      <c r="B7" s="27">
        <v>3825</v>
      </c>
      <c r="C7" s="28" t="s">
        <v>41</v>
      </c>
      <c r="D7" s="39">
        <f>'[2]Summary - Spring Term 20'!$K$8</f>
        <v>0.17546062105379776</v>
      </c>
      <c r="E7" s="40">
        <f>'[2]Summary - Summer Term 20'!$J$47</f>
        <v>0.19112025874742705</v>
      </c>
      <c r="F7" s="40">
        <f>'[2]Summary - Autumn Term 20'!$K$45</f>
        <v>0.15463917525773196</v>
      </c>
      <c r="G7" s="40">
        <f t="shared" si="2"/>
        <v>0.17287971700257951</v>
      </c>
      <c r="H7" s="40">
        <f t="shared" si="3"/>
        <v>0.17287971700257951</v>
      </c>
      <c r="I7" s="19">
        <f>IF(ISERROR(VLOOKUP($C7,'[3]Summary Spring 21'!$C$6:$L$157,9)),"-",VLOOKUP($C7,'[3]Summary Spring 21'!$C$6:$K$155,9,FALSE))</f>
        <v>0.26954954954954957</v>
      </c>
      <c r="J7" s="19">
        <f>IF(ISERROR(VLOOKUP($C7,'[3]Summary Summer 21'!$C$6:$L$157,9)),"-",VLOOKUP($C7,'[3]Summary Summer 21'!$C$6:$K$155,9,FALSE))</f>
        <v>0.2880658436213992</v>
      </c>
      <c r="K7" s="19">
        <f>IF(ISERROR(VLOOKUP($C7,'[3]Summary Autumn 21'!$C$6:$L$157,9)),"-",VLOOKUP($C7,'[3]Summary Autumn 21'!$C$6:$K$155,9,FALSE))</f>
        <v>0.32722756907792611</v>
      </c>
      <c r="L7" s="33">
        <f t="shared" si="0"/>
        <v>0.26954954954954957</v>
      </c>
      <c r="M7" s="34">
        <f t="shared" si="1"/>
        <v>0.29494765408295831</v>
      </c>
    </row>
    <row r="8" spans="2:13" x14ac:dyDescent="0.35">
      <c r="B8" s="27"/>
      <c r="C8" s="28" t="s">
        <v>42</v>
      </c>
      <c r="D8" s="39"/>
      <c r="E8" s="40"/>
      <c r="F8" s="40"/>
      <c r="G8" s="40">
        <f t="shared" si="2"/>
        <v>0</v>
      </c>
      <c r="H8" s="40">
        <f t="shared" si="3"/>
        <v>0</v>
      </c>
      <c r="I8" s="19">
        <f>IF(ISERROR(VLOOKUP($C8,'[3]Summary Spring 21'!$C$6:$L$157,9)),"-",VLOOKUP($C8,'[3]Summary Spring 21'!$C$6:$K$155,9,FALSE))</f>
        <v>0</v>
      </c>
      <c r="J8" s="19">
        <f>IF(ISERROR(VLOOKUP($C8,'[3]Summary Summer 21'!$C$6:$L$157,9)),"-",VLOOKUP($C8,'[3]Summary Summer 21'!$C$6:$K$155,9,FALSE))</f>
        <v>0.26530612244897955</v>
      </c>
      <c r="K8" s="19">
        <f>IF(ISERROR(VLOOKUP($C8,'[3]Summary Autumn 21'!$C$6:$L$157,9)),"-",VLOOKUP($C8,'[3]Summary Autumn 21'!$C$6:$K$155,9,FALSE))</f>
        <v>0.21428571428571425</v>
      </c>
      <c r="L8" s="33">
        <f t="shared" si="0"/>
        <v>0</v>
      </c>
      <c r="M8" s="34">
        <f t="shared" si="1"/>
        <v>0.15986394557823128</v>
      </c>
    </row>
    <row r="9" spans="2:13" x14ac:dyDescent="0.35">
      <c r="B9" s="27"/>
      <c r="C9" s="28" t="s">
        <v>43</v>
      </c>
      <c r="D9" s="39"/>
      <c r="E9" s="40"/>
      <c r="F9" s="40"/>
      <c r="G9" s="40">
        <f t="shared" si="2"/>
        <v>0</v>
      </c>
      <c r="H9" s="40">
        <f t="shared" si="3"/>
        <v>0</v>
      </c>
      <c r="I9" s="19">
        <f>IF(ISERROR(VLOOKUP($C9,'[3]Summary Spring 21'!$C$6:$L$157,9)),"-",VLOOKUP($C9,'[3]Summary Spring 21'!$C$6:$K$155,9,FALSE))</f>
        <v>0</v>
      </c>
      <c r="J9" s="19">
        <f>IF(ISERROR(VLOOKUP($C9,'[3]Summary Summer 21'!$C$6:$L$157,9)),"-",VLOOKUP($C9,'[3]Summary Summer 21'!$C$6:$K$155,9,FALSE))</f>
        <v>0.21875</v>
      </c>
      <c r="K9" s="19">
        <f>IF(ISERROR(VLOOKUP($C9,'[3]Summary Autumn 21'!$C$6:$L$157,9)),"-",VLOOKUP($C9,'[3]Summary Autumn 21'!$C$6:$K$155,9,FALSE))</f>
        <v>0.2321428571428571</v>
      </c>
      <c r="L9" s="33">
        <f t="shared" si="0"/>
        <v>0</v>
      </c>
      <c r="M9" s="34">
        <f t="shared" si="1"/>
        <v>0.15029761904761904</v>
      </c>
    </row>
    <row r="10" spans="2:13" x14ac:dyDescent="0.35">
      <c r="B10" s="27"/>
      <c r="C10" s="28" t="s">
        <v>44</v>
      </c>
      <c r="D10" s="39"/>
      <c r="E10" s="40"/>
      <c r="F10" s="40"/>
      <c r="G10" s="40">
        <f t="shared" si="2"/>
        <v>0</v>
      </c>
      <c r="H10" s="40">
        <f t="shared" si="3"/>
        <v>0</v>
      </c>
      <c r="I10" s="19">
        <f>IF(ISERROR(VLOOKUP($C10,'[3]Summary Spring 21'!$C$6:$L$157,9)),"-",VLOOKUP($C10,'[3]Summary Spring 21'!$C$6:$K$155,9,FALSE))</f>
        <v>0</v>
      </c>
      <c r="J10" s="19">
        <f>IF(ISERROR(VLOOKUP($C10,'[3]Summary Summer 21'!$C$6:$L$157,9)),"-",VLOOKUP($C10,'[3]Summary Summer 21'!$C$6:$K$155,9,FALSE))</f>
        <v>0.1122994652406417</v>
      </c>
      <c r="K10" s="19">
        <f>IF(ISERROR(VLOOKUP($C10,'[3]Summary Autumn 21'!$C$6:$L$157,9)),"-",VLOOKUP($C10,'[3]Summary Autumn 21'!$C$6:$K$155,9,FALSE))</f>
        <v>0</v>
      </c>
      <c r="L10" s="33">
        <f t="shared" si="0"/>
        <v>0</v>
      </c>
      <c r="M10" s="34">
        <f t="shared" si="1"/>
        <v>3.7433155080213901E-2</v>
      </c>
    </row>
    <row r="11" spans="2:13" x14ac:dyDescent="0.35">
      <c r="B11" s="27">
        <v>5273</v>
      </c>
      <c r="C11" s="28" t="s">
        <v>45</v>
      </c>
      <c r="D11" s="39">
        <f>'[2]Summary - Spring Term 20'!$K$9</f>
        <v>0.27063679245283051</v>
      </c>
      <c r="E11" s="40">
        <f>'[2]Summary - Summer Term 20'!$J$114</f>
        <v>0.29729729729729687</v>
      </c>
      <c r="F11" s="40">
        <f>'[2]Summary - Autumn Term 20'!$K$104</f>
        <v>0.36000000000000032</v>
      </c>
      <c r="G11" s="40">
        <f t="shared" si="2"/>
        <v>0.32864864864864862</v>
      </c>
      <c r="H11" s="40">
        <f t="shared" si="3"/>
        <v>0.27063679245283051</v>
      </c>
      <c r="I11" s="19">
        <f>IF(ISERROR(VLOOKUP($C11,'[3]Summary Spring 21'!$C$6:$L$157,9)),"-",VLOOKUP($C11,'[3]Summary Spring 21'!$C$6:$K$155,9,FALSE))</f>
        <v>0.35483870967741937</v>
      </c>
      <c r="J11" s="19">
        <f>IF(ISERROR(VLOOKUP($C11,'[3]Summary Summer 21'!$C$6:$L$157,9)),"-",VLOOKUP($C11,'[3]Summary Summer 21'!$C$6:$K$155,9,FALSE))</f>
        <v>0.34323040380047504</v>
      </c>
      <c r="K11" s="19">
        <f>IF(ISERROR(VLOOKUP($C11,'[3]Summary Autumn 21'!$C$6:$L$157,9)),"-",VLOOKUP($C11,'[3]Summary Autumn 21'!$C$6:$K$155,9,FALSE))</f>
        <v>0.32195121951219513</v>
      </c>
      <c r="L11" s="33">
        <f t="shared" si="0"/>
        <v>0.34000677766336324</v>
      </c>
      <c r="M11" s="34">
        <f t="shared" si="1"/>
        <v>0.34000677766336324</v>
      </c>
    </row>
    <row r="12" spans="2:13" x14ac:dyDescent="0.35">
      <c r="B12" s="27"/>
      <c r="C12" s="28" t="s">
        <v>46</v>
      </c>
      <c r="D12" s="39"/>
      <c r="E12" s="40"/>
      <c r="F12" s="40"/>
      <c r="G12" s="40">
        <f t="shared" si="2"/>
        <v>0</v>
      </c>
      <c r="H12" s="40">
        <f t="shared" si="3"/>
        <v>0</v>
      </c>
      <c r="I12" s="19">
        <f>IF(ISERROR(VLOOKUP($C12,'[3]Summary Spring 21'!$C$6:$L$157,9)),"-",VLOOKUP($C12,'[3]Summary Spring 21'!$C$6:$K$155,9,FALSE))</f>
        <v>0.41017964071856289</v>
      </c>
      <c r="J12" s="19">
        <f>IF(ISERROR(VLOOKUP($C12,'[3]Summary Summer 21'!$C$6:$L$157,9)),"-",VLOOKUP($C12,'[3]Summary Summer 21'!$C$6:$K$155,9,FALSE))</f>
        <v>0.49808429118773939</v>
      </c>
      <c r="K12" s="19">
        <f>IF(ISERROR(VLOOKUP($C12,'[3]Summary Autumn 21'!$C$6:$L$157,9)),"-",VLOOKUP($C12,'[3]Summary Autumn 21'!$C$6:$K$155,9,FALSE))</f>
        <v>0</v>
      </c>
      <c r="L12" s="33">
        <f t="shared" si="0"/>
        <v>0.30275464396876745</v>
      </c>
      <c r="M12" s="34">
        <f t="shared" si="1"/>
        <v>0.30275464396876745</v>
      </c>
    </row>
    <row r="13" spans="2:13" x14ac:dyDescent="0.35">
      <c r="B13" s="27"/>
      <c r="C13" s="28" t="s">
        <v>47</v>
      </c>
      <c r="D13" s="39"/>
      <c r="E13" s="40"/>
      <c r="F13" s="40"/>
      <c r="G13" s="40">
        <f t="shared" si="2"/>
        <v>0</v>
      </c>
      <c r="H13" s="40">
        <f t="shared" si="3"/>
        <v>0</v>
      </c>
      <c r="I13" s="19">
        <f>IF(ISERROR(VLOOKUP($C13,'[3]Summary Spring 21'!$C$6:$L$157,9)),"-",VLOOKUP($C13,'[3]Summary Spring 21'!$C$6:$K$155,9,FALSE))</f>
        <v>0</v>
      </c>
      <c r="J13" s="19">
        <f>IF(ISERROR(VLOOKUP($C13,'[3]Summary Summer 21'!$C$6:$L$157,9)),"-",VLOOKUP($C13,'[3]Summary Summer 21'!$C$6:$K$155,9,FALSE))</f>
        <v>0</v>
      </c>
      <c r="K13" s="19">
        <f>IF(ISERROR(VLOOKUP($C13,'[3]Summary Autumn 21'!$C$6:$L$157,9)),"-",VLOOKUP($C13,'[3]Summary Autumn 21'!$C$6:$K$155,9,FALSE))</f>
        <v>0.33622476395179229</v>
      </c>
      <c r="L13" s="33">
        <f t="shared" si="0"/>
        <v>0</v>
      </c>
      <c r="M13" s="34">
        <f t="shared" si="1"/>
        <v>0.1120749213172641</v>
      </c>
    </row>
    <row r="14" spans="2:13" x14ac:dyDescent="0.35">
      <c r="B14" s="27">
        <v>3823</v>
      </c>
      <c r="C14" s="28" t="s">
        <v>48</v>
      </c>
      <c r="D14" s="39">
        <f>'[2]Summary - Spring Term 20'!$K$10</f>
        <v>0.17928577212729779</v>
      </c>
      <c r="E14" s="40">
        <f>'[2]Summary - Summer Term 20'!$J$133</f>
        <v>0.23008849557522115</v>
      </c>
      <c r="F14" s="40">
        <f>'[2]Summary - Autumn Term 20'!$K$122</f>
        <v>0.20391676866585062</v>
      </c>
      <c r="G14" s="40">
        <f t="shared" si="2"/>
        <v>0.21700263212053589</v>
      </c>
      <c r="H14" s="40">
        <f t="shared" si="3"/>
        <v>0.17928577212729779</v>
      </c>
      <c r="I14" s="19">
        <f>IF(ISERROR(VLOOKUP($C14,'[3]Summary Spring 21'!$C$6:$L$157,9)),"-",VLOOKUP($C14,'[3]Summary Spring 21'!$C$6:$K$155,9,FALSE))</f>
        <v>0.15816326530612246</v>
      </c>
      <c r="J14" s="19">
        <f>IF(ISERROR(VLOOKUP($C14,'[3]Summary Summer 21'!$C$6:$L$157,9)),"-",VLOOKUP($C14,'[3]Summary Summer 21'!$C$6:$K$155,9,FALSE))</f>
        <v>0.20603015075376888</v>
      </c>
      <c r="K14" s="19">
        <f>IF(ISERROR(VLOOKUP($C14,'[3]Summary Autumn 21'!$C$6:$L$157,9)),"-",VLOOKUP($C14,'[3]Summary Autumn 21'!$C$6:$K$155,9,FALSE))</f>
        <v>0.31855670103092781</v>
      </c>
      <c r="L14" s="33">
        <f t="shared" si="0"/>
        <v>0.15816326530612246</v>
      </c>
      <c r="M14" s="34">
        <f t="shared" si="1"/>
        <v>0.22758337236360637</v>
      </c>
    </row>
    <row r="15" spans="2:13" x14ac:dyDescent="0.35">
      <c r="B15" s="27">
        <v>3326</v>
      </c>
      <c r="C15" s="28" t="s">
        <v>49</v>
      </c>
      <c r="D15" s="39">
        <f>'[2]Summary - Spring Term 20'!$K$11</f>
        <v>0.31009023789991802</v>
      </c>
      <c r="E15" s="40">
        <f>'[2]Summary - Summer Term 20'!$J$136</f>
        <v>0.34042553191489355</v>
      </c>
      <c r="F15" s="40">
        <f>'[2]Summary - Autumn Term 20'!$K$125</f>
        <v>0.22448979591836729</v>
      </c>
      <c r="G15" s="40">
        <f t="shared" si="2"/>
        <v>0.28245766391663041</v>
      </c>
      <c r="H15" s="40">
        <f t="shared" si="3"/>
        <v>0.28245766391663041</v>
      </c>
      <c r="I15" s="19">
        <f>IF(ISERROR(VLOOKUP($C15,'[3]Summary Spring 21'!$C$6:$L$157,9)),"-",VLOOKUP($C15,'[3]Summary Spring 21'!$C$6:$K$155,9,FALSE))</f>
        <v>0.23684210526315788</v>
      </c>
      <c r="J15" s="19">
        <f>IF(ISERROR(VLOOKUP($C15,'[3]Summary Summer 21'!$C$6:$L$157,9)),"-",VLOOKUP($C15,'[3]Summary Summer 21'!$C$6:$K$155,9,FALSE))</f>
        <v>0.30952380952380959</v>
      </c>
      <c r="K15" s="19">
        <f>IF(ISERROR(VLOOKUP($C15,'[3]Summary Autumn 21'!$C$6:$L$157,9)),"-",VLOOKUP($C15,'[3]Summary Autumn 21'!$C$6:$K$155,9,FALSE))</f>
        <v>0.26847290640394089</v>
      </c>
      <c r="L15" s="33">
        <f t="shared" si="0"/>
        <v>0.23684210526315788</v>
      </c>
      <c r="M15" s="34">
        <f t="shared" si="1"/>
        <v>0.27161294039696943</v>
      </c>
    </row>
    <row r="16" spans="2:13" ht="15" thickBot="1" x14ac:dyDescent="0.4">
      <c r="B16" s="29">
        <v>2133</v>
      </c>
      <c r="C16" s="30" t="s">
        <v>50</v>
      </c>
      <c r="D16" s="41"/>
      <c r="E16" s="42"/>
      <c r="F16" s="42"/>
      <c r="G16" s="42"/>
      <c r="H16" s="42"/>
      <c r="I16" s="24">
        <f>IF(ISERROR(VLOOKUP($C16,'[3]Summary Spring 21'!$C$6:$L$157,9)),"-",VLOOKUP($C16,'[3]Summary Spring 21'!$C$6:$K$155,9,FALSE))</f>
        <v>0.14583724677943985</v>
      </c>
      <c r="J16" s="24">
        <f>IF(ISERROR(VLOOKUP($C16,'[3]Summary Summer 21'!$C$6:$L$157,9)),"-",VLOOKUP($C16,'[3]Summary Summer 21'!$C$6:$K$155,9,FALSE))</f>
        <v>0.17931693041911861</v>
      </c>
      <c r="K16" s="24">
        <f>IF(ISERROR(VLOOKUP($C16,'[3]Summary Autumn 21'!$C$6:$L$157,9)),"-",VLOOKUP($C16,'[3]Summary Autumn 21'!$C$6:$K$155,9,FALSE))</f>
        <v>0.21304159693283126</v>
      </c>
      <c r="L16" s="35">
        <f t="shared" si="0"/>
        <v>0.14583724677943985</v>
      </c>
      <c r="M16" s="36">
        <f t="shared" si="1"/>
        <v>0.17939859137712988</v>
      </c>
    </row>
  </sheetData>
  <mergeCells count="1">
    <mergeCell ref="D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510F-E78D-4DEF-BD04-5F33503EF173}">
  <sheetPr codeName="Sheet3"/>
  <dimension ref="A1:G11"/>
  <sheetViews>
    <sheetView workbookViewId="0">
      <selection activeCell="C12" sqref="C12"/>
    </sheetView>
  </sheetViews>
  <sheetFormatPr defaultRowHeight="14.5" x14ac:dyDescent="0.35"/>
  <cols>
    <col min="1" max="1" width="31.7265625" customWidth="1"/>
    <col min="2" max="2" width="11.1796875" customWidth="1"/>
    <col min="3" max="3" width="13.26953125" customWidth="1"/>
    <col min="4" max="4" width="12.7265625" customWidth="1"/>
  </cols>
  <sheetData>
    <row r="1" spans="1:7" x14ac:dyDescent="0.35">
      <c r="A1" s="3" t="s">
        <v>19</v>
      </c>
      <c r="B1" s="15" t="s">
        <v>51</v>
      </c>
      <c r="C1" s="47" t="s">
        <v>7</v>
      </c>
      <c r="D1" s="15" t="s">
        <v>8</v>
      </c>
      <c r="E1" s="15" t="s">
        <v>9</v>
      </c>
    </row>
    <row r="2" spans="1:7" x14ac:dyDescent="0.35">
      <c r="A2" s="16" t="s">
        <v>20</v>
      </c>
      <c r="B2" s="17">
        <v>5.36</v>
      </c>
      <c r="C2" s="17">
        <v>5.57</v>
      </c>
      <c r="D2" s="17">
        <v>5.57</v>
      </c>
      <c r="E2" s="20">
        <v>5.57</v>
      </c>
      <c r="F2" s="21" t="s">
        <v>52</v>
      </c>
    </row>
    <row r="3" spans="1:7" x14ac:dyDescent="0.35">
      <c r="A3" s="16" t="s">
        <v>21</v>
      </c>
      <c r="B3" s="17">
        <v>4.38</v>
      </c>
      <c r="C3" s="17">
        <v>4.53</v>
      </c>
      <c r="D3" s="17">
        <v>4.53</v>
      </c>
      <c r="E3" s="20">
        <v>4.53</v>
      </c>
      <c r="F3" s="21" t="s">
        <v>52</v>
      </c>
    </row>
    <row r="4" spans="1:7" x14ac:dyDescent="0.35">
      <c r="A4" s="16" t="s">
        <v>22</v>
      </c>
      <c r="B4" s="17">
        <v>0.44</v>
      </c>
      <c r="C4" s="17">
        <v>0.44</v>
      </c>
      <c r="D4" s="17">
        <v>0.44</v>
      </c>
      <c r="E4" s="20">
        <v>0.44</v>
      </c>
      <c r="F4" s="21" t="s">
        <v>52</v>
      </c>
    </row>
    <row r="5" spans="1:7" x14ac:dyDescent="0.35">
      <c r="A5" s="12" t="s">
        <v>53</v>
      </c>
      <c r="B5" s="45"/>
      <c r="C5" s="45">
        <v>0.6</v>
      </c>
      <c r="E5" s="22"/>
      <c r="F5" s="43"/>
      <c r="G5" t="s">
        <v>54</v>
      </c>
    </row>
    <row r="6" spans="1:7" x14ac:dyDescent="0.35">
      <c r="A6" s="12" t="s">
        <v>55</v>
      </c>
      <c r="B6" s="45">
        <v>615</v>
      </c>
      <c r="C6" s="46">
        <v>800</v>
      </c>
      <c r="D6" s="44"/>
      <c r="E6" s="22"/>
    </row>
    <row r="11" spans="1:7" x14ac:dyDescent="0.35">
      <c r="C11" s="44">
        <f>C2-B2</f>
        <v>0.20999999999999996</v>
      </c>
    </row>
  </sheetData>
  <phoneticPr fontId="31" type="noConversion"/>
  <hyperlinks>
    <hyperlink ref="C1" r:id="rId1" xr:uid="{0D0E44BC-0DAB-45B8-9B27-C68A4E050FA6}"/>
  </hyperlinks>
  <pageMargins left="0.7" right="0.7" top="0.75" bottom="0.75" header="0.3" footer="0.3"/>
  <pageSetup paperSize="9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00F0653AC4B91684919D4E59A6D" ma:contentTypeVersion="12" ma:contentTypeDescription="Create a new document." ma:contentTypeScope="" ma:versionID="f0e290a66a5143141c0c4583750f53e6">
  <xsd:schema xmlns:xsd="http://www.w3.org/2001/XMLSchema" xmlns:xs="http://www.w3.org/2001/XMLSchema" xmlns:p="http://schemas.microsoft.com/office/2006/metadata/properties" xmlns:ns2="17d35f1f-4034-4a8f-9bcc-6a4ee66951ac" xmlns:ns3="bc2b58c3-0543-41aa-8e57-f11f5e6f6e36" targetNamespace="http://schemas.microsoft.com/office/2006/metadata/properties" ma:root="true" ma:fieldsID="94f082eaa0b3bf5ad6339f906684ff82" ns2:_="" ns3:_="">
    <xsd:import namespace="17d35f1f-4034-4a8f-9bcc-6a4ee66951ac"/>
    <xsd:import namespace="bc2b58c3-0543-41aa-8e57-f11f5e6f6e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35f1f-4034-4a8f-9bcc-6a4ee6695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b58c3-0543-41aa-8e57-f11f5e6f6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DAFFDB-5640-4151-8AFC-2496CBD4A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d35f1f-4034-4a8f-9bcc-6a4ee66951ac"/>
    <ds:schemaRef ds:uri="bc2b58c3-0543-41aa-8e57-f11f5e6f6e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AFBF20-746C-4B92-A7F1-B4D341A171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796F3-214F-4AE1-B4FB-FFAE4799B8FC}">
  <ds:schemaRefs>
    <ds:schemaRef ds:uri="http://schemas.microsoft.com/office/2006/metadata/properties"/>
    <ds:schemaRef ds:uri="http://purl.org/dc/elements/1.1/"/>
    <ds:schemaRef ds:uri="17d35f1f-4034-4a8f-9bcc-6a4ee66951ac"/>
    <ds:schemaRef ds:uri="http://purl.org/dc/dcmitype/"/>
    <ds:schemaRef ds:uri="http://schemas.microsoft.com/office/infopath/2007/PartnerControls"/>
    <ds:schemaRef ds:uri="http://purl.org/dc/terms/"/>
    <ds:schemaRef ds:uri="bc2b58c3-0543-41aa-8e57-f11f5e6f6e36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EYSFF Est Inc Calc</vt:lpstr>
      <vt:lpstr>'EYSFF Est Inc Calc'!Print_Area</vt:lpstr>
    </vt:vector>
  </TitlesOfParts>
  <Manager/>
  <Company>Southend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Gardner</dc:creator>
  <cp:keywords/>
  <dc:description/>
  <cp:lastModifiedBy>Georgina Holmes</cp:lastModifiedBy>
  <cp:revision/>
  <dcterms:created xsi:type="dcterms:W3CDTF">2014-12-29T12:15:43Z</dcterms:created>
  <dcterms:modified xsi:type="dcterms:W3CDTF">2022-01-28T10:14:30Z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0x0101003C4C800F0653AC4B91684919D4E59A6D</vt:lpwstr>
  </property>
</Properties>
</file>