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346854\Downloads\"/>
    </mc:Choice>
  </mc:AlternateContent>
  <xr:revisionPtr revIDLastSave="0" documentId="13_ncr:1_{9CF2B3FC-91F0-4EC5-8364-E7C7990C87E9}" xr6:coauthVersionLast="47" xr6:coauthVersionMax="47" xr10:uidLastSave="{00000000-0000-0000-0000-000000000000}"/>
  <bookViews>
    <workbookView xWindow="-28920" yWindow="-3255" windowWidth="29040" windowHeight="15720" xr2:uid="{29FF79E9-C043-41BA-9BDC-F4A1F08AF7A7}"/>
  </bookViews>
  <sheets>
    <sheet name="Sheet1" sheetId="1" r:id="rId1"/>
  </sheets>
  <externalReferences>
    <externalReference r:id="rId2"/>
  </externalReferences>
  <definedNames>
    <definedName name="admin">'[1]Admin Maximums'!$A$4:$Z$61</definedName>
    <definedName name="admin_year">'[1]Admin Maximums'!$A$3:$Z$3</definedName>
    <definedName name="fund_table">'[1]Prior Year Funding Levels'!$A$2:$AA$62</definedName>
    <definedName name="other">'[1]Other Activities Maxmiums'!$A$5:$BZ$61</definedName>
    <definedName name="other_label">'[1]Other Activities Maxmiums'!$A$2:$BZ$2</definedName>
    <definedName name="year_row">'[1]Prior Year Funding Levels'!$A$1:$AA$1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7" i="1" l="1"/>
  <c r="Y225" i="1" s="1"/>
  <c r="Z215" i="1"/>
  <c r="Z255" i="1"/>
  <c r="X252" i="1"/>
  <c r="Q207" i="1"/>
  <c r="J201" i="1"/>
  <c r="J202" i="1" s="1"/>
  <c r="H201" i="1"/>
  <c r="J194" i="1"/>
  <c r="J193" i="1"/>
  <c r="I193" i="1"/>
  <c r="I187" i="1"/>
  <c r="A183" i="1"/>
  <c r="I172" i="1"/>
  <c r="I159" i="1"/>
  <c r="I153" i="1"/>
  <c r="I148" i="1"/>
  <c r="I144" i="1"/>
  <c r="I140" i="1"/>
  <c r="I137" i="1"/>
  <c r="I134" i="1"/>
  <c r="I131" i="1"/>
  <c r="I129" i="1"/>
  <c r="I125" i="1"/>
  <c r="J120" i="1"/>
  <c r="I120" i="1"/>
  <c r="J116" i="1"/>
  <c r="I116" i="1"/>
  <c r="H113" i="1"/>
  <c r="H118" i="1" s="1"/>
  <c r="H122" i="1" s="1"/>
  <c r="H127" i="1" s="1"/>
  <c r="H130" i="1" s="1"/>
  <c r="H133" i="1" s="1"/>
  <c r="H136" i="1" s="1"/>
  <c r="H139" i="1" s="1"/>
  <c r="H142" i="1" s="1"/>
  <c r="H146" i="1" s="1"/>
  <c r="H151" i="1" s="1"/>
  <c r="H156" i="1" s="1"/>
  <c r="H165" i="1" s="1"/>
  <c r="H174" i="1" s="1"/>
  <c r="I110" i="1"/>
  <c r="I97" i="1"/>
  <c r="I96" i="1"/>
  <c r="B95" i="1"/>
  <c r="S277" i="1" s="1"/>
  <c r="J91" i="1"/>
  <c r="I58" i="1"/>
  <c r="I45" i="1"/>
  <c r="I41" i="1"/>
  <c r="I39" i="1"/>
  <c r="I35" i="1"/>
  <c r="I24" i="1"/>
  <c r="I21" i="1"/>
  <c r="I12" i="1"/>
  <c r="I2" i="1"/>
  <c r="B32" i="1" s="1"/>
  <c r="H2" i="1"/>
  <c r="H88" i="1" s="1"/>
  <c r="G2" i="1"/>
  <c r="H82" i="1" s="1"/>
  <c r="F2" i="1"/>
  <c r="H78" i="1" s="1"/>
  <c r="E2" i="1"/>
  <c r="H72" i="1" s="1"/>
  <c r="D2" i="1"/>
  <c r="V227" i="1" s="1"/>
  <c r="B2" i="1"/>
  <c r="I3" i="1" s="1"/>
  <c r="I5" i="1" s="1"/>
  <c r="A110" i="1" l="1"/>
  <c r="S278" i="1"/>
  <c r="S276" i="1"/>
  <c r="S271" i="1"/>
  <c r="Z271" i="1"/>
  <c r="J47" i="1"/>
  <c r="J48" i="1" s="1"/>
  <c r="J165" i="1"/>
  <c r="J151" i="1"/>
  <c r="J142" i="1"/>
  <c r="J136" i="1"/>
  <c r="J130" i="1"/>
  <c r="J122" i="1"/>
  <c r="K113" i="1"/>
  <c r="J113" i="1"/>
  <c r="K156" i="1"/>
  <c r="K146" i="1"/>
  <c r="K139" i="1"/>
  <c r="K133" i="1"/>
  <c r="K127" i="1"/>
  <c r="K136" i="1"/>
  <c r="I176" i="1"/>
  <c r="J156" i="1"/>
  <c r="J146" i="1"/>
  <c r="J139" i="1"/>
  <c r="J133" i="1"/>
  <c r="J127" i="1"/>
  <c r="K118" i="1"/>
  <c r="K142" i="1"/>
  <c r="J118" i="1"/>
  <c r="K165" i="1"/>
  <c r="K151" i="1"/>
  <c r="K130" i="1"/>
  <c r="K122" i="1"/>
  <c r="I62" i="1"/>
  <c r="S272" i="1"/>
  <c r="I9" i="1"/>
  <c r="D111" i="1"/>
  <c r="S267" i="1"/>
  <c r="V272" i="1"/>
  <c r="H96" i="1"/>
  <c r="I99" i="1" s="1"/>
  <c r="J99" i="1" s="1"/>
  <c r="E111" i="1"/>
  <c r="J110" i="1" s="1"/>
  <c r="S268" i="1"/>
  <c r="S273" i="1"/>
  <c r="S269" i="1"/>
  <c r="S275" i="1"/>
  <c r="S270" i="1"/>
  <c r="J104" i="1" l="1"/>
  <c r="J101" i="1"/>
  <c r="J102" i="1"/>
  <c r="J100" i="1"/>
  <c r="K101" i="1"/>
  <c r="J103" i="1"/>
  <c r="J98" i="1"/>
  <c r="Z257" i="1"/>
  <c r="H13" i="1"/>
  <c r="J11" i="1"/>
  <c r="Z216" i="1"/>
  <c r="X227" i="1" s="1"/>
  <c r="J66" i="1"/>
  <c r="J64" i="1"/>
  <c r="J62" i="1"/>
  <c r="J180" i="1"/>
  <c r="J176" i="1"/>
  <c r="J17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gregory.frane</author>
  </authors>
  <commentList>
    <comment ref="B17" authorId="0" shapeId="0" xr:uid="{BF4CBD5F-337C-4775-AD6B-CC6ACF7EC3F8}">
      <text>
        <r>
          <rPr>
            <b/>
            <sz val="8"/>
            <color indexed="81"/>
            <rFont val="Tahoma"/>
            <family val="2"/>
          </rPr>
          <t xml:space="preserve">See 20 U.S.C. 1411(e)(1)(A) and 1411(e)(3)(B)(i)
</t>
        </r>
      </text>
    </comment>
    <comment ref="B23" authorId="0" shapeId="0" xr:uid="{6B19EA65-33B3-4E28-A129-1015F3C7E428}">
      <text>
        <r>
          <rPr>
            <b/>
            <sz val="8"/>
            <color indexed="81"/>
            <rFont val="Tahoma"/>
            <family val="2"/>
          </rPr>
          <t xml:space="preserve">See 20 U.S.C. 1411(e)(1)(D)
</t>
        </r>
      </text>
    </comment>
    <comment ref="B27" authorId="0" shapeId="0" xr:uid="{3A61FC28-C571-4863-8B45-042C183AF9B1}">
      <text>
        <r>
          <rPr>
            <b/>
            <sz val="8"/>
            <color indexed="81"/>
            <rFont val="Tahoma"/>
            <family val="2"/>
          </rPr>
          <t>See 20 U.S.C. 1411(e)(6) and 1411(e)(1)(B)</t>
        </r>
        <r>
          <rPr>
            <sz val="8"/>
            <color indexed="81"/>
            <rFont val="Tahoma"/>
            <family val="2"/>
          </rPr>
          <t xml:space="preserve">
</t>
        </r>
      </text>
    </comment>
    <comment ref="C34" authorId="0" shapeId="0" xr:uid="{A3A47356-B821-4D84-9EDA-D2BC69FB3F00}">
      <text>
        <r>
          <rPr>
            <b/>
            <sz val="8"/>
            <color indexed="81"/>
            <rFont val="Tahoma"/>
            <family val="2"/>
          </rPr>
          <t>See 20 U.S.C. 1411(e)(2)(C)(i)</t>
        </r>
        <r>
          <rPr>
            <sz val="8"/>
            <color indexed="81"/>
            <rFont val="Tahoma"/>
            <family val="2"/>
          </rPr>
          <t xml:space="preserve">
</t>
        </r>
      </text>
    </comment>
    <comment ref="C37" authorId="0" shapeId="0" xr:uid="{9DA1B91A-CAED-4ADD-9199-BE66395E723F}">
      <text>
        <r>
          <rPr>
            <b/>
            <sz val="8"/>
            <color indexed="81"/>
            <rFont val="Tahoma"/>
            <family val="2"/>
          </rPr>
          <t>See 20 U.S.C. 1411(e)(2)(C)(iii)</t>
        </r>
        <r>
          <rPr>
            <sz val="8"/>
            <color indexed="81"/>
            <rFont val="Tahoma"/>
            <family val="2"/>
          </rPr>
          <t xml:space="preserve">
</t>
        </r>
      </text>
    </comment>
    <comment ref="C41" authorId="0" shapeId="0" xr:uid="{00CD8324-8B7D-4EA0-B5F3-AA6E2E0BF54C}">
      <text>
        <r>
          <rPr>
            <b/>
            <sz val="8"/>
            <color indexed="81"/>
            <rFont val="Tahoma"/>
            <family val="2"/>
          </rPr>
          <t>See 20 U.S.C. 1411(e)(2)(C)(vii)</t>
        </r>
        <r>
          <rPr>
            <sz val="8"/>
            <color indexed="81"/>
            <rFont val="Tahoma"/>
            <family val="2"/>
          </rPr>
          <t xml:space="preserve">
</t>
        </r>
      </text>
    </comment>
    <comment ref="C43" authorId="0" shapeId="0" xr:uid="{35290F96-BBBA-4BA0-A21B-5E3A96BF922C}">
      <text>
        <r>
          <rPr>
            <b/>
            <sz val="8"/>
            <color indexed="81"/>
            <rFont val="Tahoma"/>
            <family val="2"/>
          </rPr>
          <t>See 20 U.S.C. 1411(e)(2)(C)(viii)</t>
        </r>
        <r>
          <rPr>
            <sz val="8"/>
            <color indexed="81"/>
            <rFont val="Tahoma"/>
            <family val="2"/>
          </rPr>
          <t xml:space="preserve">
</t>
        </r>
      </text>
    </comment>
    <comment ref="B50" authorId="0" shapeId="0" xr:uid="{9AB5EC07-F182-4966-8CD7-0F9DDF3FE74F}">
      <text>
        <r>
          <rPr>
            <b/>
            <sz val="8"/>
            <color indexed="81"/>
            <rFont val="Tahoma"/>
            <family val="2"/>
          </rPr>
          <t xml:space="preserve">See 20 U.S.C. 1411(e)(7)
</t>
        </r>
      </text>
    </comment>
    <comment ref="A70" authorId="0" shapeId="0" xr:uid="{670D0EF7-5EE4-4538-85E7-8A7F18C34CD2}">
      <text>
        <r>
          <rPr>
            <b/>
            <sz val="8"/>
            <color indexed="81"/>
            <rFont val="Tahoma"/>
            <family val="2"/>
          </rPr>
          <t>See 20 U.S.C. 1411(e)(2)(A)(i)</t>
        </r>
        <r>
          <rPr>
            <sz val="8"/>
            <color indexed="81"/>
            <rFont val="Tahoma"/>
            <family val="2"/>
          </rPr>
          <t xml:space="preserve">
</t>
        </r>
      </text>
    </comment>
    <comment ref="A76" authorId="0" shapeId="0" xr:uid="{D316D9DF-C23E-4BDB-AD38-0D37E8D8B279}">
      <text>
        <r>
          <rPr>
            <b/>
            <sz val="8"/>
            <color indexed="81"/>
            <rFont val="Tahoma"/>
            <family val="2"/>
          </rPr>
          <t>See 20 U.S.C. 1411(e)(2)(A)(i) and 20 U.S.C. 1411(e)(2)(A)(iii)(I)</t>
        </r>
        <r>
          <rPr>
            <sz val="8"/>
            <color indexed="81"/>
            <rFont val="Tahoma"/>
            <family val="2"/>
          </rPr>
          <t xml:space="preserve">
</t>
        </r>
      </text>
    </comment>
    <comment ref="A80" authorId="0" shapeId="0" xr:uid="{6B26D449-4549-4E65-B144-9B7C4D5E9FDE}">
      <text>
        <r>
          <rPr>
            <b/>
            <sz val="8"/>
            <color indexed="81"/>
            <rFont val="Tahoma"/>
            <family val="2"/>
          </rPr>
          <t>See 20 U.S.C. 1411(e)(2)(A)(ii)</t>
        </r>
        <r>
          <rPr>
            <sz val="8"/>
            <color indexed="81"/>
            <rFont val="Tahoma"/>
            <family val="2"/>
          </rPr>
          <t xml:space="preserve">
</t>
        </r>
      </text>
    </comment>
    <comment ref="A86" authorId="0" shapeId="0" xr:uid="{C7B06965-C20C-4EFE-947D-3646D1948DDB}">
      <text>
        <r>
          <rPr>
            <b/>
            <sz val="8"/>
            <color indexed="81"/>
            <rFont val="Tahoma"/>
            <family val="2"/>
          </rPr>
          <t>See 20 U.S.C. 1411(e)(2)(A)(ii) and 20 U.S.C. 1411(e)(2)(A)(iii)(II)</t>
        </r>
        <r>
          <rPr>
            <sz val="8"/>
            <color indexed="81"/>
            <rFont val="Tahoma"/>
            <family val="2"/>
          </rPr>
          <t xml:space="preserve">
</t>
        </r>
      </text>
    </comment>
    <comment ref="A91" authorId="0" shapeId="0" xr:uid="{648EE009-8875-4A90-8BB7-0294989821CA}">
      <text>
        <r>
          <rPr>
            <b/>
            <sz val="8"/>
            <color indexed="81"/>
            <rFont val="Tahoma"/>
            <family val="2"/>
          </rPr>
          <t>Local Educational Agency Risk Pool - For the purpose of assisting local educational agencies (including a charter school that is a local educational agency or a consortium of local educational agencies) in addressing the needs of high need children with disabilities, each State shall have the option to reserve for each fiscal year 10 percent of the amount of funds the State reserves for State-level activities. See 20 U.S.C. 1411(e)(3)(A)(i)</t>
        </r>
        <r>
          <rPr>
            <sz val="8"/>
            <color indexed="81"/>
            <rFont val="Tahoma"/>
            <family val="2"/>
          </rPr>
          <t xml:space="preserve">
</t>
        </r>
      </text>
    </comment>
    <comment ref="C115" authorId="0" shapeId="0" xr:uid="{C34EC68D-E4CC-4875-B5E8-2722B3CE146E}">
      <text>
        <r>
          <rPr>
            <b/>
            <sz val="8"/>
            <color indexed="81"/>
            <rFont val="Tahoma"/>
            <family val="2"/>
          </rPr>
          <t>See 20 U.S.C. 1411(e)(2)(B)(i)</t>
        </r>
        <r>
          <rPr>
            <sz val="8"/>
            <color indexed="81"/>
            <rFont val="Tahoma"/>
            <family val="2"/>
          </rPr>
          <t xml:space="preserve">
</t>
        </r>
      </text>
    </comment>
    <comment ref="C118" authorId="0" shapeId="0" xr:uid="{12F79A4A-157C-463D-98DF-077EFCE2B5D8}">
      <text>
        <r>
          <rPr>
            <b/>
            <sz val="8"/>
            <color indexed="81"/>
            <rFont val="Tahoma"/>
            <family val="2"/>
          </rPr>
          <t>See 20 U.S.C. 1411(e)(2)(B)(ii)</t>
        </r>
        <r>
          <rPr>
            <sz val="8"/>
            <color indexed="81"/>
            <rFont val="Tahoma"/>
            <family val="2"/>
          </rPr>
          <t xml:space="preserve">
</t>
        </r>
      </text>
    </comment>
    <comment ref="C124" authorId="0" shapeId="0" xr:uid="{9CE056FB-2C9B-43E4-ADC2-878ADC941B0C}">
      <text>
        <r>
          <rPr>
            <b/>
            <sz val="8"/>
            <color indexed="81"/>
            <rFont val="Tahoma"/>
            <family val="2"/>
          </rPr>
          <t>See 20 U.S.C. 1411(e)(2)(C)(i)</t>
        </r>
        <r>
          <rPr>
            <sz val="8"/>
            <color indexed="81"/>
            <rFont val="Tahoma"/>
            <family val="2"/>
          </rPr>
          <t xml:space="preserve">
</t>
        </r>
      </text>
    </comment>
    <comment ref="C127" authorId="0" shapeId="0" xr:uid="{212F7045-2D30-451C-8784-F710B3DE0AC7}">
      <text>
        <r>
          <rPr>
            <b/>
            <sz val="8"/>
            <color indexed="81"/>
            <rFont val="Tahoma"/>
            <family val="2"/>
          </rPr>
          <t>See 20 U.S.C. 1411(e)(2)(C)(iii)</t>
        </r>
        <r>
          <rPr>
            <sz val="8"/>
            <color indexed="81"/>
            <rFont val="Tahoma"/>
            <family val="2"/>
          </rPr>
          <t xml:space="preserve">
</t>
        </r>
      </text>
    </comment>
    <comment ref="C131" authorId="0" shapeId="0" xr:uid="{96ECCECD-80E5-4354-B274-DC8063A89E92}">
      <text>
        <r>
          <rPr>
            <b/>
            <sz val="8"/>
            <color indexed="81"/>
            <rFont val="Tahoma"/>
            <family val="2"/>
          </rPr>
          <t>See 20 U.S.C. 1411(e)(2)(C)(vii)</t>
        </r>
        <r>
          <rPr>
            <sz val="8"/>
            <color indexed="81"/>
            <rFont val="Tahoma"/>
            <family val="2"/>
          </rPr>
          <t xml:space="preserve">
</t>
        </r>
      </text>
    </comment>
    <comment ref="C133" authorId="0" shapeId="0" xr:uid="{97CD6B4E-E876-4339-B7AF-9F01F7D86294}">
      <text>
        <r>
          <rPr>
            <b/>
            <sz val="8"/>
            <color indexed="81"/>
            <rFont val="Tahoma"/>
            <family val="2"/>
          </rPr>
          <t>See 20 U.S.C. 1411(e)(2)(C)(viii)</t>
        </r>
        <r>
          <rPr>
            <sz val="8"/>
            <color indexed="81"/>
            <rFont val="Tahoma"/>
            <family val="2"/>
          </rPr>
          <t xml:space="preserve">
</t>
        </r>
      </text>
    </comment>
    <comment ref="C136" authorId="0" shapeId="0" xr:uid="{FD6A87D9-CE10-4E8D-96D0-C6D86777CF5C}">
      <text>
        <r>
          <rPr>
            <b/>
            <sz val="8"/>
            <color indexed="81"/>
            <rFont val="Tahoma"/>
            <family val="2"/>
          </rPr>
          <t>See 20 U.S.C. 1411(e)(2)(C)(ii)</t>
        </r>
        <r>
          <rPr>
            <sz val="8"/>
            <color indexed="81"/>
            <rFont val="Tahoma"/>
            <family val="2"/>
          </rPr>
          <t xml:space="preserve">
</t>
        </r>
      </text>
    </comment>
    <comment ref="C139" authorId="0" shapeId="0" xr:uid="{2AE300D8-406C-4B2E-B9FE-ECB83ECD78D0}">
      <text>
        <r>
          <rPr>
            <b/>
            <sz val="8"/>
            <color indexed="81"/>
            <rFont val="Tahoma"/>
            <family val="2"/>
          </rPr>
          <t>See 20 U.S.C. 1411(e)(2)(C)(iv)</t>
        </r>
        <r>
          <rPr>
            <sz val="8"/>
            <color indexed="81"/>
            <rFont val="Tahoma"/>
            <family val="2"/>
          </rPr>
          <t xml:space="preserve">
</t>
        </r>
      </text>
    </comment>
    <comment ref="C142" authorId="0" shapeId="0" xr:uid="{C687883E-CF0C-40A1-B00B-C5AF31001636}">
      <text>
        <r>
          <rPr>
            <b/>
            <sz val="8"/>
            <color indexed="81"/>
            <rFont val="Tahoma"/>
            <family val="2"/>
          </rPr>
          <t>See 20 U.S.C. 1411(e)(2)(C)(v)</t>
        </r>
        <r>
          <rPr>
            <sz val="8"/>
            <color indexed="81"/>
            <rFont val="Tahoma"/>
            <family val="2"/>
          </rPr>
          <t xml:space="preserve">
</t>
        </r>
      </text>
    </comment>
    <comment ref="C146" authorId="0" shapeId="0" xr:uid="{3F6FFC19-68F0-46DF-9803-3793B7A5645C}">
      <text>
        <r>
          <rPr>
            <b/>
            <sz val="8"/>
            <color indexed="81"/>
            <rFont val="Tahoma"/>
            <family val="2"/>
          </rPr>
          <t>See 20 U.S.C. 1411(e)(2)(C)(vi)</t>
        </r>
        <r>
          <rPr>
            <sz val="8"/>
            <color indexed="81"/>
            <rFont val="Tahoma"/>
            <family val="2"/>
          </rPr>
          <t xml:space="preserve">
</t>
        </r>
      </text>
    </comment>
    <comment ref="C150" authorId="0" shapeId="0" xr:uid="{250D250D-F11E-4910-931D-57915238FEE5}">
      <text>
        <r>
          <rPr>
            <b/>
            <sz val="8"/>
            <color indexed="81"/>
            <rFont val="Tahoma"/>
            <family val="2"/>
          </rPr>
          <t>See 20 U.S.C. 1411(e)(2)(C)(ix)</t>
        </r>
        <r>
          <rPr>
            <sz val="8"/>
            <color indexed="81"/>
            <rFont val="Tahoma"/>
            <family val="2"/>
          </rPr>
          <t xml:space="preserve">
</t>
        </r>
      </text>
    </comment>
    <comment ref="C155" authorId="0" shapeId="0" xr:uid="{45D92186-AD10-4CF5-A6D1-AC9D4EFBBD93}">
      <text>
        <r>
          <rPr>
            <b/>
            <sz val="8"/>
            <color indexed="81"/>
            <rFont val="Tahoma"/>
            <family val="2"/>
          </rPr>
          <t>See 20 U.S.C. 1411(e)(2)(C)(x)</t>
        </r>
        <r>
          <rPr>
            <sz val="8"/>
            <color indexed="81"/>
            <rFont val="Tahoma"/>
            <family val="2"/>
          </rPr>
          <t xml:space="preserve">
</t>
        </r>
      </text>
    </comment>
    <comment ref="C161" authorId="0" shapeId="0" xr:uid="{86DA411A-CF71-45A2-AEEA-60A56E22E6C3}">
      <text>
        <r>
          <rPr>
            <b/>
            <sz val="8"/>
            <color indexed="81"/>
            <rFont val="Tahoma"/>
            <family val="2"/>
          </rPr>
          <t>See 20 U.S.C. 1411(e)(2)(C)(xi)</t>
        </r>
        <r>
          <rPr>
            <sz val="8"/>
            <color indexed="81"/>
            <rFont val="Tahoma"/>
            <family val="2"/>
          </rPr>
          <t xml:space="preserve">
</t>
        </r>
      </text>
    </comment>
    <comment ref="C185" authorId="0" shapeId="0" xr:uid="{4E382E50-4E3E-4BB8-83B5-653B4CF84211}">
      <text>
        <r>
          <rPr>
            <b/>
            <sz val="8"/>
            <color indexed="81"/>
            <rFont val="Tahoma"/>
            <family val="2"/>
          </rPr>
          <t>See 20 U.S.C. 1411(e)(3)(A)(i)(I)</t>
        </r>
        <r>
          <rPr>
            <sz val="8"/>
            <color indexed="81"/>
            <rFont val="Tahoma"/>
            <family val="2"/>
          </rPr>
          <t xml:space="preserve">
</t>
        </r>
      </text>
    </comment>
    <comment ref="C189" authorId="0" shapeId="0" xr:uid="{47C8041D-A05F-4CAD-820C-179BA1208438}">
      <text>
        <r>
          <rPr>
            <b/>
            <sz val="8"/>
            <color indexed="81"/>
            <rFont val="Tahoma"/>
            <family val="2"/>
          </rPr>
          <t>See 20 U.S.C. 1411(e)(3)(A)(i)(II) and 20 U.S.C. 1411(e)(3)(B)(ii)</t>
        </r>
        <r>
          <rPr>
            <sz val="8"/>
            <color indexed="81"/>
            <rFont val="Tahoma"/>
            <family val="2"/>
          </rPr>
          <t xml:space="preserve">
</t>
        </r>
      </text>
    </comment>
    <comment ref="C196" authorId="0" shapeId="0" xr:uid="{4B32CBEC-2BCE-4C59-A896-9F5A21B0B410}">
      <text>
        <r>
          <rPr>
            <b/>
            <sz val="8"/>
            <color indexed="81"/>
            <rFont val="Tahoma"/>
            <family val="2"/>
          </rPr>
          <t>See 20 U.S.C. 1411(e)(3)(B)(i)</t>
        </r>
        <r>
          <rPr>
            <sz val="8"/>
            <color indexed="81"/>
            <rFont val="Tahoma"/>
            <family val="2"/>
          </rPr>
          <t xml:space="preserve">
</t>
        </r>
      </text>
    </comment>
  </commentList>
</comments>
</file>

<file path=xl/sharedStrings.xml><?xml version="1.0" encoding="utf-8"?>
<sst xmlns="http://schemas.openxmlformats.org/spreadsheetml/2006/main" count="241" uniqueCount="187">
  <si>
    <t>Select Area</t>
  </si>
  <si>
    <t>FFY</t>
  </si>
  <si>
    <t xml:space="preserve"> </t>
  </si>
  <si>
    <t>Alabama</t>
  </si>
  <si>
    <t>REGULAR AWARD AMOUNT Est.</t>
  </si>
  <si>
    <t>Alaska</t>
  </si>
  <si>
    <t>Arizona</t>
  </si>
  <si>
    <t>TOTAL AWARD AMOUNT</t>
  </si>
  <si>
    <t>Arkansas</t>
  </si>
  <si>
    <t>California</t>
  </si>
  <si>
    <t>ADMINISTRATION</t>
  </si>
  <si>
    <t>Colorado</t>
  </si>
  <si>
    <t>Sec.</t>
  </si>
  <si>
    <t>Connecticut</t>
  </si>
  <si>
    <t>Maximum Available for Administration.</t>
  </si>
  <si>
    <t>III</t>
  </si>
  <si>
    <t>Delaware</t>
  </si>
  <si>
    <t>District of Columbia</t>
  </si>
  <si>
    <t xml:space="preserve">How much do you want to set aside for Administration in dollars? </t>
  </si>
  <si>
    <t>Florida</t>
  </si>
  <si>
    <t>Georgia</t>
  </si>
  <si>
    <t>Hawaii</t>
  </si>
  <si>
    <t xml:space="preserve">You must distribute, in whole dollars, the amount you want to set aside for </t>
  </si>
  <si>
    <t>Idaho</t>
  </si>
  <si>
    <t xml:space="preserve">Administration among the following activities: </t>
  </si>
  <si>
    <t>Illinois</t>
  </si>
  <si>
    <t>Indiana</t>
  </si>
  <si>
    <t>For the purpose of administering IDEA Part B including Preschool Grants under 20 U.S.C. 1419, a High Cost Fund, and the coordination of activities under Part B with, and providing technical assistance to, other programs that provide services to children with disabilities.  (Note: These funds may be used for Administering but not Financing a High Cost Fund)</t>
  </si>
  <si>
    <t>Iowa</t>
  </si>
  <si>
    <t>Kansas</t>
  </si>
  <si>
    <t>Kentucky</t>
  </si>
  <si>
    <t>Louisiana</t>
  </si>
  <si>
    <t>a.</t>
  </si>
  <si>
    <t>Maine</t>
  </si>
  <si>
    <t>Maryland</t>
  </si>
  <si>
    <t>For the administration of Part C of IDEA, if the SEA is the Lead Agency for the State under Part C.</t>
  </si>
  <si>
    <t>Massachusetts</t>
  </si>
  <si>
    <t>b.</t>
  </si>
  <si>
    <t>Michigan</t>
  </si>
  <si>
    <t>Minnesota</t>
  </si>
  <si>
    <t>Mississippi</t>
  </si>
  <si>
    <t xml:space="preserve">You may set aside a portion of your Administration funds resulting from inflation for the following 4 Other State-Level Activities.  Additional funds for these purposes may also be set aside under Other State-Level Activities.  Based on the amount that you propose to set aside for Administration, the maximum amount of Administration funds that you may use for these 4 activities is:  </t>
  </si>
  <si>
    <t>Missouri</t>
  </si>
  <si>
    <t>Montana</t>
  </si>
  <si>
    <t>Nebraska</t>
  </si>
  <si>
    <t>Nevada</t>
  </si>
  <si>
    <t>New Hampshire</t>
  </si>
  <si>
    <t>New Jersey</t>
  </si>
  <si>
    <t>New Mexico</t>
  </si>
  <si>
    <t>For support and direct services, including technical assistance, personnel preparation, and professional development and training.</t>
  </si>
  <si>
    <t>New York</t>
  </si>
  <si>
    <t>c.</t>
  </si>
  <si>
    <t>North Carolina</t>
  </si>
  <si>
    <t>North Dakota</t>
  </si>
  <si>
    <t>To assist local educational agencies in providing positive behavioral interventions and supports and appropriate mental health services for children with disabilities.</t>
  </si>
  <si>
    <t>Ohio</t>
  </si>
  <si>
    <t>Oklahoma</t>
  </si>
  <si>
    <t>d.</t>
  </si>
  <si>
    <t>Oregon</t>
  </si>
  <si>
    <t>Pennsylvania</t>
  </si>
  <si>
    <t>To assist local educational agencies in meeting personnel shortages.</t>
  </si>
  <si>
    <t>e.</t>
  </si>
  <si>
    <t>Rhode Island</t>
  </si>
  <si>
    <t>South Carolina</t>
  </si>
  <si>
    <t>To support capacity building activities and improve the delivery of services by local educational agencies to improve results for children with disabilities.</t>
  </si>
  <si>
    <t>South Dakota</t>
  </si>
  <si>
    <t>Tennessee</t>
  </si>
  <si>
    <t>f.</t>
  </si>
  <si>
    <t>Texas</t>
  </si>
  <si>
    <t>Utah</t>
  </si>
  <si>
    <t xml:space="preserve">  Subtotal, Administration funds used for Other State-Level Activities</t>
  </si>
  <si>
    <t>Vermont</t>
  </si>
  <si>
    <t>Virginia</t>
  </si>
  <si>
    <t>Washington</t>
  </si>
  <si>
    <t>If you receive a Preschool Grant under 20 U.S.C. 1419, you may use Administration funds, along with other funds, to develop and implement a State policy jointly with the lead agency under Part C and the SEA to provide early intervention services (which must include an educational component that promotes school readiness and incorporates preliteracy, language, and numeracy skills) in accordance with Part C to children with disabilities who are eligible for services under the Preschool Grant program and who previously received services under Part C until such children enter, or are eligible under State law to enter, kindergarten, or elementary school as appropriate.</t>
  </si>
  <si>
    <t>West Virginia</t>
  </si>
  <si>
    <t>Wisconsin</t>
  </si>
  <si>
    <t>Wyoming</t>
  </si>
  <si>
    <t>Puerto Rico</t>
  </si>
  <si>
    <t>Virgin Islands</t>
  </si>
  <si>
    <t>Guam</t>
  </si>
  <si>
    <t>Northern Mariana Islands</t>
  </si>
  <si>
    <t>American Samoa</t>
  </si>
  <si>
    <t>g.</t>
  </si>
  <si>
    <t>Freely Associated States</t>
  </si>
  <si>
    <t>Department of the Interior</t>
  </si>
  <si>
    <t xml:space="preserve">                            The total of details for your Administration set-aside is </t>
  </si>
  <si>
    <t>OTHER STATE-LEVEL ACTIVITIES</t>
  </si>
  <si>
    <t>If you propose to set aside more than $850,000 for Administration and you DO wish to use funds for a High Cost Fund, the maximum amount that you may use for Other State-Level Activities is:</t>
  </si>
  <si>
    <t>Of the amount you set aside for Other State-Level Activities at least 10% must be used for the High Cost Fund.</t>
  </si>
  <si>
    <t>If you propose to set aside more than $850,000 for Administration and you DO NOT wish to use funds for a High Cost Fund, the maximum amount that you may use for Other State-Level Activities is:</t>
  </si>
  <si>
    <t>If you propose to set aside $850,000 or less for Administration and you DO wish to use funds for a High Cost Fund, the maximum amount that you may use for Other State-Level             Activities is:</t>
  </si>
  <si>
    <t>If you propose to set aside $850,000 or less for Administration and you DO NOT wish to use funds for a High Cost Fund, the maximum amount that you may use for Other State-Level Activities is:</t>
  </si>
  <si>
    <t>Do you wish to use funds for a High Cost Fund?  (Yes or No)</t>
  </si>
  <si>
    <t>Yes</t>
  </si>
  <si>
    <t>Based on the amount that you intend to set aside for</t>
  </si>
  <si>
    <t>No</t>
  </si>
  <si>
    <t>Administration, the size of your total award, and your decision</t>
  </si>
  <si>
    <t>use set aside funds to support a High Cost Fund, the</t>
  </si>
  <si>
    <t>maximum that you may use for Other State-Level Activities is:</t>
  </si>
  <si>
    <t>How much do you want to set aside for Other State-Level Activities?</t>
  </si>
  <si>
    <t xml:space="preserve">You must distribute the amount you want to set aside for </t>
  </si>
  <si>
    <t xml:space="preserve">Other State-Level Activities the following activities. </t>
  </si>
  <si>
    <t>You can distribute amounts in any order you wish.  The</t>
  </si>
  <si>
    <t>total balance remaining to be distributed at any time appears in red.</t>
  </si>
  <si>
    <t>Required Activities:</t>
  </si>
  <si>
    <t>For monitoring, enforcement, and complaint investigation.  (You must use at least $1 for this purpose)</t>
  </si>
  <si>
    <t>h.</t>
  </si>
  <si>
    <t>To establish and implement the mediation process required by 20 U.S.C. 1415(e), including providing for the cost of mediators and support personnel.  (You must use at least $1 for this purpose)</t>
  </si>
  <si>
    <t>i.</t>
  </si>
  <si>
    <t>Optional Authorized Activities:</t>
  </si>
  <si>
    <t>For support and direct services, including technical assistance, personnel preparation, and professional development and training</t>
  </si>
  <si>
    <t>j.</t>
  </si>
  <si>
    <t>k.</t>
  </si>
  <si>
    <t>l.</t>
  </si>
  <si>
    <t>m.</t>
  </si>
  <si>
    <t>To support paperwork reduction activities, including expanding the use of technology in the IEP process.</t>
  </si>
  <si>
    <t>n.</t>
  </si>
  <si>
    <t>To improve the use of technology in the classroom by children with disabilities to enhance learning.</t>
  </si>
  <si>
    <t>o.</t>
  </si>
  <si>
    <t>To support the use of technology, including technology with universal design principles and assistive technology devices, to maximize accessibility to the general education curriculum for children with disabilities.</t>
  </si>
  <si>
    <t>p.</t>
  </si>
  <si>
    <t xml:space="preserve">Development and implementation of transition programs, including coordination of services with agencies involved in supporting the transition of children with disabilities to postsecondary activities.  </t>
  </si>
  <si>
    <t>q.</t>
  </si>
  <si>
    <t>Alternative programming for children with disabilities who have been expelled from school, and services for children with disabilities in correctional facilities, children enrolled in State-operated or State-supported schools, and children with disabilities in charter schools.</t>
  </si>
  <si>
    <t>r.</t>
  </si>
  <si>
    <r>
      <t xml:space="preserve">To support the development and provision of appropriate accommodations for children with disabilities, or the development and provision of alternate assessments that are valid and reliable for assessing the performance of children with disabilities, in accordance with Sections 1111(b) and </t>
    </r>
    <r>
      <rPr>
        <sz val="11"/>
        <rFont val="Calibri"/>
        <family val="2"/>
        <scheme val="minor"/>
      </rPr>
      <t>1201</t>
    </r>
    <r>
      <rPr>
        <sz val="10"/>
        <rFont val="Arial"/>
        <family val="2"/>
      </rPr>
      <t xml:space="preserve"> of the Elementary and Secondary Education Act of 1965.</t>
    </r>
  </si>
  <si>
    <t>s.</t>
  </si>
  <si>
    <r>
      <t xml:space="preserve">To provide technical assistance to schools and LEAs, and direct services, including </t>
    </r>
    <r>
      <rPr>
        <sz val="11"/>
        <rFont val="Calibri"/>
        <family val="2"/>
        <scheme val="minor"/>
      </rPr>
      <t xml:space="preserve">direct student services described in section 1003A(c)(3) of the ESEA </t>
    </r>
    <r>
      <rPr>
        <sz val="10"/>
        <rFont val="Arial"/>
        <family val="2"/>
      </rPr>
      <t xml:space="preserve">to children with disabilities, </t>
    </r>
    <r>
      <rPr>
        <sz val="11"/>
        <rFont val="Calibri"/>
        <family val="2"/>
        <scheme val="minor"/>
      </rPr>
      <t>to schools or LEAs implementing comprehensive support and improvement activities or targeted support and improvement activities under section 1111(d) of the ESEA on the basis</t>
    </r>
    <r>
      <rPr>
        <sz val="10"/>
        <rFont val="Arial"/>
        <family val="2"/>
      </rPr>
      <t xml:space="preserve"> of </t>
    </r>
    <r>
      <rPr>
        <sz val="11"/>
        <rFont val="Calibri"/>
        <family val="2"/>
        <scheme val="minor"/>
      </rPr>
      <t xml:space="preserve">consistent underperformance of the </t>
    </r>
    <r>
      <rPr>
        <sz val="10"/>
        <rFont val="Arial"/>
        <family val="2"/>
      </rPr>
      <t xml:space="preserve">disaggregated subgroup of children with disabilities, including providing professional development to special and regular education teachers, who teach children with disabilities, based on scientifically based research to improve educational instruction, in order to improve academic achievement </t>
    </r>
    <r>
      <rPr>
        <sz val="11"/>
        <rFont val="Calibri"/>
        <family val="2"/>
        <scheme val="minor"/>
      </rPr>
      <t>based on the challenging academic standards described in section 1111(b)(1)</t>
    </r>
    <r>
      <rPr>
        <sz val="10"/>
        <rFont val="Arial"/>
        <family val="2"/>
      </rPr>
      <t xml:space="preserve"> of the ESEA.  </t>
    </r>
  </si>
  <si>
    <t>t.</t>
  </si>
  <si>
    <t xml:space="preserve">        The total of details for your Other State-Level Activities set-aside is </t>
  </si>
  <si>
    <t>You are almost done.</t>
  </si>
  <si>
    <t xml:space="preserve">If you are using money for a High Cost Fund.  You must report how </t>
  </si>
  <si>
    <t xml:space="preserve">much you will use for each of the following two activities.  You reported that you would use </t>
  </si>
  <si>
    <t xml:space="preserve">To establish and make disbursements from the high cost fund to local educational agencies in accordance with 20 U.S.C. 1411(e)(3) during the first and succeeding fiscal years of the high cost fund. </t>
  </si>
  <si>
    <t>u.</t>
  </si>
  <si>
    <t>To support innovative and effective ways of cost sharing by the State, by an LEA, or among a consortium of LEAs, as determined by the State in coordination with representatives from LEAs, subject to 20 U.S.C. 1411(e)(3)(B)(ii) (Amount may not be more than 5% of the amount reserved for the LEA Risk Pool.)</t>
  </si>
  <si>
    <t>v.</t>
  </si>
  <si>
    <t>Establishment of High Cost Fund (20 U.S.C. 1411(e)(3)(B)(i) - A State shall not use any of the funds the State reserves pursuant to 20 U.S.C. 1411(e)(3)(A)(i), but may use the funds the State reserves under 20 U.S.C. 1411(e)(1), to establish and support the high cost fund.</t>
  </si>
  <si>
    <t xml:space="preserve">  Subtotal, High Cost Fund</t>
  </si>
  <si>
    <t>TABLE II</t>
  </si>
  <si>
    <t xml:space="preserve">          </t>
  </si>
  <si>
    <t>Administration</t>
  </si>
  <si>
    <t xml:space="preserve">You may revise any of the numbers you have provided for Administration up or down by up to 10 percent of the total amount that you </t>
  </si>
  <si>
    <t>reported for Adminstration</t>
  </si>
  <si>
    <t xml:space="preserve"> without the approval of the Office of Special Education Programs, subject to the</t>
  </si>
  <si>
    <t>following limitations:</t>
  </si>
  <si>
    <t>For Administration, you reported that you would use a total of ………………….………..…………………...………….…………</t>
  </si>
  <si>
    <t>You may not increase this amount above your maximum for Administration of.………..…………..…………….………</t>
  </si>
  <si>
    <t>If you set aside $850,000 or less for Administration in your approved Use of Funds</t>
  </si>
  <si>
    <t xml:space="preserve">proposal, but are proposing to increase this amount above $850,000, you must </t>
  </si>
  <si>
    <t>obtain approval from the Office of Special Education Programs.</t>
  </si>
  <si>
    <t>There are four specific Other State-Level Activities for which you may use a</t>
  </si>
  <si>
    <t xml:space="preserve">limited amount of the Administration funds shown above.  For these </t>
  </si>
  <si>
    <t xml:space="preserve">four activities, you indicated in your approved Use of Funds </t>
  </si>
  <si>
    <t>proposal that you would use a total of ……………………………………………………………...…………………………..</t>
  </si>
  <si>
    <t xml:space="preserve">For every dollar over </t>
  </si>
  <si>
    <t>but below</t>
  </si>
  <si>
    <t xml:space="preserve">that you set aside for Administration, you may set aside one </t>
  </si>
  <si>
    <t>dollar of your Administration funds for these four Other State-Level</t>
  </si>
  <si>
    <t>Activities.</t>
  </si>
  <si>
    <t>At the total level that you reported for Administration, you may use</t>
  </si>
  <si>
    <t xml:space="preserve">a maximum of </t>
  </si>
  <si>
    <t xml:space="preserve">of your Administration funding for </t>
  </si>
  <si>
    <t>these four activities.</t>
  </si>
  <si>
    <t>The four activities are:</t>
  </si>
  <si>
    <t xml:space="preserve">For support and direct services, including technical assistance, personnel </t>
  </si>
  <si>
    <t>preparation, and professional development and training.</t>
  </si>
  <si>
    <t xml:space="preserve">  </t>
  </si>
  <si>
    <t xml:space="preserve">To assist local educational agencies in providing positive behavioral interventions </t>
  </si>
  <si>
    <t>and supports and appropriate mental health services for children with disabilities.</t>
  </si>
  <si>
    <t>To assist local educational agencies in meeting personnel shortages,</t>
  </si>
  <si>
    <t xml:space="preserve">To support capacity building activities and improve the delivery of services by </t>
  </si>
  <si>
    <t>local educational agencies to improve results for children with disabilities.</t>
  </si>
  <si>
    <t>Other State-Level Activities</t>
  </si>
  <si>
    <t>You may revise any of the numbers you have provided for Other State-Level Activities up or down by up to 10 percent</t>
  </si>
  <si>
    <t>of the total amount that you reported for Other State-Level Activities</t>
  </si>
  <si>
    <t>without the approval of the Office of Special Education Programs, subject to the following limitations:</t>
  </si>
  <si>
    <t>For Other State-Level Activities, you reported that you would use a total of ……………..……………….……………………………..………….……...……..</t>
  </si>
  <si>
    <t xml:space="preserve">You may not increase this amount above your maximum for Other </t>
  </si>
  <si>
    <t>State-Level Activities of.………………..……………………………………………………...………..…...……………</t>
  </si>
  <si>
    <t xml:space="preserve">For the Required Activity - For monitoring, enforcement, and complaint </t>
  </si>
  <si>
    <t>investigation - you must spend at least $1.</t>
  </si>
  <si>
    <t xml:space="preserve">For the Required Activity - To establish and implement the mediation process </t>
  </si>
  <si>
    <t xml:space="preserve">required by section 615(e) of the Individuals with Disabilities Education Act, </t>
  </si>
  <si>
    <t xml:space="preserve">including providing for the cost of mediators and support personnel - you must </t>
  </si>
  <si>
    <t>spend at least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</si>
</sst>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5" formatCode="&quot;$&quot;#,##0_);\(&quot;$&quot;#,##0\)"/>
    <numFmt numFmtId="6" formatCode="&quot;$&quot;#,##0_);[Red]\(&quot;$&quot;#,##0\)"/>
    <numFmt numFmtId="44" formatCode="_(&quot;$&quot;* #,##0.00_);_(&quot;$&quot;* \(#,##0.00\);_(&quot;$&quot;* &quot;-&quot;??_);_(@_)"/>
    <numFmt numFmtId="164" formatCode="_(&quot;$&quot;* #,##0_);_(&quot;$&quot;* \(#,##0\);_(&quot;$&quot;* &quot;-&quot;??_);_(@_)"/>
    <numFmt numFmtId="165" formatCode="&quot;$&quot;#,##0"/>
  </numFmts>
  <fonts count="16" x14ac:knownFonts="1">
    <font>
      <sz val="11"/>
      <color theme="1"/>
      <name val="Calibri"/>
      <family val="2"/>
      <scheme val="minor"/>
    </font>
    <font>
      <sz val="11"/>
      <color theme="1"/>
      <name val="Calibri"/>
      <family val="2"/>
      <scheme val="minor"/>
    </font>
    <font>
      <b/>
      <sz val="16"/>
      <name val="Arial"/>
      <family val="2"/>
    </font>
    <font>
      <sz val="10"/>
      <color theme="0"/>
      <name val="Arial"/>
      <family val="2"/>
    </font>
    <font>
      <sz val="10"/>
      <color indexed="9"/>
      <name val="Arial"/>
      <family val="2"/>
    </font>
    <font>
      <sz val="10"/>
      <name val="Arial"/>
      <family val="2"/>
    </font>
    <font>
      <sz val="10"/>
      <color indexed="10"/>
      <name val="Arial"/>
      <family val="2"/>
    </font>
    <font>
      <b/>
      <sz val="10"/>
      <name val="Arial"/>
      <family val="2"/>
    </font>
    <font>
      <b/>
      <sz val="10"/>
      <color indexed="53"/>
      <name val="Arial"/>
      <family val="2"/>
    </font>
    <font>
      <sz val="10"/>
      <color indexed="53"/>
      <name val="Arial"/>
      <family val="2"/>
    </font>
    <font>
      <b/>
      <sz val="10"/>
      <color theme="0"/>
      <name val="Arial"/>
      <family val="2"/>
    </font>
    <font>
      <b/>
      <sz val="10"/>
      <color indexed="9"/>
      <name val="Arial"/>
      <family val="2"/>
    </font>
    <font>
      <sz val="11"/>
      <name val="Calibri"/>
      <family val="2"/>
      <scheme val="minor"/>
    </font>
    <font>
      <b/>
      <sz val="14"/>
      <color indexed="9"/>
      <name val="Arial"/>
      <family val="2"/>
    </font>
    <font>
      <b/>
      <sz val="8"/>
      <color indexed="81"/>
      <name val="Tahoma"/>
      <family val="2"/>
    </font>
    <font>
      <sz val="8"/>
      <color indexed="81"/>
      <name val="Tahoma"/>
      <family val="2"/>
    </font>
  </fonts>
  <fills count="4">
    <fill>
      <patternFill patternType="none"/>
    </fill>
    <fill>
      <patternFill patternType="gray125"/>
    </fill>
    <fill>
      <patternFill patternType="solid">
        <fgColor indexed="42"/>
        <bgColor indexed="64"/>
      </patternFill>
    </fill>
    <fill>
      <patternFill patternType="solid">
        <fgColor indexed="9"/>
        <bgColor indexed="64"/>
      </patternFill>
    </fill>
  </fills>
  <borders count="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indexed="64"/>
      </right>
      <top/>
      <bottom/>
      <diagonal/>
    </border>
  </borders>
  <cellStyleXfs count="2">
    <xf numFmtId="0" fontId="0" fillId="0" borderId="0"/>
    <xf numFmtId="44" fontId="1" fillId="0" borderId="0" applyFont="0" applyFill="0" applyBorder="0" applyAlignment="0" applyProtection="0"/>
  </cellStyleXfs>
  <cellXfs count="86">
    <xf numFmtId="0" fontId="0" fillId="0" borderId="0" xfId="0"/>
    <xf numFmtId="0" fontId="2" fillId="3" borderId="0" xfId="0" applyFont="1" applyFill="1" applyAlignment="1">
      <alignment horizontal="right"/>
    </xf>
    <xf numFmtId="0" fontId="0" fillId="3" borderId="0" xfId="0" applyFill="1" applyAlignment="1">
      <alignment horizontal="right" vertical="top"/>
    </xf>
    <xf numFmtId="0" fontId="2" fillId="3" borderId="0" xfId="0" applyFont="1" applyFill="1" applyAlignment="1">
      <alignment horizontal="left"/>
    </xf>
    <xf numFmtId="0" fontId="3" fillId="0" borderId="0" xfId="0" applyFont="1"/>
    <xf numFmtId="0" fontId="4" fillId="3" borderId="0" xfId="0" applyFont="1" applyFill="1"/>
    <xf numFmtId="164" fontId="3" fillId="3" borderId="0" xfId="1" applyNumberFormat="1" applyFont="1" applyFill="1" applyProtection="1"/>
    <xf numFmtId="0" fontId="3" fillId="3" borderId="0" xfId="0" applyFont="1" applyFill="1"/>
    <xf numFmtId="44" fontId="3" fillId="3" borderId="0" xfId="1" applyFont="1" applyFill="1" applyProtection="1"/>
    <xf numFmtId="3" fontId="3" fillId="3" borderId="0" xfId="0" applyNumberFormat="1" applyFont="1" applyFill="1"/>
    <xf numFmtId="0" fontId="6" fillId="3" borderId="0" xfId="0" applyFont="1" applyFill="1"/>
    <xf numFmtId="0" fontId="0" fillId="3" borderId="1" xfId="0" applyFill="1" applyBorder="1" applyAlignment="1">
      <alignment horizontal="right" vertical="top"/>
    </xf>
    <xf numFmtId="0" fontId="0" fillId="3" borderId="1" xfId="0" applyFill="1" applyBorder="1"/>
    <xf numFmtId="6" fontId="0" fillId="3" borderId="1" xfId="0" applyNumberFormat="1" applyFill="1" applyBorder="1" applyAlignment="1">
      <alignment horizontal="right"/>
    </xf>
    <xf numFmtId="6" fontId="0" fillId="3" borderId="0" xfId="0" applyNumberFormat="1" applyFill="1" applyAlignment="1">
      <alignment horizontal="right"/>
    </xf>
    <xf numFmtId="0" fontId="7" fillId="3" borderId="0" xfId="0" applyFont="1" applyFill="1" applyAlignment="1">
      <alignment horizontal="center" vertical="top"/>
    </xf>
    <xf numFmtId="0" fontId="0" fillId="3" borderId="0" xfId="0" applyFill="1" applyAlignment="1">
      <alignment horizontal="right"/>
    </xf>
    <xf numFmtId="165" fontId="0" fillId="3" borderId="2" xfId="0" applyNumberFormat="1" applyFill="1" applyBorder="1" applyAlignment="1" applyProtection="1">
      <alignment horizontal="right"/>
      <protection locked="0"/>
    </xf>
    <xf numFmtId="0" fontId="9" fillId="0" borderId="0" xfId="0" applyFont="1"/>
    <xf numFmtId="0" fontId="0" fillId="3" borderId="0" xfId="0" applyFill="1" applyProtection="1">
      <protection locked="0"/>
    </xf>
    <xf numFmtId="0" fontId="0" fillId="3" borderId="0" xfId="0" applyFill="1" applyAlignment="1">
      <alignment horizontal="right" vertical="top" wrapText="1"/>
    </xf>
    <xf numFmtId="165" fontId="0" fillId="3" borderId="0" xfId="0" applyNumberFormat="1" applyFill="1" applyAlignment="1">
      <alignment horizontal="right" vertical="top"/>
    </xf>
    <xf numFmtId="165" fontId="0" fillId="3" borderId="2" xfId="0" applyNumberFormat="1" applyFill="1" applyBorder="1" applyProtection="1">
      <protection locked="0"/>
    </xf>
    <xf numFmtId="165" fontId="0" fillId="3" borderId="0" xfId="0" applyNumberFormat="1" applyFill="1"/>
    <xf numFmtId="0" fontId="5" fillId="3" borderId="0" xfId="0" applyFont="1" applyFill="1"/>
    <xf numFmtId="0" fontId="5" fillId="3" borderId="0" xfId="0" applyFont="1" applyFill="1" applyAlignment="1">
      <alignment horizontal="left"/>
    </xf>
    <xf numFmtId="165" fontId="10" fillId="0" borderId="0" xfId="0" quotePrefix="1" applyNumberFormat="1" applyFont="1"/>
    <xf numFmtId="0" fontId="5" fillId="0" borderId="0" xfId="0" applyFont="1"/>
    <xf numFmtId="0" fontId="7" fillId="3" borderId="2" xfId="0" applyFont="1" applyFill="1" applyBorder="1" applyAlignment="1" applyProtection="1">
      <alignment horizontal="right"/>
      <protection locked="0"/>
    </xf>
    <xf numFmtId="0" fontId="0" fillId="3" borderId="0" xfId="0" applyFill="1" applyAlignment="1">
      <alignment horizontal="right" vertical="center"/>
    </xf>
    <xf numFmtId="0" fontId="11" fillId="3" borderId="0" xfId="0" applyFont="1" applyFill="1"/>
    <xf numFmtId="165" fontId="0" fillId="3" borderId="0" xfId="0" applyNumberFormat="1" applyFill="1" applyAlignment="1">
      <alignment horizontal="right" vertical="center"/>
    </xf>
    <xf numFmtId="165" fontId="4" fillId="3" borderId="0" xfId="0" applyNumberFormat="1" applyFont="1" applyFill="1"/>
    <xf numFmtId="165" fontId="0" fillId="3" borderId="0" xfId="0" applyNumberFormat="1" applyFill="1" applyProtection="1">
      <protection locked="0"/>
    </xf>
    <xf numFmtId="6" fontId="0" fillId="3" borderId="0" xfId="0" applyNumberFormat="1" applyFill="1"/>
    <xf numFmtId="0" fontId="0" fillId="3" borderId="0" xfId="0" quotePrefix="1" applyFill="1"/>
    <xf numFmtId="165" fontId="6" fillId="3" borderId="0" xfId="0" applyNumberFormat="1" applyFont="1" applyFill="1"/>
    <xf numFmtId="165" fontId="0" fillId="3" borderId="2" xfId="0" applyNumberFormat="1" applyFill="1" applyBorder="1" applyAlignment="1" applyProtection="1">
      <alignment vertical="top"/>
      <protection locked="0"/>
    </xf>
    <xf numFmtId="0" fontId="0" fillId="3" borderId="3" xfId="0" applyFill="1" applyBorder="1" applyAlignment="1">
      <alignment horizontal="right" vertical="top"/>
    </xf>
    <xf numFmtId="165" fontId="7" fillId="0" borderId="0" xfId="0" applyNumberFormat="1" applyFont="1"/>
    <xf numFmtId="165" fontId="7" fillId="3" borderId="0" xfId="0" quotePrefix="1" applyNumberFormat="1" applyFont="1" applyFill="1"/>
    <xf numFmtId="165" fontId="0" fillId="3" borderId="0" xfId="0" applyNumberFormat="1" applyFill="1" applyAlignment="1">
      <alignment vertical="top"/>
    </xf>
    <xf numFmtId="0" fontId="0" fillId="0" borderId="0" xfId="0" applyAlignment="1">
      <alignment horizontal="right" vertical="top"/>
    </xf>
    <xf numFmtId="0" fontId="13" fillId="0" borderId="0" xfId="0" applyFont="1"/>
    <xf numFmtId="0" fontId="5" fillId="0" borderId="0" xfId="0" applyFont="1" applyAlignment="1">
      <alignment vertical="top"/>
    </xf>
    <xf numFmtId="5" fontId="5" fillId="0" borderId="0" xfId="0" applyNumberFormat="1" applyFont="1" applyAlignment="1">
      <alignment horizontal="center"/>
    </xf>
    <xf numFmtId="0" fontId="4" fillId="0" borderId="0" xfId="0" applyFont="1" applyAlignment="1">
      <alignment vertical="top"/>
    </xf>
    <xf numFmtId="0" fontId="7" fillId="0" borderId="0" xfId="0" applyFont="1" applyAlignment="1">
      <alignment vertical="top"/>
    </xf>
    <xf numFmtId="165" fontId="11" fillId="0" borderId="0" xfId="0" applyNumberFormat="1" applyFont="1" applyAlignment="1">
      <alignment horizontal="right" vertical="top"/>
    </xf>
    <xf numFmtId="165" fontId="4" fillId="0" borderId="0" xfId="0" applyNumberFormat="1" applyFont="1" applyAlignment="1">
      <alignment vertical="top"/>
    </xf>
    <xf numFmtId="165" fontId="11" fillId="0" borderId="0" xfId="0" applyNumberFormat="1" applyFont="1" applyAlignment="1">
      <alignment horizontal="center"/>
    </xf>
    <xf numFmtId="0" fontId="11" fillId="0" borderId="0" xfId="0" applyFont="1" applyAlignment="1">
      <alignment horizontal="center" vertical="top"/>
    </xf>
    <xf numFmtId="165" fontId="11" fillId="0" borderId="0" xfId="0" applyNumberFormat="1" applyFont="1" applyAlignment="1">
      <alignment horizontal="center" vertical="top"/>
    </xf>
    <xf numFmtId="165" fontId="7" fillId="0" borderId="0" xfId="0" applyNumberFormat="1" applyFont="1" applyAlignment="1">
      <alignment horizontal="center" vertical="top"/>
    </xf>
    <xf numFmtId="165" fontId="11" fillId="0" borderId="0" xfId="0" applyNumberFormat="1" applyFont="1" applyAlignment="1">
      <alignment vertical="top"/>
    </xf>
    <xf numFmtId="5" fontId="4" fillId="0" borderId="0" xfId="0" applyNumberFormat="1" applyFont="1" applyAlignment="1">
      <alignment horizontal="left"/>
    </xf>
    <xf numFmtId="2" fontId="7" fillId="0" borderId="0" xfId="0" applyNumberFormat="1" applyFont="1" applyAlignment="1">
      <alignment horizontal="center" vertical="top"/>
    </xf>
    <xf numFmtId="0" fontId="4" fillId="0" borderId="0" xfId="0" applyFont="1"/>
    <xf numFmtId="0" fontId="11" fillId="0" borderId="0" xfId="0" applyFont="1" applyAlignment="1">
      <alignment vertical="top"/>
    </xf>
    <xf numFmtId="0" fontId="11" fillId="0" borderId="0" xfId="0" applyFont="1"/>
    <xf numFmtId="165" fontId="7" fillId="3" borderId="0" xfId="0" applyNumberFormat="1" applyFont="1" applyFill="1"/>
    <xf numFmtId="0" fontId="0" fillId="3" borderId="0" xfId="0" applyFill="1" applyAlignment="1">
      <alignment vertical="top" wrapText="1"/>
    </xf>
    <xf numFmtId="0" fontId="0" fillId="3" borderId="0" xfId="0" applyFill="1" applyAlignment="1">
      <alignment vertical="top"/>
    </xf>
    <xf numFmtId="0" fontId="7" fillId="3" borderId="0" xfId="0" applyFont="1" applyFill="1"/>
    <xf numFmtId="0" fontId="0" fillId="3" borderId="0" xfId="0" applyFill="1"/>
    <xf numFmtId="165" fontId="7" fillId="3" borderId="0" xfId="0" applyNumberFormat="1" applyFont="1" applyFill="1" applyAlignment="1">
      <alignment horizontal="left" vertical="top"/>
    </xf>
    <xf numFmtId="0" fontId="7" fillId="3" borderId="0" xfId="0" applyFont="1" applyFill="1" applyAlignment="1">
      <alignment vertical="top" wrapText="1"/>
    </xf>
    <xf numFmtId="0" fontId="2" fillId="2" borderId="0" xfId="0" applyFont="1" applyFill="1" applyAlignment="1" applyProtection="1">
      <alignment vertical="top"/>
      <protection locked="0"/>
    </xf>
    <xf numFmtId="0" fontId="7" fillId="3" borderId="1" xfId="0" applyFont="1" applyFill="1" applyBorder="1"/>
    <xf numFmtId="0" fontId="7" fillId="3" borderId="0" xfId="0" applyFont="1" applyFill="1"/>
    <xf numFmtId="0" fontId="0" fillId="3" borderId="0" xfId="0" applyFill="1"/>
    <xf numFmtId="0" fontId="8" fillId="3" borderId="0" xfId="0" applyFont="1" applyFill="1" applyAlignment="1">
      <alignment vertical="top" wrapText="1"/>
    </xf>
    <xf numFmtId="0" fontId="0" fillId="3" borderId="0" xfId="0" applyFill="1" applyAlignment="1">
      <alignment vertical="top" wrapText="1"/>
    </xf>
    <xf numFmtId="0" fontId="5" fillId="3" borderId="0" xfId="0" applyFont="1" applyFill="1" applyAlignment="1">
      <alignment vertical="top" wrapText="1"/>
    </xf>
    <xf numFmtId="165" fontId="7" fillId="3" borderId="0" xfId="0" applyNumberFormat="1" applyFont="1" applyFill="1" applyAlignment="1">
      <alignment horizontal="left"/>
    </xf>
    <xf numFmtId="165" fontId="7" fillId="3" borderId="0" xfId="0" applyNumberFormat="1" applyFont="1" applyFill="1" applyAlignment="1">
      <alignment vertical="top" wrapText="1"/>
    </xf>
    <xf numFmtId="0" fontId="7" fillId="3" borderId="0" xfId="0" applyFont="1" applyFill="1" applyAlignment="1">
      <alignment horizontal="center"/>
    </xf>
    <xf numFmtId="165" fontId="7" fillId="3" borderId="0" xfId="0" applyNumberFormat="1" applyFont="1" applyFill="1" applyAlignment="1">
      <alignment horizontal="left" vertical="top"/>
    </xf>
    <xf numFmtId="0" fontId="0" fillId="3" borderId="0" xfId="0" applyFill="1" applyAlignment="1">
      <alignment wrapText="1"/>
    </xf>
    <xf numFmtId="0" fontId="0" fillId="3" borderId="0" xfId="0" applyFill="1" applyAlignment="1">
      <alignment vertical="top"/>
    </xf>
    <xf numFmtId="0" fontId="5" fillId="0" borderId="0" xfId="0" applyFont="1" applyAlignment="1">
      <alignment vertical="top" wrapText="1"/>
    </xf>
    <xf numFmtId="0" fontId="0" fillId="0" borderId="0" xfId="0" applyAlignment="1">
      <alignment vertical="top" wrapText="1"/>
    </xf>
    <xf numFmtId="165" fontId="7" fillId="3" borderId="0" xfId="0" applyNumberFormat="1" applyFont="1" applyFill="1"/>
    <xf numFmtId="0" fontId="4" fillId="0" borderId="0" xfId="0" applyFont="1"/>
    <xf numFmtId="0" fontId="11" fillId="0" borderId="0" xfId="0" applyFont="1" applyAlignment="1">
      <alignment vertical="top"/>
    </xf>
    <xf numFmtId="0" fontId="11" fillId="0" borderId="0" xfId="0" applyFont="1"/>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K:\Budget%20Service\SHARED\SERRAPAD\IDEA%20Formula%20Allocations\Part%20B%20611\Grants%20to%20States%20(611)%20Formula%20(OA%20Updat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elcome"/>
      <sheetName val="Checklist"/>
      <sheetName val="Formula"/>
      <sheetName val="Approp Path"/>
      <sheetName val="Prior Year Funding Levels"/>
      <sheetName val="Prior Year Penalties"/>
      <sheetName val="Inflation"/>
      <sheetName val="Population Est (Estimates)"/>
      <sheetName val="Population Est (Ferrett)"/>
      <sheetName val="Poverty Est (Ferrett)"/>
      <sheetName val="Poverty Est (Census + Ferrett)"/>
      <sheetName val="Population Est - OAs"/>
      <sheetName val="Maximum Funding"/>
      <sheetName val="APPE Adjustment"/>
      <sheetName val="APPE"/>
      <sheetName val="APPE Public &amp; CJ"/>
      <sheetName val="Childcount 2004"/>
      <sheetName val="Childcount 2007"/>
      <sheetName val="Admin Maximums"/>
      <sheetName val="Other Activities Maxmiums"/>
      <sheetName val="State-Level Activities"/>
      <sheetName val="Summary Table"/>
      <sheetName val="State Table MAX Template"/>
    </sheetNames>
    <sheetDataSet>
      <sheetData sheetId="0"/>
      <sheetData sheetId="1"/>
      <sheetData sheetId="2"/>
      <sheetData sheetId="3">
        <row r="2">
          <cell r="A2">
            <v>1999</v>
          </cell>
        </row>
      </sheetData>
      <sheetData sheetId="4">
        <row r="1">
          <cell r="A1" t="str">
            <v>Prior Year Funding Levels</v>
          </cell>
          <cell r="B1">
            <v>1999</v>
          </cell>
          <cell r="C1">
            <v>2001</v>
          </cell>
          <cell r="D1">
            <v>2002</v>
          </cell>
          <cell r="E1">
            <v>2003</v>
          </cell>
          <cell r="F1">
            <v>2004</v>
          </cell>
          <cell r="G1">
            <v>2005</v>
          </cell>
          <cell r="H1">
            <v>2006</v>
          </cell>
          <cell r="I1">
            <v>2007</v>
          </cell>
          <cell r="J1">
            <v>2008</v>
          </cell>
          <cell r="K1">
            <v>2009</v>
          </cell>
          <cell r="L1">
            <v>2010</v>
          </cell>
          <cell r="M1">
            <v>2011</v>
          </cell>
          <cell r="N1">
            <v>2012</v>
          </cell>
          <cell r="O1">
            <v>2013</v>
          </cell>
          <cell r="P1">
            <v>2014</v>
          </cell>
          <cell r="Q1">
            <v>2015</v>
          </cell>
          <cell r="R1">
            <v>2016</v>
          </cell>
          <cell r="S1">
            <v>2017</v>
          </cell>
          <cell r="T1">
            <v>2018</v>
          </cell>
          <cell r="U1">
            <v>2019</v>
          </cell>
          <cell r="V1">
            <v>2020</v>
          </cell>
          <cell r="W1">
            <v>2021</v>
          </cell>
          <cell r="X1">
            <v>2022</v>
          </cell>
          <cell r="Y1">
            <v>2023</v>
          </cell>
          <cell r="Z1">
            <v>2024</v>
          </cell>
          <cell r="AA1">
            <v>2025</v>
          </cell>
        </row>
        <row r="2">
          <cell r="A2" t="str">
            <v>Alabama</v>
          </cell>
          <cell r="B2">
            <v>69017922</v>
          </cell>
          <cell r="C2">
            <v>100426123</v>
          </cell>
          <cell r="D2">
            <v>119960334</v>
          </cell>
          <cell r="E2">
            <v>143066181</v>
          </cell>
          <cell r="F2">
            <v>160385829</v>
          </cell>
          <cell r="G2">
            <v>167864614</v>
          </cell>
          <cell r="H2">
            <v>167634539</v>
          </cell>
          <cell r="I2">
            <v>170485753</v>
          </cell>
          <cell r="J2">
            <v>172827241</v>
          </cell>
          <cell r="K2">
            <v>180751150</v>
          </cell>
          <cell r="L2">
            <v>180594787</v>
          </cell>
          <cell r="M2">
            <v>179981063</v>
          </cell>
          <cell r="N2">
            <v>181595874</v>
          </cell>
          <cell r="O2">
            <v>172171421</v>
          </cell>
          <cell r="P2">
            <v>179202438</v>
          </cell>
          <cell r="Q2">
            <v>179553881</v>
          </cell>
          <cell r="R2">
            <v>185386570</v>
          </cell>
          <cell r="S2">
            <v>186896933</v>
          </cell>
          <cell r="T2">
            <v>190495767</v>
          </cell>
          <cell r="U2">
            <v>191704256</v>
          </cell>
          <cell r="V2">
            <v>197337675</v>
          </cell>
          <cell r="W2">
            <v>237741502</v>
          </cell>
          <cell r="X2">
            <v>205363901</v>
          </cell>
          <cell r="Y2">
            <v>221715771</v>
          </cell>
          <cell r="Z2">
            <v>256382531</v>
          </cell>
          <cell r="AA2">
            <v>223721744</v>
          </cell>
        </row>
        <row r="3">
          <cell r="A3" t="str">
            <v>Alaska</v>
          </cell>
          <cell r="B3">
            <v>12247357</v>
          </cell>
          <cell r="C3">
            <v>18460830</v>
          </cell>
          <cell r="D3">
            <v>22199605</v>
          </cell>
          <cell r="E3">
            <v>26501189</v>
          </cell>
          <cell r="F3">
            <v>30463423</v>
          </cell>
          <cell r="G3">
            <v>32498717</v>
          </cell>
          <cell r="H3">
            <v>32451580</v>
          </cell>
          <cell r="I3">
            <v>33551635</v>
          </cell>
          <cell r="J3">
            <v>34370062</v>
          </cell>
          <cell r="K3">
            <v>36229060</v>
          </cell>
          <cell r="L3">
            <v>36195499</v>
          </cell>
          <cell r="M3">
            <v>36063773</v>
          </cell>
          <cell r="N3">
            <v>36476572</v>
          </cell>
          <cell r="O3">
            <v>34450025</v>
          </cell>
          <cell r="P3">
            <v>36121184</v>
          </cell>
          <cell r="Q3">
            <v>36204517</v>
          </cell>
          <cell r="R3">
            <v>37587850</v>
          </cell>
          <cell r="S3">
            <v>37927670</v>
          </cell>
          <cell r="T3">
            <v>38804517</v>
          </cell>
          <cell r="U3">
            <v>39092997</v>
          </cell>
          <cell r="V3">
            <v>40434479</v>
          </cell>
          <cell r="W3">
            <v>49634870</v>
          </cell>
          <cell r="X3">
            <v>42433454</v>
          </cell>
          <cell r="Y3">
            <v>45286357</v>
          </cell>
          <cell r="Z3">
            <v>52075667</v>
          </cell>
          <cell r="AA3">
            <v>45857370</v>
          </cell>
        </row>
        <row r="4">
          <cell r="A4" t="str">
            <v>Arizona</v>
          </cell>
          <cell r="B4">
            <v>61263060</v>
          </cell>
          <cell r="C4">
            <v>92343757</v>
          </cell>
          <cell r="D4">
            <v>111045656</v>
          </cell>
          <cell r="E4">
            <v>132562806</v>
          </cell>
          <cell r="F4">
            <v>152382476</v>
          </cell>
          <cell r="G4">
            <v>162563312</v>
          </cell>
          <cell r="H4">
            <v>162327526</v>
          </cell>
          <cell r="I4">
            <v>167830161</v>
          </cell>
          <cell r="J4">
            <v>172908742</v>
          </cell>
          <cell r="K4">
            <v>184310869</v>
          </cell>
          <cell r="L4">
            <v>184138672</v>
          </cell>
          <cell r="M4">
            <v>183462799</v>
          </cell>
          <cell r="N4">
            <v>188056142</v>
          </cell>
          <cell r="O4">
            <v>177430055</v>
          </cell>
          <cell r="P4">
            <v>188142357</v>
          </cell>
          <cell r="Q4">
            <v>189436817</v>
          </cell>
          <cell r="R4">
            <v>199115847</v>
          </cell>
          <cell r="S4">
            <v>203992020</v>
          </cell>
          <cell r="T4">
            <v>211325866</v>
          </cell>
          <cell r="U4">
            <v>215703278</v>
          </cell>
          <cell r="V4">
            <v>225997627</v>
          </cell>
          <cell r="W4">
            <v>278357322</v>
          </cell>
          <cell r="X4">
            <v>236823175</v>
          </cell>
          <cell r="Y4">
            <v>250391123</v>
          </cell>
          <cell r="Z4">
            <v>289493368</v>
          </cell>
          <cell r="AA4">
            <v>256707825</v>
          </cell>
        </row>
        <row r="5">
          <cell r="A5" t="str">
            <v>Arkansas</v>
          </cell>
          <cell r="B5">
            <v>40872926</v>
          </cell>
          <cell r="C5">
            <v>59842674</v>
          </cell>
          <cell r="D5">
            <v>71962298</v>
          </cell>
          <cell r="E5">
            <v>85906324</v>
          </cell>
          <cell r="F5">
            <v>98750311</v>
          </cell>
          <cell r="G5">
            <v>103546301</v>
          </cell>
          <cell r="H5">
            <v>103400423</v>
          </cell>
          <cell r="I5">
            <v>105159110</v>
          </cell>
          <cell r="J5">
            <v>106603388</v>
          </cell>
          <cell r="K5">
            <v>111491018</v>
          </cell>
          <cell r="L5">
            <v>111392193</v>
          </cell>
          <cell r="M5">
            <v>111004304</v>
          </cell>
          <cell r="N5">
            <v>112000109</v>
          </cell>
          <cell r="O5">
            <v>106046300</v>
          </cell>
          <cell r="P5">
            <v>110376945</v>
          </cell>
          <cell r="Q5">
            <v>110593411</v>
          </cell>
          <cell r="R5">
            <v>114185965</v>
          </cell>
          <cell r="S5">
            <v>115120613</v>
          </cell>
          <cell r="T5">
            <v>117332895</v>
          </cell>
          <cell r="U5">
            <v>118077245</v>
          </cell>
          <cell r="V5">
            <v>121548364</v>
          </cell>
          <cell r="W5">
            <v>149679763</v>
          </cell>
          <cell r="X5">
            <v>128802168</v>
          </cell>
          <cell r="Y5">
            <v>139041972</v>
          </cell>
          <cell r="Z5">
            <v>160784587</v>
          </cell>
          <cell r="AA5">
            <v>140302103</v>
          </cell>
        </row>
        <row r="6">
          <cell r="A6" t="str">
            <v>California</v>
          </cell>
          <cell r="B6">
            <v>431237374</v>
          </cell>
          <cell r="C6">
            <v>650017799</v>
          </cell>
          <cell r="D6">
            <v>781662507</v>
          </cell>
          <cell r="E6">
            <v>933124077</v>
          </cell>
          <cell r="F6">
            <v>1072636899</v>
          </cell>
          <cell r="G6">
            <v>1132572659</v>
          </cell>
          <cell r="H6">
            <v>1130940237</v>
          </cell>
          <cell r="I6">
            <v>1150175848</v>
          </cell>
          <cell r="J6">
            <v>1165972611</v>
          </cell>
          <cell r="K6">
            <v>1219430973</v>
          </cell>
          <cell r="L6">
            <v>1218327952</v>
          </cell>
          <cell r="M6">
            <v>1213998590</v>
          </cell>
          <cell r="N6">
            <v>1224899017</v>
          </cell>
          <cell r="O6">
            <v>1158459615</v>
          </cell>
          <cell r="P6">
            <v>1205767987</v>
          </cell>
          <cell r="Q6">
            <v>1208132681</v>
          </cell>
          <cell r="R6">
            <v>1247378073</v>
          </cell>
          <cell r="S6">
            <v>1244686047</v>
          </cell>
          <cell r="T6">
            <v>1281755429</v>
          </cell>
          <cell r="U6">
            <v>1289886774</v>
          </cell>
          <cell r="V6">
            <v>1327802379</v>
          </cell>
          <cell r="W6">
            <v>1601416574</v>
          </cell>
          <cell r="X6">
            <v>1376833029</v>
          </cell>
          <cell r="Y6">
            <v>1474673509</v>
          </cell>
          <cell r="Z6">
            <v>1706993812</v>
          </cell>
          <cell r="AA6">
            <v>1488195407</v>
          </cell>
        </row>
        <row r="7">
          <cell r="A7" t="str">
            <v>Colorado</v>
          </cell>
          <cell r="B7">
            <v>51886005</v>
          </cell>
          <cell r="C7">
            <v>78209425</v>
          </cell>
          <cell r="D7">
            <v>94048771</v>
          </cell>
          <cell r="E7">
            <v>112272460</v>
          </cell>
          <cell r="F7">
            <v>129058489</v>
          </cell>
          <cell r="G7">
            <v>137681025</v>
          </cell>
          <cell r="H7">
            <v>137481329</v>
          </cell>
          <cell r="I7">
            <v>141994060</v>
          </cell>
          <cell r="J7">
            <v>144091119</v>
          </cell>
          <cell r="K7">
            <v>153592924</v>
          </cell>
          <cell r="L7">
            <v>153450592</v>
          </cell>
          <cell r="M7">
            <v>152891940</v>
          </cell>
          <cell r="N7">
            <v>154269094</v>
          </cell>
          <cell r="O7">
            <v>145695034</v>
          </cell>
          <cell r="P7">
            <v>154491341</v>
          </cell>
          <cell r="Q7">
            <v>154794322</v>
          </cell>
          <cell r="R7">
            <v>162525722</v>
          </cell>
          <cell r="S7">
            <v>163893453</v>
          </cell>
          <cell r="T7">
            <v>167500962</v>
          </cell>
          <cell r="U7">
            <v>168563574</v>
          </cell>
          <cell r="V7">
            <v>176600415</v>
          </cell>
          <cell r="W7">
            <v>217490193</v>
          </cell>
          <cell r="X7">
            <v>185743767</v>
          </cell>
          <cell r="Y7">
            <v>200510900</v>
          </cell>
          <cell r="Z7">
            <v>231775408</v>
          </cell>
          <cell r="AA7">
            <v>202249343</v>
          </cell>
        </row>
        <row r="8">
          <cell r="A8" t="str">
            <v>Connecticut</v>
          </cell>
          <cell r="B8">
            <v>53060125</v>
          </cell>
          <cell r="C8">
            <v>76114202</v>
          </cell>
          <cell r="D8">
            <v>89245788</v>
          </cell>
          <cell r="E8">
            <v>103861437</v>
          </cell>
          <cell r="F8">
            <v>117261220</v>
          </cell>
          <cell r="G8">
            <v>122729106</v>
          </cell>
          <cell r="H8">
            <v>122566945</v>
          </cell>
          <cell r="I8">
            <v>124651626</v>
          </cell>
          <cell r="J8">
            <v>126363618</v>
          </cell>
          <cell r="K8">
            <v>132157229</v>
          </cell>
          <cell r="L8">
            <v>132046538</v>
          </cell>
          <cell r="M8">
            <v>131612076</v>
          </cell>
          <cell r="N8">
            <v>132790768</v>
          </cell>
          <cell r="O8">
            <v>126117374</v>
          </cell>
          <cell r="P8">
            <v>131267668</v>
          </cell>
          <cell r="Q8">
            <v>131525104</v>
          </cell>
          <cell r="R8">
            <v>135797610</v>
          </cell>
          <cell r="S8">
            <v>136886630</v>
          </cell>
          <cell r="T8">
            <v>139540151</v>
          </cell>
          <cell r="U8">
            <v>140425382</v>
          </cell>
          <cell r="V8">
            <v>144547867</v>
          </cell>
          <cell r="W8">
            <v>173650825</v>
          </cell>
          <cell r="X8">
            <v>150483198</v>
          </cell>
          <cell r="Y8">
            <v>159205389</v>
          </cell>
          <cell r="Z8">
            <v>179789308</v>
          </cell>
          <cell r="AA8">
            <v>160736524</v>
          </cell>
        </row>
        <row r="9">
          <cell r="A9" t="str">
            <v>Delaware</v>
          </cell>
          <cell r="B9">
            <v>11224669</v>
          </cell>
          <cell r="C9">
            <v>16919300</v>
          </cell>
          <cell r="D9">
            <v>20345877</v>
          </cell>
          <cell r="E9">
            <v>24288267</v>
          </cell>
          <cell r="F9">
            <v>27919643</v>
          </cell>
          <cell r="G9">
            <v>29784984</v>
          </cell>
          <cell r="H9">
            <v>29741783</v>
          </cell>
          <cell r="I9">
            <v>30749980</v>
          </cell>
          <cell r="J9">
            <v>31680482</v>
          </cell>
          <cell r="K9">
            <v>33769589</v>
          </cell>
          <cell r="L9">
            <v>33738039</v>
          </cell>
          <cell r="M9">
            <v>33614205</v>
          </cell>
          <cell r="N9">
            <v>34452287</v>
          </cell>
          <cell r="O9">
            <v>32508881</v>
          </cell>
          <cell r="P9">
            <v>34471598</v>
          </cell>
          <cell r="Q9">
            <v>35063788</v>
          </cell>
          <cell r="R9">
            <v>36565162</v>
          </cell>
          <cell r="S9">
            <v>36910272</v>
          </cell>
          <cell r="T9">
            <v>37781829</v>
          </cell>
          <cell r="U9">
            <v>38070309</v>
          </cell>
          <cell r="V9">
            <v>39412835</v>
          </cell>
          <cell r="W9">
            <v>48530090</v>
          </cell>
          <cell r="X9">
            <v>41355415</v>
          </cell>
          <cell r="Y9">
            <v>44305418</v>
          </cell>
          <cell r="Z9">
            <v>51052979</v>
          </cell>
          <cell r="AA9">
            <v>44834682</v>
          </cell>
        </row>
        <row r="10">
          <cell r="A10" t="str">
            <v>District of Columbia</v>
          </cell>
          <cell r="B10">
            <v>5643797</v>
          </cell>
          <cell r="C10">
            <v>8507074</v>
          </cell>
          <cell r="D10">
            <v>10229967</v>
          </cell>
          <cell r="E10">
            <v>12212212</v>
          </cell>
          <cell r="F10">
            <v>14038079</v>
          </cell>
          <cell r="G10">
            <v>14975978</v>
          </cell>
          <cell r="H10">
            <v>14954256</v>
          </cell>
          <cell r="I10">
            <v>15461181</v>
          </cell>
          <cell r="J10">
            <v>15929040</v>
          </cell>
          <cell r="K10">
            <v>16979449</v>
          </cell>
          <cell r="L10">
            <v>16963586</v>
          </cell>
          <cell r="M10">
            <v>16901322</v>
          </cell>
          <cell r="N10">
            <v>17323545</v>
          </cell>
          <cell r="O10">
            <v>16345562</v>
          </cell>
          <cell r="P10">
            <v>17332422</v>
          </cell>
          <cell r="Q10">
            <v>17630177</v>
          </cell>
          <cell r="R10">
            <v>18530968</v>
          </cell>
          <cell r="S10">
            <v>18979061</v>
          </cell>
          <cell r="T10">
            <v>19667309</v>
          </cell>
          <cell r="U10">
            <v>20100949</v>
          </cell>
          <cell r="V10">
            <v>21059261</v>
          </cell>
          <cell r="W10">
            <v>25935278</v>
          </cell>
          <cell r="X10">
            <v>22045155</v>
          </cell>
          <cell r="Y10">
            <v>23776142</v>
          </cell>
          <cell r="Z10">
            <v>27506693</v>
          </cell>
          <cell r="AA10">
            <v>24391520</v>
          </cell>
        </row>
        <row r="11">
          <cell r="A11" t="str">
            <v>Florida</v>
          </cell>
          <cell r="B11">
            <v>238676175</v>
          </cell>
          <cell r="C11">
            <v>344413144</v>
          </cell>
          <cell r="D11">
            <v>405878306</v>
          </cell>
          <cell r="E11">
            <v>479524885</v>
          </cell>
          <cell r="F11">
            <v>551219391</v>
          </cell>
          <cell r="G11">
            <v>581254171</v>
          </cell>
          <cell r="H11">
            <v>580456790</v>
          </cell>
          <cell r="I11">
            <v>590329496</v>
          </cell>
          <cell r="J11">
            <v>598437209</v>
          </cell>
          <cell r="K11">
            <v>628343023</v>
          </cell>
          <cell r="L11">
            <v>627797712</v>
          </cell>
          <cell r="M11">
            <v>625657364</v>
          </cell>
          <cell r="N11">
            <v>631279201</v>
          </cell>
          <cell r="O11">
            <v>598405153</v>
          </cell>
          <cell r="P11">
            <v>634533737</v>
          </cell>
          <cell r="Q11">
            <v>635778154</v>
          </cell>
          <cell r="R11">
            <v>656430988</v>
          </cell>
          <cell r="S11">
            <v>661854291</v>
          </cell>
          <cell r="T11">
            <v>674522024</v>
          </cell>
          <cell r="U11">
            <v>678801133</v>
          </cell>
          <cell r="V11">
            <v>702251560</v>
          </cell>
          <cell r="W11">
            <v>864813909</v>
          </cell>
          <cell r="X11">
            <v>744781000</v>
          </cell>
          <cell r="Y11">
            <v>787541630</v>
          </cell>
          <cell r="Z11">
            <v>887924640</v>
          </cell>
          <cell r="AA11">
            <v>795056931</v>
          </cell>
        </row>
        <row r="12">
          <cell r="A12" t="str">
            <v>Georgia</v>
          </cell>
          <cell r="B12">
            <v>107699572</v>
          </cell>
          <cell r="C12">
            <v>162338988</v>
          </cell>
          <cell r="D12">
            <v>195216655</v>
          </cell>
          <cell r="E12">
            <v>233043493</v>
          </cell>
          <cell r="F12">
            <v>267886185</v>
          </cell>
          <cell r="G12">
            <v>285783948</v>
          </cell>
          <cell r="H12">
            <v>285369440</v>
          </cell>
          <cell r="I12">
            <v>295042992</v>
          </cell>
          <cell r="J12">
            <v>303971064</v>
          </cell>
          <cell r="K12">
            <v>324015838</v>
          </cell>
          <cell r="L12">
            <v>323713119</v>
          </cell>
          <cell r="M12">
            <v>322524945</v>
          </cell>
          <cell r="N12">
            <v>328155946</v>
          </cell>
          <cell r="O12">
            <v>309689986</v>
          </cell>
          <cell r="P12">
            <v>328387453</v>
          </cell>
          <cell r="Q12">
            <v>329031471</v>
          </cell>
          <cell r="R12">
            <v>345842910</v>
          </cell>
          <cell r="S12">
            <v>348783786</v>
          </cell>
          <cell r="T12">
            <v>361394907</v>
          </cell>
          <cell r="U12">
            <v>363687565</v>
          </cell>
          <cell r="V12">
            <v>381030891</v>
          </cell>
          <cell r="W12">
            <v>469265850</v>
          </cell>
          <cell r="X12">
            <v>399980951</v>
          </cell>
          <cell r="Y12">
            <v>422944108</v>
          </cell>
          <cell r="Z12">
            <v>484563122</v>
          </cell>
          <cell r="AA12">
            <v>426838559</v>
          </cell>
        </row>
        <row r="13">
          <cell r="A13" t="str">
            <v>Hawaii</v>
          </cell>
          <cell r="B13">
            <v>14156512</v>
          </cell>
          <cell r="C13">
            <v>21338561</v>
          </cell>
          <cell r="D13">
            <v>25660148</v>
          </cell>
          <cell r="E13">
            <v>30632276</v>
          </cell>
          <cell r="F13">
            <v>35212155</v>
          </cell>
          <cell r="G13">
            <v>36854096</v>
          </cell>
          <cell r="H13">
            <v>36801265</v>
          </cell>
          <cell r="I13">
            <v>37427200</v>
          </cell>
          <cell r="J13">
            <v>37941233</v>
          </cell>
          <cell r="K13">
            <v>39680790</v>
          </cell>
          <cell r="L13">
            <v>39645071</v>
          </cell>
          <cell r="M13">
            <v>39504872</v>
          </cell>
          <cell r="N13">
            <v>39859680</v>
          </cell>
          <cell r="O13">
            <v>37707882</v>
          </cell>
          <cell r="P13">
            <v>39247770</v>
          </cell>
          <cell r="Q13">
            <v>39324741</v>
          </cell>
          <cell r="R13">
            <v>40602179</v>
          </cell>
          <cell r="S13">
            <v>40936758</v>
          </cell>
          <cell r="T13">
            <v>41721163</v>
          </cell>
          <cell r="U13">
            <v>41985838</v>
          </cell>
          <cell r="V13">
            <v>43220207</v>
          </cell>
          <cell r="W13">
            <v>53223605</v>
          </cell>
          <cell r="X13">
            <v>45725633</v>
          </cell>
          <cell r="Y13">
            <v>49361705</v>
          </cell>
          <cell r="Z13">
            <v>57080000</v>
          </cell>
          <cell r="AA13">
            <v>49808531</v>
          </cell>
        </row>
        <row r="14">
          <cell r="A14" t="str">
            <v>Idaho</v>
          </cell>
          <cell r="B14">
            <v>19052135</v>
          </cell>
          <cell r="C14">
            <v>28717888</v>
          </cell>
          <cell r="D14">
            <v>34533972</v>
          </cell>
          <cell r="E14">
            <v>41225568</v>
          </cell>
          <cell r="F14">
            <v>47389266</v>
          </cell>
          <cell r="G14">
            <v>50108735</v>
          </cell>
          <cell r="H14">
            <v>50036448</v>
          </cell>
          <cell r="I14">
            <v>50887494</v>
          </cell>
          <cell r="J14">
            <v>51586394</v>
          </cell>
          <cell r="K14">
            <v>54988157</v>
          </cell>
          <cell r="L14">
            <v>54937867</v>
          </cell>
          <cell r="M14">
            <v>54740479</v>
          </cell>
          <cell r="N14">
            <v>55233275</v>
          </cell>
          <cell r="O14">
            <v>52203392</v>
          </cell>
          <cell r="P14">
            <v>55355161</v>
          </cell>
          <cell r="Q14">
            <v>55463721</v>
          </cell>
          <cell r="R14">
            <v>57337553</v>
          </cell>
          <cell r="S14">
            <v>57817263</v>
          </cell>
          <cell r="T14">
            <v>59266522</v>
          </cell>
          <cell r="U14">
            <v>59642504</v>
          </cell>
          <cell r="V14">
            <v>62486324</v>
          </cell>
          <cell r="W14">
            <v>76955510</v>
          </cell>
          <cell r="X14">
            <v>65862888</v>
          </cell>
          <cell r="Y14">
            <v>71112494</v>
          </cell>
          <cell r="Z14">
            <v>82177235</v>
          </cell>
          <cell r="AA14">
            <v>72031346</v>
          </cell>
        </row>
        <row r="15">
          <cell r="A15" t="str">
            <v>Illinois</v>
          </cell>
          <cell r="B15">
            <v>194398440</v>
          </cell>
          <cell r="C15">
            <v>283066424</v>
          </cell>
          <cell r="D15">
            <v>336446325</v>
          </cell>
          <cell r="E15">
            <v>393133924</v>
          </cell>
          <cell r="F15">
            <v>446657600</v>
          </cell>
          <cell r="G15">
            <v>467485228</v>
          </cell>
          <cell r="H15">
            <v>466849594</v>
          </cell>
          <cell r="I15">
            <v>474790011</v>
          </cell>
          <cell r="J15">
            <v>481310879</v>
          </cell>
          <cell r="K15">
            <v>503378371</v>
          </cell>
          <cell r="L15">
            <v>502945975</v>
          </cell>
          <cell r="M15">
            <v>501248821</v>
          </cell>
          <cell r="N15">
            <v>505740100</v>
          </cell>
          <cell r="O15">
            <v>479681039</v>
          </cell>
          <cell r="P15">
            <v>499269921</v>
          </cell>
          <cell r="Q15">
            <v>500249065</v>
          </cell>
          <cell r="R15">
            <v>516499326</v>
          </cell>
          <cell r="S15">
            <v>517934553</v>
          </cell>
          <cell r="T15">
            <v>530733888</v>
          </cell>
          <cell r="U15">
            <v>534100818</v>
          </cell>
          <cell r="V15">
            <v>549779217</v>
          </cell>
          <cell r="W15">
            <v>660463598</v>
          </cell>
          <cell r="X15">
            <v>570895141</v>
          </cell>
          <cell r="Y15">
            <v>604031726</v>
          </cell>
          <cell r="Z15">
            <v>684411950</v>
          </cell>
          <cell r="AA15">
            <v>609811386</v>
          </cell>
        </row>
        <row r="16">
          <cell r="A16" t="str">
            <v>Indiana</v>
          </cell>
          <cell r="B16">
            <v>101341485</v>
          </cell>
          <cell r="C16">
            <v>145373315</v>
          </cell>
          <cell r="D16">
            <v>170853119</v>
          </cell>
          <cell r="E16">
            <v>200791461</v>
          </cell>
          <cell r="F16">
            <v>225536784</v>
          </cell>
          <cell r="G16">
            <v>236053556</v>
          </cell>
          <cell r="H16">
            <v>235740001</v>
          </cell>
          <cell r="I16">
            <v>239749588</v>
          </cell>
          <cell r="J16">
            <v>243042361</v>
          </cell>
          <cell r="K16">
            <v>256402295</v>
          </cell>
          <cell r="L16">
            <v>256185298</v>
          </cell>
          <cell r="M16">
            <v>255333586</v>
          </cell>
          <cell r="N16">
            <v>257625843</v>
          </cell>
          <cell r="O16">
            <v>244540302</v>
          </cell>
          <cell r="P16">
            <v>255246091</v>
          </cell>
          <cell r="Q16">
            <v>255746667</v>
          </cell>
          <cell r="R16">
            <v>264054429</v>
          </cell>
          <cell r="S16">
            <v>266220070</v>
          </cell>
          <cell r="T16">
            <v>271331688</v>
          </cell>
          <cell r="U16">
            <v>273052993</v>
          </cell>
          <cell r="V16">
            <v>281079271</v>
          </cell>
          <cell r="W16">
            <v>346130258</v>
          </cell>
          <cell r="X16">
            <v>299168395</v>
          </cell>
          <cell r="Y16">
            <v>316356506</v>
          </cell>
          <cell r="Z16">
            <v>356751918</v>
          </cell>
          <cell r="AA16">
            <v>319439367</v>
          </cell>
        </row>
        <row r="17">
          <cell r="A17" t="str">
            <v>Iowa</v>
          </cell>
          <cell r="B17">
            <v>49065489</v>
          </cell>
          <cell r="C17">
            <v>70383938</v>
          </cell>
          <cell r="D17">
            <v>82526911</v>
          </cell>
          <cell r="E17">
            <v>96042219</v>
          </cell>
          <cell r="F17">
            <v>107669127</v>
          </cell>
          <cell r="G17">
            <v>112689734</v>
          </cell>
          <cell r="H17">
            <v>112541643</v>
          </cell>
          <cell r="I17">
            <v>114455809</v>
          </cell>
          <cell r="J17">
            <v>116027770</v>
          </cell>
          <cell r="K17">
            <v>121347496</v>
          </cell>
          <cell r="L17">
            <v>121246342</v>
          </cell>
          <cell r="M17">
            <v>120849314</v>
          </cell>
          <cell r="N17">
            <v>121931526</v>
          </cell>
          <cell r="O17">
            <v>115832687</v>
          </cell>
          <cell r="P17">
            <v>120562982</v>
          </cell>
          <cell r="Q17">
            <v>120799424</v>
          </cell>
          <cell r="R17">
            <v>124723514</v>
          </cell>
          <cell r="S17">
            <v>125729096</v>
          </cell>
          <cell r="T17">
            <v>128160856</v>
          </cell>
          <cell r="U17">
            <v>128973897</v>
          </cell>
          <cell r="V17">
            <v>132761794</v>
          </cell>
          <cell r="W17">
            <v>159496737</v>
          </cell>
          <cell r="X17">
            <v>138299843</v>
          </cell>
          <cell r="Y17">
            <v>146330249</v>
          </cell>
          <cell r="Z17">
            <v>169259991</v>
          </cell>
          <cell r="AA17">
            <v>147697817</v>
          </cell>
        </row>
        <row r="18">
          <cell r="A18" t="str">
            <v>Kansas</v>
          </cell>
          <cell r="B18">
            <v>40399267</v>
          </cell>
          <cell r="C18">
            <v>60170732</v>
          </cell>
          <cell r="D18">
            <v>70893325</v>
          </cell>
          <cell r="E18">
            <v>84072314</v>
          </cell>
          <cell r="F18">
            <v>94250141</v>
          </cell>
          <cell r="G18">
            <v>98645022</v>
          </cell>
          <cell r="H18">
            <v>98509450</v>
          </cell>
          <cell r="I18">
            <v>100184949</v>
          </cell>
          <cell r="J18">
            <v>101560911</v>
          </cell>
          <cell r="K18">
            <v>106217350</v>
          </cell>
          <cell r="L18">
            <v>106125242</v>
          </cell>
          <cell r="M18">
            <v>105763719</v>
          </cell>
          <cell r="N18">
            <v>104506181</v>
          </cell>
          <cell r="O18">
            <v>101161269</v>
          </cell>
          <cell r="P18">
            <v>105292423</v>
          </cell>
          <cell r="Q18">
            <v>105498917</v>
          </cell>
          <cell r="R18">
            <v>108925980</v>
          </cell>
          <cell r="S18">
            <v>109820678</v>
          </cell>
          <cell r="T18">
            <v>111927946</v>
          </cell>
          <cell r="U18">
            <v>112638007</v>
          </cell>
          <cell r="V18">
            <v>115949325</v>
          </cell>
          <cell r="W18">
            <v>142784577</v>
          </cell>
          <cell r="X18">
            <v>123140183</v>
          </cell>
          <cell r="Y18">
            <v>131813386</v>
          </cell>
          <cell r="Z18">
            <v>152585965</v>
          </cell>
          <cell r="AA18">
            <v>133021665</v>
          </cell>
        </row>
        <row r="19">
          <cell r="A19" t="str">
            <v>Kentucky</v>
          </cell>
          <cell r="B19">
            <v>60830890</v>
          </cell>
          <cell r="C19">
            <v>88537364</v>
          </cell>
          <cell r="D19">
            <v>104503321</v>
          </cell>
          <cell r="E19">
            <v>122827410</v>
          </cell>
          <cell r="F19">
            <v>137696944</v>
          </cell>
          <cell r="G19">
            <v>145702869</v>
          </cell>
          <cell r="H19">
            <v>145505322</v>
          </cell>
          <cell r="I19">
            <v>147980151</v>
          </cell>
          <cell r="J19">
            <v>150012542</v>
          </cell>
          <cell r="K19">
            <v>157177501</v>
          </cell>
          <cell r="L19">
            <v>157042671</v>
          </cell>
          <cell r="M19">
            <v>156513462</v>
          </cell>
          <cell r="N19">
            <v>157918560</v>
          </cell>
          <cell r="O19">
            <v>149789878</v>
          </cell>
          <cell r="P19">
            <v>155906893</v>
          </cell>
          <cell r="Q19">
            <v>156212650</v>
          </cell>
          <cell r="R19">
            <v>161287115</v>
          </cell>
          <cell r="S19">
            <v>162608348</v>
          </cell>
          <cell r="T19">
            <v>165732139</v>
          </cell>
          <cell r="U19">
            <v>166783529</v>
          </cell>
          <cell r="V19">
            <v>171686431</v>
          </cell>
          <cell r="W19">
            <v>211420646</v>
          </cell>
          <cell r="X19">
            <v>182530187</v>
          </cell>
          <cell r="Y19">
            <v>197060575</v>
          </cell>
          <cell r="Z19">
            <v>227860802</v>
          </cell>
          <cell r="AA19">
            <v>198833422</v>
          </cell>
        </row>
        <row r="20">
          <cell r="A20" t="str">
            <v>Louisiana</v>
          </cell>
          <cell r="B20">
            <v>65859276</v>
          </cell>
          <cell r="C20">
            <v>99271780</v>
          </cell>
          <cell r="D20">
            <v>119376775</v>
          </cell>
          <cell r="E20">
            <v>142508233</v>
          </cell>
          <cell r="F20">
            <v>163814859</v>
          </cell>
          <cell r="G20">
            <v>174759505</v>
          </cell>
          <cell r="H20">
            <v>174506030</v>
          </cell>
          <cell r="I20">
            <v>177474118</v>
          </cell>
          <cell r="J20">
            <v>179911586</v>
          </cell>
          <cell r="K20">
            <v>188160303</v>
          </cell>
          <cell r="L20">
            <v>187989151</v>
          </cell>
          <cell r="M20">
            <v>187317380</v>
          </cell>
          <cell r="N20">
            <v>188997997</v>
          </cell>
          <cell r="O20">
            <v>178691120</v>
          </cell>
          <cell r="P20">
            <v>185988384</v>
          </cell>
          <cell r="Q20">
            <v>186353136</v>
          </cell>
          <cell r="R20">
            <v>192406695</v>
          </cell>
          <cell r="S20">
            <v>193978538</v>
          </cell>
          <cell r="T20">
            <v>197709365</v>
          </cell>
          <cell r="U20">
            <v>198963616</v>
          </cell>
          <cell r="V20">
            <v>204811406</v>
          </cell>
          <cell r="W20">
            <v>248605484</v>
          </cell>
          <cell r="X20">
            <v>213536588</v>
          </cell>
          <cell r="Y20">
            <v>225757277</v>
          </cell>
          <cell r="Z20">
            <v>254621690</v>
          </cell>
          <cell r="AA20">
            <v>227990902</v>
          </cell>
        </row>
        <row r="21">
          <cell r="A21" t="str">
            <v>Maine</v>
          </cell>
          <cell r="B21">
            <v>21991584</v>
          </cell>
          <cell r="C21">
            <v>31546701</v>
          </cell>
          <cell r="D21">
            <v>36989288</v>
          </cell>
          <cell r="E21">
            <v>43046968</v>
          </cell>
          <cell r="F21">
            <v>48258251</v>
          </cell>
          <cell r="G21">
            <v>50508531</v>
          </cell>
          <cell r="H21">
            <v>50442155</v>
          </cell>
          <cell r="I21">
            <v>51300101</v>
          </cell>
          <cell r="J21">
            <v>52004668</v>
          </cell>
          <cell r="K21">
            <v>54389016</v>
          </cell>
          <cell r="L21">
            <v>54343678</v>
          </cell>
          <cell r="M21">
            <v>54165727</v>
          </cell>
          <cell r="N21">
            <v>54648822</v>
          </cell>
          <cell r="O21">
            <v>51917230</v>
          </cell>
          <cell r="P21">
            <v>54037390</v>
          </cell>
          <cell r="Q21">
            <v>54143366</v>
          </cell>
          <cell r="R21">
            <v>55902177</v>
          </cell>
          <cell r="S21">
            <v>56334028</v>
          </cell>
          <cell r="T21">
            <v>57442824</v>
          </cell>
          <cell r="U21">
            <v>57807236</v>
          </cell>
          <cell r="V21">
            <v>59500777</v>
          </cell>
          <cell r="W21">
            <v>71470757</v>
          </cell>
          <cell r="X21">
            <v>61939291</v>
          </cell>
          <cell r="Y21">
            <v>65530180</v>
          </cell>
          <cell r="Z21">
            <v>73931981</v>
          </cell>
          <cell r="AA21">
            <v>66199462</v>
          </cell>
        </row>
        <row r="22">
          <cell r="A22" t="str">
            <v>Maryland</v>
          </cell>
          <cell r="B22">
            <v>77229155</v>
          </cell>
          <cell r="C22">
            <v>111365477</v>
          </cell>
          <cell r="D22">
            <v>131443233</v>
          </cell>
          <cell r="E22">
            <v>153621502</v>
          </cell>
          <cell r="F22">
            <v>176589690</v>
          </cell>
          <cell r="G22">
            <v>184824061</v>
          </cell>
          <cell r="H22">
            <v>184573624</v>
          </cell>
          <cell r="I22">
            <v>187712947</v>
          </cell>
          <cell r="J22">
            <v>190291037</v>
          </cell>
          <cell r="K22">
            <v>199015639</v>
          </cell>
          <cell r="L22">
            <v>198845207</v>
          </cell>
          <cell r="M22">
            <v>198176263</v>
          </cell>
          <cell r="N22">
            <v>199953655</v>
          </cell>
          <cell r="O22">
            <v>189680055</v>
          </cell>
          <cell r="P22">
            <v>197426078</v>
          </cell>
          <cell r="Q22">
            <v>197813261</v>
          </cell>
          <cell r="R22">
            <v>204239094</v>
          </cell>
          <cell r="S22">
            <v>205906045</v>
          </cell>
          <cell r="T22">
            <v>209867861</v>
          </cell>
          <cell r="U22">
            <v>211199244</v>
          </cell>
          <cell r="V22">
            <v>217405830</v>
          </cell>
          <cell r="W22">
            <v>267072809</v>
          </cell>
          <cell r="X22">
            <v>230642032</v>
          </cell>
          <cell r="Y22">
            <v>248983021</v>
          </cell>
          <cell r="Z22">
            <v>287939295</v>
          </cell>
          <cell r="AA22">
            <v>251258465</v>
          </cell>
        </row>
        <row r="23">
          <cell r="A23" t="str">
            <v>Massachusetts</v>
          </cell>
          <cell r="B23">
            <v>114086702</v>
          </cell>
          <cell r="C23">
            <v>163656198</v>
          </cell>
          <cell r="D23">
            <v>191890947</v>
          </cell>
          <cell r="E23">
            <v>223316639</v>
          </cell>
          <cell r="F23">
            <v>250351438</v>
          </cell>
          <cell r="G23">
            <v>262025316</v>
          </cell>
          <cell r="H23">
            <v>261680975</v>
          </cell>
          <cell r="I23">
            <v>266131779</v>
          </cell>
          <cell r="J23">
            <v>269786890</v>
          </cell>
          <cell r="K23">
            <v>282156276</v>
          </cell>
          <cell r="L23">
            <v>281921075</v>
          </cell>
          <cell r="M23">
            <v>280997908</v>
          </cell>
          <cell r="N23">
            <v>283509259</v>
          </cell>
          <cell r="O23">
            <v>269333284</v>
          </cell>
          <cell r="P23">
            <v>280332130</v>
          </cell>
          <cell r="Q23">
            <v>280881904</v>
          </cell>
          <cell r="R23">
            <v>290006167</v>
          </cell>
          <cell r="S23">
            <v>292303385</v>
          </cell>
          <cell r="T23">
            <v>297998648</v>
          </cell>
          <cell r="U23">
            <v>299889126</v>
          </cell>
          <cell r="V23">
            <v>308687575</v>
          </cell>
          <cell r="W23">
            <v>370820513</v>
          </cell>
          <cell r="X23">
            <v>321458477</v>
          </cell>
          <cell r="Y23">
            <v>339949184</v>
          </cell>
          <cell r="Z23">
            <v>383540168</v>
          </cell>
          <cell r="AA23">
            <v>343425844</v>
          </cell>
        </row>
        <row r="24">
          <cell r="A24" t="str">
            <v>Michigan</v>
          </cell>
          <cell r="B24">
            <v>143898146</v>
          </cell>
          <cell r="C24">
            <v>216776390</v>
          </cell>
          <cell r="D24">
            <v>260135764</v>
          </cell>
          <cell r="E24">
            <v>308119146</v>
          </cell>
          <cell r="F24">
            <v>353312585</v>
          </cell>
          <cell r="G24">
            <v>369787538</v>
          </cell>
          <cell r="H24">
            <v>369261760</v>
          </cell>
          <cell r="I24">
            <v>375542353</v>
          </cell>
          <cell r="J24">
            <v>380700133</v>
          </cell>
          <cell r="K24">
            <v>398154750</v>
          </cell>
          <cell r="L24">
            <v>397798936</v>
          </cell>
          <cell r="M24">
            <v>396402364</v>
          </cell>
          <cell r="N24">
            <v>399957612</v>
          </cell>
          <cell r="O24">
            <v>378525075</v>
          </cell>
          <cell r="P24">
            <v>393983020</v>
          </cell>
          <cell r="Q24">
            <v>394755681</v>
          </cell>
          <cell r="R24">
            <v>407579059</v>
          </cell>
          <cell r="S24">
            <v>410878257</v>
          </cell>
          <cell r="T24">
            <v>418811813</v>
          </cell>
          <cell r="U24">
            <v>421468719</v>
          </cell>
          <cell r="V24">
            <v>433847196</v>
          </cell>
          <cell r="W24">
            <v>521210447</v>
          </cell>
          <cell r="X24">
            <v>448732737</v>
          </cell>
          <cell r="Y24">
            <v>474497149</v>
          </cell>
          <cell r="Z24">
            <v>535214190</v>
          </cell>
          <cell r="AA24">
            <v>479236336</v>
          </cell>
        </row>
        <row r="25">
          <cell r="A25" t="str">
            <v>Minnesota</v>
          </cell>
          <cell r="B25">
            <v>73409463</v>
          </cell>
          <cell r="C25">
            <v>109440436</v>
          </cell>
          <cell r="D25">
            <v>128321623</v>
          </cell>
          <cell r="E25">
            <v>149336662</v>
          </cell>
          <cell r="F25">
            <v>167415417</v>
          </cell>
          <cell r="G25">
            <v>175221992</v>
          </cell>
          <cell r="H25">
            <v>174985014</v>
          </cell>
          <cell r="I25">
            <v>177961249</v>
          </cell>
          <cell r="J25">
            <v>180405407</v>
          </cell>
          <cell r="K25">
            <v>188676766</v>
          </cell>
          <cell r="L25">
            <v>188515458</v>
          </cell>
          <cell r="M25">
            <v>187882322</v>
          </cell>
          <cell r="N25">
            <v>189567524</v>
          </cell>
          <cell r="O25">
            <v>179843443</v>
          </cell>
          <cell r="P25">
            <v>187187765</v>
          </cell>
          <cell r="Q25">
            <v>187554869</v>
          </cell>
          <cell r="R25">
            <v>193647465</v>
          </cell>
          <cell r="S25">
            <v>195226495</v>
          </cell>
          <cell r="T25">
            <v>198984329</v>
          </cell>
          <cell r="U25">
            <v>200246668</v>
          </cell>
          <cell r="V25">
            <v>206132896</v>
          </cell>
          <cell r="W25">
            <v>253839639</v>
          </cell>
          <cell r="X25">
            <v>219225415</v>
          </cell>
          <cell r="Y25">
            <v>233631563</v>
          </cell>
          <cell r="Z25">
            <v>270453895</v>
          </cell>
          <cell r="AA25">
            <v>235752881</v>
          </cell>
        </row>
        <row r="26">
          <cell r="A26" t="str">
            <v>Mississippi</v>
          </cell>
          <cell r="B26">
            <v>42676977</v>
          </cell>
          <cell r="C26">
            <v>64197563</v>
          </cell>
          <cell r="D26">
            <v>77199160</v>
          </cell>
          <cell r="E26">
            <v>92157925</v>
          </cell>
          <cell r="F26">
            <v>104964427</v>
          </cell>
          <cell r="G26">
            <v>109858914</v>
          </cell>
          <cell r="H26">
            <v>109702542</v>
          </cell>
          <cell r="I26">
            <v>111568419</v>
          </cell>
          <cell r="J26">
            <v>113100724</v>
          </cell>
          <cell r="K26">
            <v>119464792</v>
          </cell>
          <cell r="L26">
            <v>119357333</v>
          </cell>
          <cell r="M26">
            <v>118935556</v>
          </cell>
          <cell r="N26">
            <v>120003197</v>
          </cell>
          <cell r="O26">
            <v>113530160</v>
          </cell>
          <cell r="P26">
            <v>118166426</v>
          </cell>
          <cell r="Q26">
            <v>118398168</v>
          </cell>
          <cell r="R26">
            <v>122244254</v>
          </cell>
          <cell r="S26">
            <v>123243806</v>
          </cell>
          <cell r="T26">
            <v>125613268</v>
          </cell>
          <cell r="U26">
            <v>126410148</v>
          </cell>
          <cell r="V26">
            <v>130125428</v>
          </cell>
          <cell r="W26">
            <v>156424155</v>
          </cell>
          <cell r="X26">
            <v>134593667</v>
          </cell>
          <cell r="Y26">
            <v>145303206</v>
          </cell>
          <cell r="Z26">
            <v>168021050</v>
          </cell>
          <cell r="AA26">
            <v>146616707</v>
          </cell>
        </row>
        <row r="27">
          <cell r="A27" t="str">
            <v>Missouri</v>
          </cell>
          <cell r="B27">
            <v>90973549</v>
          </cell>
          <cell r="C27">
            <v>130959742</v>
          </cell>
          <cell r="D27">
            <v>153553541</v>
          </cell>
          <cell r="E27">
            <v>178700774</v>
          </cell>
          <cell r="F27">
            <v>200334359</v>
          </cell>
          <cell r="G27">
            <v>209675943</v>
          </cell>
          <cell r="H27">
            <v>209399652</v>
          </cell>
          <cell r="I27">
            <v>212961229</v>
          </cell>
          <cell r="J27">
            <v>215886084</v>
          </cell>
          <cell r="K27">
            <v>225784186</v>
          </cell>
          <cell r="L27">
            <v>225595528</v>
          </cell>
          <cell r="M27">
            <v>224855045</v>
          </cell>
          <cell r="N27">
            <v>226870954</v>
          </cell>
          <cell r="O27">
            <v>215494388</v>
          </cell>
          <cell r="P27">
            <v>224294599</v>
          </cell>
          <cell r="Q27">
            <v>224734475</v>
          </cell>
          <cell r="R27">
            <v>232034826</v>
          </cell>
          <cell r="S27">
            <v>233913239</v>
          </cell>
          <cell r="T27">
            <v>238429634</v>
          </cell>
          <cell r="U27">
            <v>239942211</v>
          </cell>
          <cell r="V27">
            <v>246990805</v>
          </cell>
          <cell r="W27">
            <v>296729353</v>
          </cell>
          <cell r="X27">
            <v>257238445</v>
          </cell>
          <cell r="Y27">
            <v>273875838</v>
          </cell>
          <cell r="Z27">
            <v>317067891</v>
          </cell>
          <cell r="AA27">
            <v>276439021</v>
          </cell>
        </row>
        <row r="28">
          <cell r="A28" t="str">
            <v>Montana</v>
          </cell>
          <cell r="B28">
            <v>12997604</v>
          </cell>
          <cell r="C28">
            <v>19591702</v>
          </cell>
          <cell r="D28">
            <v>23559507</v>
          </cell>
          <cell r="E28">
            <v>28124597</v>
          </cell>
          <cell r="F28">
            <v>32188959</v>
          </cell>
          <cell r="G28">
            <v>33927757</v>
          </cell>
          <cell r="H28">
            <v>33879040</v>
          </cell>
          <cell r="I28">
            <v>34571807</v>
          </cell>
          <cell r="J28">
            <v>35120309</v>
          </cell>
          <cell r="K28">
            <v>36979307</v>
          </cell>
          <cell r="L28">
            <v>36945746</v>
          </cell>
          <cell r="M28">
            <v>36814020</v>
          </cell>
          <cell r="N28">
            <v>37226987</v>
          </cell>
          <cell r="O28">
            <v>35200272</v>
          </cell>
          <cell r="P28">
            <v>36871431</v>
          </cell>
          <cell r="Q28">
            <v>36954764</v>
          </cell>
          <cell r="R28">
            <v>38338097</v>
          </cell>
          <cell r="S28">
            <v>38680095</v>
          </cell>
          <cell r="T28">
            <v>39554764</v>
          </cell>
          <cell r="U28">
            <v>39843244</v>
          </cell>
          <cell r="V28">
            <v>41185428</v>
          </cell>
          <cell r="W28">
            <v>50390354</v>
          </cell>
          <cell r="X28">
            <v>43199227</v>
          </cell>
          <cell r="Y28">
            <v>46076539</v>
          </cell>
          <cell r="Z28">
            <v>52825914</v>
          </cell>
          <cell r="AA28">
            <v>46607617</v>
          </cell>
        </row>
        <row r="29">
          <cell r="A29" t="str">
            <v>Nebraska</v>
          </cell>
          <cell r="B29">
            <v>30009897</v>
          </cell>
          <cell r="C29">
            <v>43048888</v>
          </cell>
          <cell r="D29">
            <v>50475888</v>
          </cell>
          <cell r="E29">
            <v>58742248</v>
          </cell>
          <cell r="F29">
            <v>65853607</v>
          </cell>
          <cell r="G29">
            <v>68924358</v>
          </cell>
          <cell r="H29">
            <v>68833781</v>
          </cell>
          <cell r="I29">
            <v>70004541</v>
          </cell>
          <cell r="J29">
            <v>70965998</v>
          </cell>
          <cell r="K29">
            <v>74219699</v>
          </cell>
          <cell r="L29">
            <v>74157831</v>
          </cell>
          <cell r="M29">
            <v>73914997</v>
          </cell>
          <cell r="N29">
            <v>74576894</v>
          </cell>
          <cell r="O29">
            <v>70846680</v>
          </cell>
          <cell r="P29">
            <v>73739868</v>
          </cell>
          <cell r="Q29">
            <v>73884483</v>
          </cell>
          <cell r="R29">
            <v>76284572</v>
          </cell>
          <cell r="S29">
            <v>76901385</v>
          </cell>
          <cell r="T29">
            <v>78386951</v>
          </cell>
          <cell r="U29">
            <v>78884231</v>
          </cell>
          <cell r="V29">
            <v>81201978</v>
          </cell>
          <cell r="W29">
            <v>97621979</v>
          </cell>
          <cell r="X29">
            <v>84647683</v>
          </cell>
          <cell r="Y29">
            <v>91168685</v>
          </cell>
          <cell r="Z29">
            <v>105544289</v>
          </cell>
          <cell r="AA29">
            <v>92010795</v>
          </cell>
        </row>
        <row r="30">
          <cell r="A30" t="str">
            <v>Nevada</v>
          </cell>
          <cell r="B30">
            <v>23039165</v>
          </cell>
          <cell r="C30">
            <v>34727666</v>
          </cell>
          <cell r="D30">
            <v>41760879</v>
          </cell>
          <cell r="E30">
            <v>49852822</v>
          </cell>
          <cell r="F30">
            <v>57306394</v>
          </cell>
          <cell r="G30">
            <v>61135096</v>
          </cell>
          <cell r="H30">
            <v>61046424</v>
          </cell>
          <cell r="I30">
            <v>63115797</v>
          </cell>
          <cell r="J30">
            <v>65025696</v>
          </cell>
          <cell r="K30">
            <v>69313688</v>
          </cell>
          <cell r="L30">
            <v>69248930</v>
          </cell>
          <cell r="M30">
            <v>68994755</v>
          </cell>
          <cell r="N30">
            <v>70722819</v>
          </cell>
          <cell r="O30">
            <v>66726024</v>
          </cell>
          <cell r="P30">
            <v>70754593</v>
          </cell>
          <cell r="Q30">
            <v>71970090</v>
          </cell>
          <cell r="R30">
            <v>75647309</v>
          </cell>
          <cell r="S30">
            <v>77503123</v>
          </cell>
          <cell r="T30">
            <v>80286091</v>
          </cell>
          <cell r="U30">
            <v>82056302</v>
          </cell>
          <cell r="V30">
            <v>85973429</v>
          </cell>
          <cell r="W30">
            <v>105896920</v>
          </cell>
          <cell r="X30">
            <v>90057084</v>
          </cell>
          <cell r="Y30">
            <v>97140510</v>
          </cell>
          <cell r="Z30">
            <v>112288109</v>
          </cell>
          <cell r="AA30">
            <v>99571318</v>
          </cell>
        </row>
        <row r="31">
          <cell r="A31" t="str">
            <v>New Hampshire</v>
          </cell>
          <cell r="B31">
            <v>19016870</v>
          </cell>
          <cell r="C31">
            <v>27359981</v>
          </cell>
          <cell r="D31">
            <v>32080256</v>
          </cell>
          <cell r="E31">
            <v>37333991</v>
          </cell>
          <cell r="F31">
            <v>41853659</v>
          </cell>
          <cell r="G31">
            <v>43805294</v>
          </cell>
          <cell r="H31">
            <v>43747597</v>
          </cell>
          <cell r="I31">
            <v>44491679</v>
          </cell>
          <cell r="J31">
            <v>45102737</v>
          </cell>
          <cell r="K31">
            <v>47170640</v>
          </cell>
          <cell r="L31">
            <v>47131241</v>
          </cell>
          <cell r="M31">
            <v>46976599</v>
          </cell>
          <cell r="N31">
            <v>47397121</v>
          </cell>
          <cell r="O31">
            <v>45021871</v>
          </cell>
          <cell r="P31">
            <v>46860443</v>
          </cell>
          <cell r="Q31">
            <v>46952343</v>
          </cell>
          <cell r="R31">
            <v>48477559</v>
          </cell>
          <cell r="S31">
            <v>48863286</v>
          </cell>
          <cell r="T31">
            <v>49813585</v>
          </cell>
          <cell r="U31">
            <v>50129598</v>
          </cell>
          <cell r="V31">
            <v>51600636</v>
          </cell>
          <cell r="W31">
            <v>61987042</v>
          </cell>
          <cell r="X31">
            <v>53725669</v>
          </cell>
          <cell r="Y31">
            <v>56837469</v>
          </cell>
          <cell r="Z31">
            <v>64100221</v>
          </cell>
          <cell r="AA31">
            <v>57396003</v>
          </cell>
        </row>
        <row r="32">
          <cell r="A32" t="str">
            <v>New Jersey</v>
          </cell>
          <cell r="B32">
            <v>145270027</v>
          </cell>
          <cell r="C32">
            <v>208388355</v>
          </cell>
          <cell r="D32">
            <v>244340509</v>
          </cell>
          <cell r="E32">
            <v>284355787</v>
          </cell>
          <cell r="F32">
            <v>318780009</v>
          </cell>
          <cell r="G32">
            <v>333644709</v>
          </cell>
          <cell r="H32">
            <v>333206250</v>
          </cell>
          <cell r="I32">
            <v>338873593</v>
          </cell>
          <cell r="J32">
            <v>343527756</v>
          </cell>
          <cell r="K32">
            <v>359278067</v>
          </cell>
          <cell r="L32">
            <v>358978578</v>
          </cell>
          <cell r="M32">
            <v>357803082</v>
          </cell>
          <cell r="N32">
            <v>361001158</v>
          </cell>
          <cell r="O32">
            <v>342950167</v>
          </cell>
          <cell r="P32">
            <v>356955329</v>
          </cell>
          <cell r="Q32">
            <v>357655373</v>
          </cell>
          <cell r="R32">
            <v>369273572</v>
          </cell>
          <cell r="S32">
            <v>372198671</v>
          </cell>
          <cell r="T32">
            <v>379450638</v>
          </cell>
          <cell r="U32">
            <v>381857840</v>
          </cell>
          <cell r="V32">
            <v>393060421</v>
          </cell>
          <cell r="W32">
            <v>458567303</v>
          </cell>
          <cell r="X32">
            <v>409321022</v>
          </cell>
          <cell r="Y32">
            <v>433111818</v>
          </cell>
          <cell r="Z32">
            <v>488373227</v>
          </cell>
          <cell r="AA32">
            <v>437294452</v>
          </cell>
        </row>
        <row r="33">
          <cell r="A33" t="str">
            <v>New Mexico</v>
          </cell>
          <cell r="B33">
            <v>36034694</v>
          </cell>
          <cell r="C33">
            <v>52531899</v>
          </cell>
          <cell r="D33">
            <v>61594953</v>
          </cell>
          <cell r="E33">
            <v>71699432</v>
          </cell>
          <cell r="F33">
            <v>80379393</v>
          </cell>
          <cell r="G33">
            <v>84127481</v>
          </cell>
          <cell r="H33">
            <v>84015541</v>
          </cell>
          <cell r="I33">
            <v>85444520</v>
          </cell>
          <cell r="J33">
            <v>86618033</v>
          </cell>
          <cell r="K33">
            <v>90589360</v>
          </cell>
          <cell r="L33">
            <v>90513015</v>
          </cell>
          <cell r="M33">
            <v>90213359</v>
          </cell>
          <cell r="N33">
            <v>91022262</v>
          </cell>
          <cell r="O33">
            <v>86419043</v>
          </cell>
          <cell r="P33">
            <v>89948164</v>
          </cell>
          <cell r="Q33">
            <v>90124566</v>
          </cell>
          <cell r="R33">
            <v>93052203</v>
          </cell>
          <cell r="S33">
            <v>93805811</v>
          </cell>
          <cell r="T33">
            <v>95616693</v>
          </cell>
          <cell r="U33">
            <v>96223277</v>
          </cell>
          <cell r="V33">
            <v>99049884</v>
          </cell>
          <cell r="W33">
            <v>118995042</v>
          </cell>
          <cell r="X33">
            <v>103068305</v>
          </cell>
          <cell r="Y33">
            <v>108973168</v>
          </cell>
          <cell r="Z33">
            <v>122931041</v>
          </cell>
          <cell r="AA33">
            <v>110073729</v>
          </cell>
        </row>
        <row r="34">
          <cell r="A34" t="str">
            <v>New York</v>
          </cell>
          <cell r="B34">
            <v>298798306</v>
          </cell>
          <cell r="C34">
            <v>429667970</v>
          </cell>
          <cell r="D34">
            <v>509305853</v>
          </cell>
          <cell r="E34">
            <v>597207574</v>
          </cell>
          <cell r="F34">
            <v>669505756</v>
          </cell>
          <cell r="G34">
            <v>700724785</v>
          </cell>
          <cell r="H34">
            <v>699789265</v>
          </cell>
          <cell r="I34">
            <v>711691639</v>
          </cell>
          <cell r="J34">
            <v>721466166</v>
          </cell>
          <cell r="K34">
            <v>754544472</v>
          </cell>
          <cell r="L34">
            <v>753906687</v>
          </cell>
          <cell r="M34">
            <v>751403381</v>
          </cell>
          <cell r="N34">
            <v>758128754</v>
          </cell>
          <cell r="O34">
            <v>719687933</v>
          </cell>
          <cell r="P34">
            <v>749078051</v>
          </cell>
          <cell r="Q34">
            <v>750547107</v>
          </cell>
          <cell r="R34">
            <v>774928134</v>
          </cell>
          <cell r="S34">
            <v>781121902</v>
          </cell>
          <cell r="T34">
            <v>796284914</v>
          </cell>
          <cell r="U34">
            <v>801336476</v>
          </cell>
          <cell r="V34">
            <v>824853540</v>
          </cell>
          <cell r="W34">
            <v>990900505</v>
          </cell>
          <cell r="X34">
            <v>857863238</v>
          </cell>
          <cell r="Y34">
            <v>907743620</v>
          </cell>
          <cell r="Z34">
            <v>1041313388</v>
          </cell>
          <cell r="AA34">
            <v>916412214</v>
          </cell>
        </row>
        <row r="35">
          <cell r="A35" t="str">
            <v>North Carolina</v>
          </cell>
          <cell r="B35">
            <v>114312121</v>
          </cell>
          <cell r="C35">
            <v>169440174</v>
          </cell>
          <cell r="D35">
            <v>202724229</v>
          </cell>
          <cell r="E35">
            <v>235924071</v>
          </cell>
          <cell r="F35">
            <v>271197443</v>
          </cell>
          <cell r="G35">
            <v>288837273</v>
          </cell>
          <cell r="H35">
            <v>288431050</v>
          </cell>
          <cell r="I35">
            <v>298208386</v>
          </cell>
          <cell r="J35">
            <v>304602437</v>
          </cell>
          <cell r="K35">
            <v>324688845</v>
          </cell>
          <cell r="L35">
            <v>324394438</v>
          </cell>
          <cell r="M35">
            <v>323238888</v>
          </cell>
          <cell r="N35">
            <v>326149459</v>
          </cell>
          <cell r="O35">
            <v>308408627</v>
          </cell>
          <cell r="P35">
            <v>327028732</v>
          </cell>
          <cell r="Q35">
            <v>327670085</v>
          </cell>
          <cell r="R35">
            <v>343834233</v>
          </cell>
          <cell r="S35">
            <v>346717377</v>
          </cell>
          <cell r="T35">
            <v>353310198</v>
          </cell>
          <cell r="U35">
            <v>355551567</v>
          </cell>
          <cell r="V35">
            <v>372501049</v>
          </cell>
          <cell r="W35">
            <v>458744760</v>
          </cell>
          <cell r="X35">
            <v>392724284</v>
          </cell>
          <cell r="Y35">
            <v>415241692</v>
          </cell>
          <cell r="Z35">
            <v>468127553</v>
          </cell>
          <cell r="AA35">
            <v>419166266</v>
          </cell>
        </row>
        <row r="36">
          <cell r="A36" t="str">
            <v>North Dakota</v>
          </cell>
          <cell r="B36">
            <v>9114296</v>
          </cell>
          <cell r="C36">
            <v>13738268</v>
          </cell>
          <cell r="D36">
            <v>16520608</v>
          </cell>
          <cell r="E36">
            <v>19721781</v>
          </cell>
          <cell r="F36">
            <v>22670415</v>
          </cell>
          <cell r="G36">
            <v>24185050</v>
          </cell>
          <cell r="H36">
            <v>24149971</v>
          </cell>
          <cell r="I36">
            <v>24968615</v>
          </cell>
          <cell r="J36">
            <v>25724171</v>
          </cell>
          <cell r="K36">
            <v>27420501</v>
          </cell>
          <cell r="L36">
            <v>27394883</v>
          </cell>
          <cell r="M36">
            <v>27294331</v>
          </cell>
          <cell r="N36">
            <v>27974355</v>
          </cell>
          <cell r="O36">
            <v>26396821</v>
          </cell>
          <cell r="P36">
            <v>27990523</v>
          </cell>
          <cell r="Q36">
            <v>28471374</v>
          </cell>
          <cell r="R36">
            <v>29926082</v>
          </cell>
          <cell r="S36">
            <v>30636808</v>
          </cell>
          <cell r="T36">
            <v>31761185</v>
          </cell>
          <cell r="U36">
            <v>32461481</v>
          </cell>
          <cell r="V36">
            <v>34006119</v>
          </cell>
          <cell r="W36">
            <v>41872297</v>
          </cell>
          <cell r="X36">
            <v>35570035</v>
          </cell>
          <cell r="Y36">
            <v>38391273</v>
          </cell>
          <cell r="Z36">
            <v>44421187</v>
          </cell>
          <cell r="AA36">
            <v>39390423</v>
          </cell>
        </row>
        <row r="37">
          <cell r="A37" t="str">
            <v>Ohio</v>
          </cell>
          <cell r="B37">
            <v>159145801</v>
          </cell>
          <cell r="C37">
            <v>239885523</v>
          </cell>
          <cell r="D37">
            <v>288468284</v>
          </cell>
          <cell r="E37">
            <v>344364350</v>
          </cell>
          <cell r="F37">
            <v>386053232</v>
          </cell>
          <cell r="G37">
            <v>404054880</v>
          </cell>
          <cell r="H37">
            <v>403484832</v>
          </cell>
          <cell r="I37">
            <v>410347509</v>
          </cell>
          <cell r="J37">
            <v>415983310</v>
          </cell>
          <cell r="K37">
            <v>435055616</v>
          </cell>
          <cell r="L37">
            <v>434669500</v>
          </cell>
          <cell r="M37">
            <v>433153992</v>
          </cell>
          <cell r="N37">
            <v>437042644</v>
          </cell>
          <cell r="O37">
            <v>413778315</v>
          </cell>
          <cell r="P37">
            <v>430675908</v>
          </cell>
          <cell r="Q37">
            <v>431520529</v>
          </cell>
          <cell r="R37">
            <v>445538188</v>
          </cell>
          <cell r="S37">
            <v>449176803</v>
          </cell>
          <cell r="T37">
            <v>457817083</v>
          </cell>
          <cell r="U37">
            <v>460721435</v>
          </cell>
          <cell r="V37">
            <v>474261504</v>
          </cell>
          <cell r="W37">
            <v>572901396</v>
          </cell>
          <cell r="X37">
            <v>493497272</v>
          </cell>
          <cell r="Y37">
            <v>521832875</v>
          </cell>
          <cell r="Z37">
            <v>588487187</v>
          </cell>
          <cell r="AA37">
            <v>526937530</v>
          </cell>
        </row>
        <row r="38">
          <cell r="A38" t="str">
            <v>Oklahoma</v>
          </cell>
          <cell r="B38">
            <v>55517617</v>
          </cell>
          <cell r="C38">
            <v>81913464</v>
          </cell>
          <cell r="D38">
            <v>98502970</v>
          </cell>
          <cell r="E38">
            <v>116368189</v>
          </cell>
          <cell r="F38">
            <v>130455767</v>
          </cell>
          <cell r="G38">
            <v>136538915</v>
          </cell>
          <cell r="H38">
            <v>136350331</v>
          </cell>
          <cell r="I38">
            <v>138669447</v>
          </cell>
          <cell r="J38">
            <v>140573963</v>
          </cell>
          <cell r="K38">
            <v>147019100</v>
          </cell>
          <cell r="L38">
            <v>146891050</v>
          </cell>
          <cell r="M38">
            <v>146388454</v>
          </cell>
          <cell r="N38">
            <v>147703001</v>
          </cell>
          <cell r="O38">
            <v>139984843</v>
          </cell>
          <cell r="P38">
            <v>146448894</v>
          </cell>
          <cell r="Q38">
            <v>146736103</v>
          </cell>
          <cell r="R38">
            <v>151502728</v>
          </cell>
          <cell r="S38">
            <v>152753076</v>
          </cell>
          <cell r="T38">
            <v>155678097</v>
          </cell>
          <cell r="U38">
            <v>156665705</v>
          </cell>
          <cell r="V38">
            <v>161932580</v>
          </cell>
          <cell r="W38">
            <v>199418424</v>
          </cell>
          <cell r="X38">
            <v>171831887</v>
          </cell>
          <cell r="Y38">
            <v>181690015</v>
          </cell>
          <cell r="Z38">
            <v>204859054</v>
          </cell>
          <cell r="AA38">
            <v>183432921</v>
          </cell>
        </row>
        <row r="39">
          <cell r="A39" t="str">
            <v>Oregon</v>
          </cell>
          <cell r="B39">
            <v>48323540</v>
          </cell>
          <cell r="C39">
            <v>72297813</v>
          </cell>
          <cell r="D39">
            <v>86394113</v>
          </cell>
          <cell r="E39">
            <v>100990582</v>
          </cell>
          <cell r="F39">
            <v>113747843</v>
          </cell>
          <cell r="G39">
            <v>119051901</v>
          </cell>
          <cell r="H39">
            <v>118887274</v>
          </cell>
          <cell r="I39">
            <v>120909370</v>
          </cell>
          <cell r="J39">
            <v>122569965</v>
          </cell>
          <cell r="K39">
            <v>128189642</v>
          </cell>
          <cell r="L39">
            <v>128077875</v>
          </cell>
          <cell r="M39">
            <v>127639189</v>
          </cell>
          <cell r="N39">
            <v>128785518</v>
          </cell>
          <cell r="O39">
            <v>122048783</v>
          </cell>
          <cell r="P39">
            <v>127032927</v>
          </cell>
          <cell r="Q39">
            <v>127282058</v>
          </cell>
          <cell r="R39">
            <v>131416732</v>
          </cell>
          <cell r="S39">
            <v>132497376</v>
          </cell>
          <cell r="T39">
            <v>135038537</v>
          </cell>
          <cell r="U39">
            <v>135895210</v>
          </cell>
          <cell r="V39">
            <v>136478752</v>
          </cell>
          <cell r="W39">
            <v>172268524</v>
          </cell>
          <cell r="X39">
            <v>148491349</v>
          </cell>
          <cell r="Y39">
            <v>160287417</v>
          </cell>
          <cell r="Z39">
            <v>185359081</v>
          </cell>
          <cell r="AA39">
            <v>161746031</v>
          </cell>
        </row>
        <row r="40">
          <cell r="A40" t="str">
            <v>Pennsylvania</v>
          </cell>
          <cell r="B40">
            <v>156534110</v>
          </cell>
          <cell r="C40">
            <v>235280772</v>
          </cell>
          <cell r="D40">
            <v>281508625</v>
          </cell>
          <cell r="E40">
            <v>336056128</v>
          </cell>
          <cell r="F40">
            <v>376739214</v>
          </cell>
          <cell r="G40">
            <v>394306550</v>
          </cell>
          <cell r="H40">
            <v>393753113</v>
          </cell>
          <cell r="I40">
            <v>400450268</v>
          </cell>
          <cell r="J40">
            <v>405950138</v>
          </cell>
          <cell r="K40">
            <v>424562436</v>
          </cell>
          <cell r="L40">
            <v>424187349</v>
          </cell>
          <cell r="M40">
            <v>422715133</v>
          </cell>
          <cell r="N40">
            <v>426508528</v>
          </cell>
          <cell r="O40">
            <v>403908503</v>
          </cell>
          <cell r="P40">
            <v>420403039</v>
          </cell>
          <cell r="Q40">
            <v>421227513</v>
          </cell>
          <cell r="R40">
            <v>434910811</v>
          </cell>
          <cell r="S40">
            <v>438457173</v>
          </cell>
          <cell r="T40">
            <v>446896819</v>
          </cell>
          <cell r="U40">
            <v>449731894</v>
          </cell>
          <cell r="V40">
            <v>462947596</v>
          </cell>
          <cell r="W40">
            <v>559436639</v>
          </cell>
          <cell r="X40">
            <v>482113285</v>
          </cell>
          <cell r="Y40">
            <v>520433565</v>
          </cell>
          <cell r="Z40">
            <v>601865708</v>
          </cell>
          <cell r="AA40">
            <v>525193526</v>
          </cell>
        </row>
        <row r="41">
          <cell r="A41" t="str">
            <v>Rhode Island</v>
          </cell>
          <cell r="B41">
            <v>17575151</v>
          </cell>
          <cell r="C41">
            <v>25211373</v>
          </cell>
          <cell r="D41">
            <v>29560959</v>
          </cell>
          <cell r="E41">
            <v>34402113</v>
          </cell>
          <cell r="F41">
            <v>38566846</v>
          </cell>
          <cell r="G41">
            <v>40365217</v>
          </cell>
          <cell r="H41">
            <v>40312171</v>
          </cell>
          <cell r="I41">
            <v>40997821</v>
          </cell>
          <cell r="J41">
            <v>41560894</v>
          </cell>
          <cell r="K41">
            <v>43466408</v>
          </cell>
          <cell r="L41">
            <v>43430175</v>
          </cell>
          <cell r="M41">
            <v>43287960</v>
          </cell>
          <cell r="N41">
            <v>43674918</v>
          </cell>
          <cell r="O41">
            <v>41491016</v>
          </cell>
          <cell r="P41">
            <v>43185397</v>
          </cell>
          <cell r="Q41">
            <v>43270090</v>
          </cell>
          <cell r="R41">
            <v>44675690</v>
          </cell>
          <cell r="S41">
            <v>45028020</v>
          </cell>
          <cell r="T41">
            <v>45906938</v>
          </cell>
          <cell r="U41">
            <v>46198168</v>
          </cell>
          <cell r="V41">
            <v>47553062</v>
          </cell>
          <cell r="W41">
            <v>57122885</v>
          </cell>
          <cell r="X41">
            <v>49513817</v>
          </cell>
          <cell r="Y41">
            <v>52387739</v>
          </cell>
          <cell r="Z41">
            <v>59084681</v>
          </cell>
          <cell r="AA41">
            <v>52905036</v>
          </cell>
        </row>
        <row r="42">
          <cell r="A42" t="str">
            <v>South Carolina</v>
          </cell>
          <cell r="B42">
            <v>68478573</v>
          </cell>
          <cell r="C42">
            <v>98231807</v>
          </cell>
          <cell r="D42">
            <v>115429949</v>
          </cell>
          <cell r="E42">
            <v>137796637</v>
          </cell>
          <cell r="F42">
            <v>154478352</v>
          </cell>
          <cell r="G42">
            <v>161681672</v>
          </cell>
          <cell r="H42">
            <v>161464733</v>
          </cell>
          <cell r="I42">
            <v>164211008</v>
          </cell>
          <cell r="J42">
            <v>166466317</v>
          </cell>
          <cell r="K42">
            <v>176030072</v>
          </cell>
          <cell r="L42">
            <v>175879561</v>
          </cell>
          <cell r="M42">
            <v>175288806</v>
          </cell>
          <cell r="N42">
            <v>176861071</v>
          </cell>
          <cell r="O42">
            <v>167787900</v>
          </cell>
          <cell r="P42">
            <v>174639906</v>
          </cell>
          <cell r="Q42">
            <v>174982401</v>
          </cell>
          <cell r="R42">
            <v>180666589</v>
          </cell>
          <cell r="S42">
            <v>182138660</v>
          </cell>
          <cell r="T42">
            <v>185645704</v>
          </cell>
          <cell r="U42">
            <v>186823424</v>
          </cell>
          <cell r="V42">
            <v>192315162</v>
          </cell>
          <cell r="W42">
            <v>236821186</v>
          </cell>
          <cell r="X42">
            <v>204524498</v>
          </cell>
          <cell r="Y42">
            <v>220793149</v>
          </cell>
          <cell r="Z42">
            <v>255321766</v>
          </cell>
          <cell r="AA42">
            <v>222796110</v>
          </cell>
        </row>
        <row r="43">
          <cell r="A43" t="str">
            <v>South Dakota</v>
          </cell>
          <cell r="B43">
            <v>10857498</v>
          </cell>
          <cell r="C43">
            <v>16365852</v>
          </cell>
          <cell r="D43">
            <v>19680342</v>
          </cell>
          <cell r="E43">
            <v>23493772</v>
          </cell>
          <cell r="F43">
            <v>27006362</v>
          </cell>
          <cell r="G43">
            <v>28810686</v>
          </cell>
          <cell r="H43">
            <v>28768898</v>
          </cell>
          <cell r="I43">
            <v>29744116</v>
          </cell>
          <cell r="J43">
            <v>30644180</v>
          </cell>
          <cell r="K43">
            <v>32664950</v>
          </cell>
          <cell r="L43">
            <v>32634432</v>
          </cell>
          <cell r="M43">
            <v>32514649</v>
          </cell>
          <cell r="N43">
            <v>33325283</v>
          </cell>
          <cell r="O43">
            <v>31445481</v>
          </cell>
          <cell r="P43">
            <v>33343995</v>
          </cell>
          <cell r="Q43">
            <v>33916813</v>
          </cell>
          <cell r="R43">
            <v>35649749</v>
          </cell>
          <cell r="S43">
            <v>36497087</v>
          </cell>
          <cell r="T43">
            <v>37414658</v>
          </cell>
          <cell r="U43">
            <v>37703138</v>
          </cell>
          <cell r="V43">
            <v>39046113</v>
          </cell>
          <cell r="W43">
            <v>48079554</v>
          </cell>
          <cell r="X43">
            <v>40923932</v>
          </cell>
          <cell r="Y43">
            <v>43943542</v>
          </cell>
          <cell r="Z43">
            <v>50685808</v>
          </cell>
          <cell r="AA43">
            <v>44467511</v>
          </cell>
        </row>
        <row r="44">
          <cell r="A44" t="str">
            <v>Tennessee</v>
          </cell>
          <cell r="B44">
            <v>88697223</v>
          </cell>
          <cell r="C44">
            <v>128733463</v>
          </cell>
          <cell r="D44">
            <v>154805179</v>
          </cell>
          <cell r="E44">
            <v>181996487</v>
          </cell>
          <cell r="F44">
            <v>205685894</v>
          </cell>
          <cell r="G44">
            <v>215277020</v>
          </cell>
          <cell r="H44">
            <v>214982394</v>
          </cell>
          <cell r="I44">
            <v>218638925</v>
          </cell>
          <cell r="J44">
            <v>221641759</v>
          </cell>
          <cell r="K44">
            <v>235422260</v>
          </cell>
          <cell r="L44">
            <v>235216929</v>
          </cell>
          <cell r="M44">
            <v>234411003</v>
          </cell>
          <cell r="N44">
            <v>236516628</v>
          </cell>
          <cell r="O44">
            <v>224140015</v>
          </cell>
          <cell r="P44">
            <v>234531578</v>
          </cell>
          <cell r="Q44">
            <v>234991530</v>
          </cell>
          <cell r="R44">
            <v>242625075</v>
          </cell>
          <cell r="S44">
            <v>244624689</v>
          </cell>
          <cell r="T44">
            <v>249311747</v>
          </cell>
          <cell r="U44">
            <v>250893359</v>
          </cell>
          <cell r="V44">
            <v>258271849</v>
          </cell>
          <cell r="W44">
            <v>318052869</v>
          </cell>
          <cell r="X44">
            <v>274069055</v>
          </cell>
          <cell r="Y44">
            <v>289801888</v>
          </cell>
          <cell r="Z44">
            <v>326773029</v>
          </cell>
          <cell r="AA44">
            <v>292595959</v>
          </cell>
        </row>
        <row r="45">
          <cell r="A45" t="str">
            <v>Texas</v>
          </cell>
          <cell r="B45">
            <v>336565139</v>
          </cell>
          <cell r="C45">
            <v>505688457</v>
          </cell>
          <cell r="D45">
            <v>608102898</v>
          </cell>
          <cell r="E45">
            <v>725934083</v>
          </cell>
          <cell r="F45">
            <v>834469609</v>
          </cell>
          <cell r="G45">
            <v>889556166</v>
          </cell>
          <cell r="H45">
            <v>888269029</v>
          </cell>
          <cell r="I45">
            <v>903726489</v>
          </cell>
          <cell r="J45">
            <v>916138464</v>
          </cell>
          <cell r="K45">
            <v>976551412</v>
          </cell>
          <cell r="L45">
            <v>975655796</v>
          </cell>
          <cell r="M45">
            <v>972140502</v>
          </cell>
          <cell r="N45">
            <v>980891885</v>
          </cell>
          <cell r="O45">
            <v>926935392</v>
          </cell>
          <cell r="P45">
            <v>982898919</v>
          </cell>
          <cell r="Q45">
            <v>984826533</v>
          </cell>
          <cell r="R45">
            <v>1029139939</v>
          </cell>
          <cell r="S45">
            <v>1037781783</v>
          </cell>
          <cell r="T45">
            <v>1068318575</v>
          </cell>
          <cell r="U45">
            <v>1075095895</v>
          </cell>
          <cell r="V45">
            <v>1126359383</v>
          </cell>
          <cell r="W45">
            <v>1387178689</v>
          </cell>
          <cell r="X45">
            <v>1148648094</v>
          </cell>
          <cell r="Y45">
            <v>1208117902</v>
          </cell>
          <cell r="Z45">
            <v>1433728997</v>
          </cell>
          <cell r="AA45">
            <v>1266909267</v>
          </cell>
        </row>
        <row r="46">
          <cell r="A46" t="str">
            <v>Utah</v>
          </cell>
          <cell r="B46">
            <v>37843586</v>
          </cell>
          <cell r="C46">
            <v>57042839</v>
          </cell>
          <cell r="D46">
            <v>68595427</v>
          </cell>
          <cell r="E46">
            <v>81887060</v>
          </cell>
          <cell r="F46">
            <v>93688425</v>
          </cell>
          <cell r="G46">
            <v>98467773</v>
          </cell>
          <cell r="H46">
            <v>98326665</v>
          </cell>
          <cell r="I46">
            <v>100055068</v>
          </cell>
          <cell r="J46">
            <v>102248650</v>
          </cell>
          <cell r="K46">
            <v>108991236</v>
          </cell>
          <cell r="L46">
            <v>108891670</v>
          </cell>
          <cell r="M46">
            <v>108500873</v>
          </cell>
          <cell r="N46">
            <v>109478880</v>
          </cell>
          <cell r="O46">
            <v>103478836</v>
          </cell>
          <cell r="P46">
            <v>109726349</v>
          </cell>
          <cell r="Q46">
            <v>109941539</v>
          </cell>
          <cell r="R46">
            <v>115558860</v>
          </cell>
          <cell r="S46">
            <v>116538710</v>
          </cell>
          <cell r="T46">
            <v>120755355</v>
          </cell>
          <cell r="U46">
            <v>121521416</v>
          </cell>
          <cell r="V46">
            <v>127316486</v>
          </cell>
          <cell r="W46">
            <v>156804995</v>
          </cell>
          <cell r="X46">
            <v>134026539</v>
          </cell>
          <cell r="Y46">
            <v>143384933</v>
          </cell>
          <cell r="Z46">
            <v>165946312</v>
          </cell>
          <cell r="AA46">
            <v>144716286</v>
          </cell>
        </row>
        <row r="47">
          <cell r="A47" t="str">
            <v>Vermont</v>
          </cell>
          <cell r="B47">
            <v>8787921</v>
          </cell>
          <cell r="C47">
            <v>13246313</v>
          </cell>
          <cell r="D47">
            <v>15929020</v>
          </cell>
          <cell r="E47">
            <v>19015562</v>
          </cell>
          <cell r="F47">
            <v>21858608</v>
          </cell>
          <cell r="G47">
            <v>23319005</v>
          </cell>
          <cell r="H47">
            <v>23285183</v>
          </cell>
          <cell r="I47">
            <v>24074512</v>
          </cell>
          <cell r="J47">
            <v>24803013</v>
          </cell>
          <cell r="K47">
            <v>26438599</v>
          </cell>
          <cell r="L47">
            <v>26413898</v>
          </cell>
          <cell r="M47">
            <v>26316947</v>
          </cell>
          <cell r="N47">
            <v>26972581</v>
          </cell>
          <cell r="O47">
            <v>25451576</v>
          </cell>
          <cell r="P47">
            <v>26988209</v>
          </cell>
          <cell r="Q47">
            <v>27451841</v>
          </cell>
          <cell r="R47">
            <v>28854457</v>
          </cell>
          <cell r="S47">
            <v>29534047</v>
          </cell>
          <cell r="T47">
            <v>30623846</v>
          </cell>
          <cell r="U47">
            <v>31299065</v>
          </cell>
          <cell r="V47">
            <v>32787162</v>
          </cell>
          <cell r="W47">
            <v>40366964</v>
          </cell>
          <cell r="X47">
            <v>34278414</v>
          </cell>
          <cell r="Y47">
            <v>36985191</v>
          </cell>
          <cell r="Z47">
            <v>42830504</v>
          </cell>
          <cell r="AA47">
            <v>37979888</v>
          </cell>
        </row>
        <row r="48">
          <cell r="A48" t="str">
            <v>Virginia</v>
          </cell>
          <cell r="B48">
            <v>106290352</v>
          </cell>
          <cell r="C48">
            <v>153996278</v>
          </cell>
          <cell r="D48">
            <v>181253563</v>
          </cell>
          <cell r="E48">
            <v>214098545</v>
          </cell>
          <cell r="F48">
            <v>246108749</v>
          </cell>
          <cell r="G48">
            <v>259999139</v>
          </cell>
          <cell r="H48">
            <v>259641368</v>
          </cell>
          <cell r="I48">
            <v>264057481</v>
          </cell>
          <cell r="J48">
            <v>267684103</v>
          </cell>
          <cell r="K48">
            <v>280223978</v>
          </cell>
          <cell r="L48">
            <v>279980570</v>
          </cell>
          <cell r="M48">
            <v>279025194</v>
          </cell>
          <cell r="N48">
            <v>281531321</v>
          </cell>
          <cell r="O48">
            <v>266858779</v>
          </cell>
          <cell r="P48">
            <v>280427239</v>
          </cell>
          <cell r="Q48">
            <v>280977199</v>
          </cell>
          <cell r="R48">
            <v>290104558</v>
          </cell>
          <cell r="S48">
            <v>292497089</v>
          </cell>
          <cell r="T48">
            <v>298099751</v>
          </cell>
          <cell r="U48">
            <v>299990870</v>
          </cell>
          <cell r="V48">
            <v>308813311</v>
          </cell>
          <cell r="W48">
            <v>380292318</v>
          </cell>
          <cell r="X48">
            <v>327747822</v>
          </cell>
          <cell r="Y48">
            <v>346604260</v>
          </cell>
          <cell r="Z48">
            <v>390774285</v>
          </cell>
          <cell r="AA48">
            <v>349903347</v>
          </cell>
        </row>
        <row r="49">
          <cell r="A49" t="str">
            <v>Washington</v>
          </cell>
          <cell r="B49">
            <v>78927411</v>
          </cell>
          <cell r="C49">
            <v>118603146</v>
          </cell>
          <cell r="D49">
            <v>142623221</v>
          </cell>
          <cell r="E49">
            <v>170259108</v>
          </cell>
          <cell r="F49">
            <v>195225582</v>
          </cell>
          <cell r="G49">
            <v>204328944</v>
          </cell>
          <cell r="H49">
            <v>204037061</v>
          </cell>
          <cell r="I49">
            <v>207507428</v>
          </cell>
          <cell r="J49">
            <v>210357380</v>
          </cell>
          <cell r="K49">
            <v>220001998</v>
          </cell>
          <cell r="L49">
            <v>219804574</v>
          </cell>
          <cell r="M49">
            <v>219029685</v>
          </cell>
          <cell r="N49">
            <v>220997879</v>
          </cell>
          <cell r="O49">
            <v>209103086</v>
          </cell>
          <cell r="P49">
            <v>217694346</v>
          </cell>
          <cell r="Q49">
            <v>218121278</v>
          </cell>
          <cell r="R49">
            <v>225206804</v>
          </cell>
          <cell r="S49">
            <v>227074062</v>
          </cell>
          <cell r="T49">
            <v>231413434</v>
          </cell>
          <cell r="U49">
            <v>232881501</v>
          </cell>
          <cell r="V49">
            <v>241300104</v>
          </cell>
          <cell r="W49">
            <v>297162183</v>
          </cell>
          <cell r="X49">
            <v>255327572</v>
          </cell>
          <cell r="Y49">
            <v>275619551</v>
          </cell>
          <cell r="Z49">
            <v>318647280</v>
          </cell>
          <cell r="AA49">
            <v>278054533</v>
          </cell>
        </row>
        <row r="50">
          <cell r="A50" t="str">
            <v>West Virginia</v>
          </cell>
          <cell r="B50">
            <v>30522278</v>
          </cell>
          <cell r="C50">
            <v>43783893</v>
          </cell>
          <cell r="D50">
            <v>51337699</v>
          </cell>
          <cell r="E50">
            <v>59745197</v>
          </cell>
          <cell r="F50">
            <v>66977974</v>
          </cell>
          <cell r="G50">
            <v>70101154</v>
          </cell>
          <cell r="H50">
            <v>70009031</v>
          </cell>
          <cell r="I50">
            <v>71199780</v>
          </cell>
          <cell r="J50">
            <v>72177653</v>
          </cell>
          <cell r="K50">
            <v>75486907</v>
          </cell>
          <cell r="L50">
            <v>75423982</v>
          </cell>
          <cell r="M50">
            <v>75177002</v>
          </cell>
          <cell r="N50">
            <v>75848901</v>
          </cell>
          <cell r="O50">
            <v>72056298</v>
          </cell>
          <cell r="P50">
            <v>74998883</v>
          </cell>
          <cell r="Q50">
            <v>75145967</v>
          </cell>
          <cell r="R50">
            <v>77587034</v>
          </cell>
          <cell r="S50">
            <v>77413986</v>
          </cell>
          <cell r="T50">
            <v>79725309</v>
          </cell>
          <cell r="U50">
            <v>80231079</v>
          </cell>
          <cell r="V50">
            <v>82584682</v>
          </cell>
          <cell r="W50">
            <v>99204658</v>
          </cell>
          <cell r="X50">
            <v>85993211</v>
          </cell>
          <cell r="Y50">
            <v>90983635</v>
          </cell>
          <cell r="Z50">
            <v>102610728</v>
          </cell>
          <cell r="AA50">
            <v>91878710</v>
          </cell>
        </row>
        <row r="51">
          <cell r="A51" t="str">
            <v>Wisconsin</v>
          </cell>
          <cell r="B51">
            <v>80406470</v>
          </cell>
          <cell r="C51">
            <v>117131369</v>
          </cell>
          <cell r="D51">
            <v>140599055</v>
          </cell>
          <cell r="E51">
            <v>163780418</v>
          </cell>
          <cell r="F51">
            <v>183607739</v>
          </cell>
          <cell r="G51">
            <v>192169361</v>
          </cell>
          <cell r="H51">
            <v>191909223</v>
          </cell>
          <cell r="I51">
            <v>195173313</v>
          </cell>
          <cell r="J51">
            <v>197853865</v>
          </cell>
          <cell r="K51">
            <v>206925213</v>
          </cell>
          <cell r="L51">
            <v>206748159</v>
          </cell>
          <cell r="M51">
            <v>206053221</v>
          </cell>
          <cell r="N51">
            <v>207901057</v>
          </cell>
          <cell r="O51">
            <v>197228296</v>
          </cell>
          <cell r="P51">
            <v>205282569</v>
          </cell>
          <cell r="Q51">
            <v>205685159</v>
          </cell>
          <cell r="R51">
            <v>212366706</v>
          </cell>
          <cell r="S51">
            <v>214086706</v>
          </cell>
          <cell r="T51">
            <v>218219467</v>
          </cell>
          <cell r="U51">
            <v>219603832</v>
          </cell>
          <cell r="V51">
            <v>226055137</v>
          </cell>
          <cell r="W51">
            <v>271578209</v>
          </cell>
          <cell r="X51">
            <v>234878637</v>
          </cell>
          <cell r="Y51">
            <v>250302020</v>
          </cell>
          <cell r="Z51">
            <v>289763883</v>
          </cell>
          <cell r="AA51">
            <v>252623286</v>
          </cell>
        </row>
        <row r="52">
          <cell r="A52" t="str">
            <v>Wyoming</v>
          </cell>
          <cell r="B52">
            <v>9219400</v>
          </cell>
          <cell r="C52">
            <v>13896695</v>
          </cell>
          <cell r="D52">
            <v>16711120</v>
          </cell>
          <cell r="E52">
            <v>19949209</v>
          </cell>
          <cell r="F52">
            <v>22931846</v>
          </cell>
          <cell r="G52">
            <v>24463947</v>
          </cell>
          <cell r="H52">
            <v>24428464</v>
          </cell>
          <cell r="I52">
            <v>25256549</v>
          </cell>
          <cell r="J52">
            <v>26020818</v>
          </cell>
          <cell r="K52">
            <v>27736710</v>
          </cell>
          <cell r="L52">
            <v>27710796</v>
          </cell>
          <cell r="M52">
            <v>27609085</v>
          </cell>
          <cell r="N52">
            <v>28296346</v>
          </cell>
          <cell r="O52">
            <v>26701225</v>
          </cell>
          <cell r="P52">
            <v>28313306</v>
          </cell>
          <cell r="Q52">
            <v>28799702</v>
          </cell>
          <cell r="R52">
            <v>30271186</v>
          </cell>
          <cell r="S52">
            <v>30981649</v>
          </cell>
          <cell r="T52">
            <v>32127451</v>
          </cell>
          <cell r="U52">
            <v>32835822</v>
          </cell>
          <cell r="V52">
            <v>34396519</v>
          </cell>
          <cell r="W52">
            <v>42347082</v>
          </cell>
          <cell r="X52">
            <v>35956920</v>
          </cell>
          <cell r="Y52">
            <v>38803230</v>
          </cell>
          <cell r="Z52">
            <v>44933446</v>
          </cell>
          <cell r="AA52">
            <v>39844668</v>
          </cell>
        </row>
        <row r="53">
          <cell r="A53" t="str">
            <v>American Samoa</v>
          </cell>
          <cell r="B53">
            <v>4832745</v>
          </cell>
          <cell r="C53">
            <v>5127424</v>
          </cell>
          <cell r="D53">
            <v>5705650</v>
          </cell>
          <cell r="E53">
            <v>5816515</v>
          </cell>
          <cell r="F53">
            <v>5935219</v>
          </cell>
          <cell r="G53">
            <v>6124504</v>
          </cell>
          <cell r="H53">
            <v>6122495</v>
          </cell>
          <cell r="I53">
            <v>6202408</v>
          </cell>
          <cell r="J53">
            <v>6297058</v>
          </cell>
          <cell r="K53">
            <v>6297058</v>
          </cell>
          <cell r="L53">
            <v>6297058</v>
          </cell>
          <cell r="M53">
            <v>6297058</v>
          </cell>
          <cell r="N53">
            <v>6358510</v>
          </cell>
          <cell r="O53">
            <v>6297058</v>
          </cell>
          <cell r="P53">
            <v>6357737</v>
          </cell>
          <cell r="Q53">
            <v>6357737</v>
          </cell>
          <cell r="R53">
            <v>6368582</v>
          </cell>
          <cell r="S53">
            <v>6333697</v>
          </cell>
          <cell r="T53">
            <v>6368582</v>
          </cell>
          <cell r="U53">
            <v>7130299</v>
          </cell>
          <cell r="V53">
            <v>7141124</v>
          </cell>
          <cell r="W53">
            <v>8355328</v>
          </cell>
          <cell r="X53">
            <v>7035807</v>
          </cell>
          <cell r="Y53">
            <v>8257741</v>
          </cell>
          <cell r="Z53">
            <v>7763220</v>
          </cell>
          <cell r="AA53">
            <v>8374099</v>
          </cell>
        </row>
        <row r="54">
          <cell r="A54" t="str">
            <v>Guam</v>
          </cell>
          <cell r="B54">
            <v>11675837</v>
          </cell>
          <cell r="C54">
            <v>12387778</v>
          </cell>
          <cell r="D54">
            <v>12629887</v>
          </cell>
          <cell r="E54">
            <v>12896899</v>
          </cell>
          <cell r="F54">
            <v>13160101</v>
          </cell>
          <cell r="G54">
            <v>13579801</v>
          </cell>
          <cell r="H54">
            <v>13575347</v>
          </cell>
          <cell r="I54">
            <v>13752535</v>
          </cell>
          <cell r="J54">
            <v>13962402</v>
          </cell>
          <cell r="K54">
            <v>13962402</v>
          </cell>
          <cell r="L54">
            <v>13962402</v>
          </cell>
          <cell r="M54">
            <v>13962402</v>
          </cell>
          <cell r="N54">
            <v>14098659</v>
          </cell>
          <cell r="O54">
            <v>13962402</v>
          </cell>
          <cell r="P54">
            <v>14096945</v>
          </cell>
          <cell r="Q54">
            <v>14096945</v>
          </cell>
          <cell r="R54">
            <v>14120991</v>
          </cell>
          <cell r="S54">
            <v>14120991</v>
          </cell>
          <cell r="T54">
            <v>14120991</v>
          </cell>
          <cell r="U54">
            <v>16817987</v>
          </cell>
          <cell r="V54">
            <v>16876737</v>
          </cell>
          <cell r="W54">
            <v>20346198</v>
          </cell>
          <cell r="X54">
            <v>17234421</v>
          </cell>
          <cell r="Y54">
            <v>18773585</v>
          </cell>
          <cell r="Z54">
            <v>17649316</v>
          </cell>
          <cell r="AA54">
            <v>19038119</v>
          </cell>
        </row>
        <row r="55">
          <cell r="A55" t="str">
            <v>Northern Mariana Islands</v>
          </cell>
          <cell r="B55">
            <v>2980233</v>
          </cell>
          <cell r="C55">
            <v>3161954</v>
          </cell>
          <cell r="D55">
            <v>4372921</v>
          </cell>
          <cell r="E55">
            <v>4419970</v>
          </cell>
          <cell r="F55">
            <v>4510173</v>
          </cell>
          <cell r="G55">
            <v>4654011</v>
          </cell>
          <cell r="H55">
            <v>4652485</v>
          </cell>
          <cell r="I55">
            <v>4713210</v>
          </cell>
          <cell r="J55">
            <v>4785135</v>
          </cell>
          <cell r="K55">
            <v>4785135</v>
          </cell>
          <cell r="L55">
            <v>4785135</v>
          </cell>
          <cell r="M55">
            <v>4785135</v>
          </cell>
          <cell r="N55">
            <v>4831832</v>
          </cell>
          <cell r="O55">
            <v>4785135</v>
          </cell>
          <cell r="P55">
            <v>4831245</v>
          </cell>
          <cell r="Q55">
            <v>4831245</v>
          </cell>
          <cell r="R55">
            <v>4839486</v>
          </cell>
          <cell r="S55">
            <v>4839486</v>
          </cell>
          <cell r="T55">
            <v>4839486</v>
          </cell>
          <cell r="U55">
            <v>5088893</v>
          </cell>
          <cell r="V55">
            <v>5049732</v>
          </cell>
          <cell r="W55">
            <v>6343956</v>
          </cell>
          <cell r="X55">
            <v>5342083</v>
          </cell>
          <cell r="Y55">
            <v>6290518</v>
          </cell>
          <cell r="Z55">
            <v>5913806</v>
          </cell>
          <cell r="AA55">
            <v>6379156</v>
          </cell>
        </row>
        <row r="56">
          <cell r="A56" t="str">
            <v>Puerto Rico</v>
          </cell>
          <cell r="B56">
            <v>37448755</v>
          </cell>
          <cell r="C56">
            <v>56447698</v>
          </cell>
          <cell r="D56">
            <v>67879755</v>
          </cell>
          <cell r="E56">
            <v>81032713</v>
          </cell>
          <cell r="F56">
            <v>93148039</v>
          </cell>
          <cell r="G56">
            <v>99371359</v>
          </cell>
          <cell r="H56">
            <v>99227228</v>
          </cell>
          <cell r="I56">
            <v>102590867</v>
          </cell>
          <cell r="J56">
            <v>105695291</v>
          </cell>
          <cell r="K56">
            <v>112665159</v>
          </cell>
          <cell r="L56">
            <v>112559899</v>
          </cell>
          <cell r="M56">
            <v>112146753</v>
          </cell>
          <cell r="N56">
            <v>114957397</v>
          </cell>
          <cell r="O56">
            <v>108459070</v>
          </cell>
          <cell r="P56">
            <v>115007263</v>
          </cell>
          <cell r="Q56">
            <v>115232810</v>
          </cell>
          <cell r="R56">
            <v>121120482</v>
          </cell>
          <cell r="S56">
            <v>123392698</v>
          </cell>
          <cell r="T56">
            <v>127835370</v>
          </cell>
          <cell r="U56">
            <v>128646346</v>
          </cell>
          <cell r="V56">
            <v>132432528</v>
          </cell>
          <cell r="W56">
            <v>163095042</v>
          </cell>
          <cell r="X56">
            <v>138986097</v>
          </cell>
          <cell r="Y56">
            <v>150154148</v>
          </cell>
          <cell r="Z56">
            <v>173454125</v>
          </cell>
          <cell r="AA56">
            <v>151357657</v>
          </cell>
        </row>
        <row r="57">
          <cell r="A57" t="str">
            <v>Virgin Islands</v>
          </cell>
          <cell r="B57">
            <v>8852007</v>
          </cell>
          <cell r="C57">
            <v>9391764</v>
          </cell>
          <cell r="D57">
            <v>7999858</v>
          </cell>
          <cell r="E57">
            <v>8197048</v>
          </cell>
          <cell r="F57">
            <v>8364335</v>
          </cell>
          <cell r="G57">
            <v>8631089</v>
          </cell>
          <cell r="H57">
            <v>8628258</v>
          </cell>
          <cell r="I57">
            <v>8740876</v>
          </cell>
          <cell r="J57">
            <v>8874264</v>
          </cell>
          <cell r="K57">
            <v>8874264</v>
          </cell>
          <cell r="L57">
            <v>8874264</v>
          </cell>
          <cell r="M57">
            <v>8874264</v>
          </cell>
          <cell r="N57">
            <v>8960866</v>
          </cell>
          <cell r="O57">
            <v>8874264</v>
          </cell>
          <cell r="P57">
            <v>8959778</v>
          </cell>
          <cell r="Q57">
            <v>8959778</v>
          </cell>
          <cell r="R57">
            <v>8975061</v>
          </cell>
          <cell r="S57">
            <v>8975061</v>
          </cell>
          <cell r="T57">
            <v>8975061</v>
          </cell>
          <cell r="U57">
            <v>8975061</v>
          </cell>
          <cell r="V57">
            <v>8944647</v>
          </cell>
          <cell r="W57">
            <v>10554518</v>
          </cell>
          <cell r="X57">
            <v>8887689</v>
          </cell>
          <cell r="Y57">
            <v>7630624</v>
          </cell>
          <cell r="Z57">
            <v>7173659</v>
          </cell>
          <cell r="AA57">
            <v>7738145</v>
          </cell>
        </row>
        <row r="58">
          <cell r="A58" t="str">
            <v>Freely Associated States</v>
          </cell>
          <cell r="B58">
            <v>7243368</v>
          </cell>
          <cell r="C58">
            <v>0</v>
          </cell>
          <cell r="D58">
            <v>0</v>
          </cell>
          <cell r="E58">
            <v>0</v>
          </cell>
          <cell r="F58">
            <v>0</v>
          </cell>
          <cell r="G58">
            <v>6579306</v>
          </cell>
          <cell r="H58">
            <v>6579306</v>
          </cell>
          <cell r="I58">
            <v>6579306</v>
          </cell>
          <cell r="J58">
            <v>6579306</v>
          </cell>
          <cell r="K58">
            <v>6579306</v>
          </cell>
          <cell r="L58">
            <v>6579306</v>
          </cell>
          <cell r="M58">
            <v>6579306</v>
          </cell>
          <cell r="N58">
            <v>6579306</v>
          </cell>
          <cell r="O58">
            <v>6579306</v>
          </cell>
          <cell r="P58">
            <v>6579306</v>
          </cell>
          <cell r="Q58">
            <v>6579306</v>
          </cell>
          <cell r="R58">
            <v>6579306</v>
          </cell>
          <cell r="S58">
            <v>6579306</v>
          </cell>
          <cell r="T58">
            <v>6579306</v>
          </cell>
          <cell r="U58">
            <v>6579306</v>
          </cell>
          <cell r="V58">
            <v>6579306</v>
          </cell>
          <cell r="W58">
            <v>6579306</v>
          </cell>
          <cell r="X58">
            <v>6579306</v>
          </cell>
          <cell r="Y58">
            <v>6579306</v>
          </cell>
          <cell r="Z58">
            <v>6579306</v>
          </cell>
          <cell r="AA58">
            <v>6579306</v>
          </cell>
        </row>
        <row r="59">
          <cell r="A59" t="str">
            <v>Department of the Interior</v>
          </cell>
          <cell r="B59">
            <v>52849182</v>
          </cell>
          <cell r="C59">
            <v>77724538</v>
          </cell>
          <cell r="D59">
            <v>79377301</v>
          </cell>
          <cell r="E59">
            <v>80458990</v>
          </cell>
          <cell r="F59">
            <v>81616614</v>
          </cell>
          <cell r="G59">
            <v>83545766</v>
          </cell>
          <cell r="H59">
            <v>86306409</v>
          </cell>
          <cell r="I59">
            <v>87432898</v>
          </cell>
          <cell r="J59">
            <v>88767145</v>
          </cell>
          <cell r="K59">
            <v>92011750</v>
          </cell>
          <cell r="L59">
            <v>92011750</v>
          </cell>
          <cell r="M59">
            <v>92011750</v>
          </cell>
          <cell r="N59">
            <v>92909676</v>
          </cell>
          <cell r="O59">
            <v>92909676</v>
          </cell>
          <cell r="P59">
            <v>93804965</v>
          </cell>
          <cell r="Q59">
            <v>94009371</v>
          </cell>
          <cell r="R59">
            <v>94169727</v>
          </cell>
          <cell r="S59">
            <v>94881167</v>
          </cell>
          <cell r="T59">
            <v>96817814</v>
          </cell>
          <cell r="U59">
            <v>97500263</v>
          </cell>
          <cell r="V59">
            <v>99028205</v>
          </cell>
          <cell r="W59">
            <v>100005611</v>
          </cell>
          <cell r="X59">
            <v>100005611</v>
          </cell>
          <cell r="Y59">
            <v>106376014</v>
          </cell>
          <cell r="Z59">
            <v>109802754</v>
          </cell>
          <cell r="AA59">
            <v>107874932</v>
          </cell>
        </row>
        <row r="60">
          <cell r="A60" t="str">
            <v>Other</v>
          </cell>
          <cell r="B60">
            <v>9700000</v>
          </cell>
          <cell r="C60">
            <v>23244059</v>
          </cell>
          <cell r="D60">
            <v>22579306</v>
          </cell>
          <cell r="E60">
            <v>22579306</v>
          </cell>
          <cell r="F60">
            <v>22579306</v>
          </cell>
          <cell r="G60">
            <v>10000000</v>
          </cell>
          <cell r="H60">
            <v>15000000</v>
          </cell>
          <cell r="I60">
            <v>15000000</v>
          </cell>
          <cell r="J60">
            <v>15000000</v>
          </cell>
          <cell r="K60">
            <v>15000000</v>
          </cell>
          <cell r="L60">
            <v>25000000</v>
          </cell>
          <cell r="M60">
            <v>25000000</v>
          </cell>
          <cell r="N60">
            <v>25000000</v>
          </cell>
          <cell r="O60">
            <v>23692500</v>
          </cell>
          <cell r="P60">
            <v>15000000</v>
          </cell>
          <cell r="Q60">
            <v>13000000</v>
          </cell>
          <cell r="R60">
            <v>20000000</v>
          </cell>
          <cell r="S60">
            <v>21400000</v>
          </cell>
          <cell r="T60">
            <v>21000000</v>
          </cell>
          <cell r="U60">
            <v>20000000</v>
          </cell>
          <cell r="V60">
            <v>10000000</v>
          </cell>
          <cell r="W60">
            <v>25000000</v>
          </cell>
          <cell r="X60">
            <v>20000000</v>
          </cell>
          <cell r="Y60">
            <v>20000000</v>
          </cell>
          <cell r="Z60">
            <v>20000000</v>
          </cell>
          <cell r="AA60">
            <v>30000000</v>
          </cell>
        </row>
        <row r="61">
          <cell r="A61" t="str">
            <v>Unallocated</v>
          </cell>
          <cell r="B61">
            <v>634080</v>
          </cell>
          <cell r="C61">
            <v>0</v>
          </cell>
          <cell r="D61">
            <v>0</v>
          </cell>
          <cell r="E61">
            <v>0</v>
          </cell>
          <cell r="F61">
            <v>0</v>
          </cell>
          <cell r="G61">
            <v>0</v>
          </cell>
          <cell r="H61">
            <v>0</v>
          </cell>
          <cell r="I61">
            <v>0</v>
          </cell>
          <cell r="J61">
            <v>0</v>
          </cell>
          <cell r="K61">
            <v>0</v>
          </cell>
          <cell r="L61">
            <v>0</v>
          </cell>
          <cell r="M61">
            <v>0</v>
          </cell>
          <cell r="O61">
            <v>0</v>
          </cell>
          <cell r="P61">
            <v>0</v>
          </cell>
          <cell r="Q61">
            <v>0</v>
          </cell>
          <cell r="R61">
            <v>0</v>
          </cell>
          <cell r="S61">
            <v>34885</v>
          </cell>
          <cell r="T61">
            <v>0</v>
          </cell>
          <cell r="U61">
            <v>0</v>
          </cell>
          <cell r="V61">
            <v>0</v>
          </cell>
          <cell r="W61">
            <v>0</v>
          </cell>
          <cell r="X61">
            <v>0</v>
          </cell>
          <cell r="Y61">
            <v>0</v>
          </cell>
          <cell r="Z61">
            <v>0</v>
          </cell>
          <cell r="AA61">
            <v>0</v>
          </cell>
        </row>
        <row r="62">
          <cell r="A62" t="str">
            <v>Total</v>
          </cell>
          <cell r="B62">
            <v>4310700000</v>
          </cell>
          <cell r="C62">
            <v>6339685000</v>
          </cell>
          <cell r="D62">
            <v>7528533000</v>
          </cell>
          <cell r="E62">
            <v>8874397536</v>
          </cell>
          <cell r="F62">
            <v>10068106452</v>
          </cell>
          <cell r="G62">
            <v>10589745824</v>
          </cell>
          <cell r="H62">
            <v>10582960540</v>
          </cell>
          <cell r="I62">
            <v>10782961000</v>
          </cell>
          <cell r="J62">
            <v>10947511571</v>
          </cell>
          <cell r="K62">
            <v>11505211000</v>
          </cell>
          <cell r="L62">
            <v>11505211000</v>
          </cell>
          <cell r="M62">
            <v>11465960974</v>
          </cell>
          <cell r="N62">
            <v>11577855236</v>
          </cell>
          <cell r="O62">
            <v>10974865803</v>
          </cell>
          <cell r="P62">
            <v>11472848000</v>
          </cell>
          <cell r="Q62">
            <v>11497848000</v>
          </cell>
          <cell r="R62">
            <v>11912848000</v>
          </cell>
          <cell r="S62">
            <v>12002848000</v>
          </cell>
          <cell r="T62">
            <v>12277848000</v>
          </cell>
          <cell r="U62">
            <v>12364392000</v>
          </cell>
          <cell r="V62">
            <v>12764392000</v>
          </cell>
          <cell r="W62">
            <v>15517457000</v>
          </cell>
          <cell r="X62">
            <v>13343704000</v>
          </cell>
          <cell r="Y62">
            <v>14193704000</v>
          </cell>
          <cell r="Z62">
            <v>16259193000</v>
          </cell>
          <cell r="AA62">
            <v>14393704000</v>
          </cell>
        </row>
      </sheetData>
      <sheetData sheetId="5">
        <row r="1">
          <cell r="A1" t="str">
            <v>Prior Year Penalties</v>
          </cell>
        </row>
      </sheetData>
      <sheetData sheetId="6">
        <row r="8">
          <cell r="A8" t="str">
            <v>Month</v>
          </cell>
        </row>
      </sheetData>
      <sheetData sheetId="7">
        <row r="1">
          <cell r="A1" t="str">
            <v>State Name</v>
          </cell>
        </row>
      </sheetData>
      <sheetData sheetId="8"/>
      <sheetData sheetId="9"/>
      <sheetData sheetId="10">
        <row r="3">
          <cell r="A3" t="str">
            <v>Alabama</v>
          </cell>
        </row>
      </sheetData>
      <sheetData sheetId="11">
        <row r="8">
          <cell r="B8" t="str">
            <v>2010 School Enrollment/1</v>
          </cell>
        </row>
      </sheetData>
      <sheetData sheetId="12">
        <row r="3">
          <cell r="A3" t="str">
            <v>State</v>
          </cell>
        </row>
      </sheetData>
      <sheetData sheetId="13">
        <row r="2">
          <cell r="A2" t="str">
            <v>State</v>
          </cell>
        </row>
      </sheetData>
      <sheetData sheetId="14">
        <row r="3">
          <cell r="A3" t="str">
            <v>FY</v>
          </cell>
        </row>
      </sheetData>
      <sheetData sheetId="15"/>
      <sheetData sheetId="16">
        <row r="1">
          <cell r="A1" t="str">
            <v>State</v>
          </cell>
        </row>
      </sheetData>
      <sheetData sheetId="17"/>
      <sheetData sheetId="18">
        <row r="3">
          <cell r="A3" t="str">
            <v>Year</v>
          </cell>
          <cell r="B3">
            <v>2004</v>
          </cell>
          <cell r="C3">
            <v>2005</v>
          </cell>
          <cell r="D3">
            <v>2006</v>
          </cell>
          <cell r="E3">
            <v>2007</v>
          </cell>
          <cell r="F3">
            <v>2008</v>
          </cell>
          <cell r="G3">
            <v>2009</v>
          </cell>
          <cell r="H3">
            <v>2010</v>
          </cell>
          <cell r="I3">
            <v>2011</v>
          </cell>
          <cell r="J3">
            <v>2012</v>
          </cell>
          <cell r="K3">
            <v>2013</v>
          </cell>
          <cell r="L3">
            <v>2014</v>
          </cell>
          <cell r="M3">
            <v>2015</v>
          </cell>
          <cell r="N3">
            <v>2016</v>
          </cell>
          <cell r="O3">
            <v>2017</v>
          </cell>
          <cell r="P3">
            <v>2018</v>
          </cell>
          <cell r="Q3">
            <v>2019</v>
          </cell>
          <cell r="R3">
            <v>2020</v>
          </cell>
          <cell r="S3">
            <v>2021</v>
          </cell>
          <cell r="T3">
            <v>2022</v>
          </cell>
          <cell r="U3">
            <v>2023</v>
          </cell>
          <cell r="V3">
            <v>2024</v>
          </cell>
        </row>
        <row r="4">
          <cell r="A4" t="str">
            <v>Alabama</v>
          </cell>
          <cell r="B4">
            <v>3008812</v>
          </cell>
          <cell r="C4">
            <v>3104768.7070270274</v>
          </cell>
          <cell r="D4">
            <v>3239758.6508108112</v>
          </cell>
          <cell r="E4">
            <v>3282044.6572972983</v>
          </cell>
          <cell r="F4">
            <v>3398103.4812540552</v>
          </cell>
          <cell r="G4">
            <v>3522310.4933837852</v>
          </cell>
          <cell r="H4">
            <v>3522310.4933837852</v>
          </cell>
          <cell r="I4">
            <v>3563598.5804154053</v>
          </cell>
          <cell r="J4">
            <v>3689223</v>
          </cell>
          <cell r="K4">
            <v>3768997</v>
          </cell>
          <cell r="L4">
            <v>3805316</v>
          </cell>
          <cell r="M4">
            <v>3868649</v>
          </cell>
          <cell r="N4">
            <v>3875248</v>
          </cell>
          <cell r="O4">
            <v>3938647</v>
          </cell>
          <cell r="P4">
            <v>4019040</v>
          </cell>
          <cell r="Q4">
            <v>4120419</v>
          </cell>
          <cell r="R4">
            <v>4193105</v>
          </cell>
          <cell r="S4">
            <v>4242670</v>
          </cell>
          <cell r="T4">
            <v>4506643</v>
          </cell>
          <cell r="U4">
            <v>4855702</v>
          </cell>
          <cell r="V4">
            <v>5012121</v>
          </cell>
        </row>
        <row r="5">
          <cell r="A5" t="str">
            <v>Alaska</v>
          </cell>
          <cell r="B5">
            <v>800000</v>
          </cell>
          <cell r="C5">
            <v>825513.51351351361</v>
          </cell>
          <cell r="D5">
            <v>861405.40540540544</v>
          </cell>
          <cell r="E5">
            <v>872648.64864864887</v>
          </cell>
          <cell r="F5">
            <v>903507.02702702722</v>
          </cell>
          <cell r="G5">
            <v>936531.89189189218</v>
          </cell>
          <cell r="H5">
            <v>936531.89189189218</v>
          </cell>
          <cell r="I5">
            <v>947509.80265045608</v>
          </cell>
          <cell r="J5">
            <v>980911</v>
          </cell>
          <cell r="K5">
            <v>1002122</v>
          </cell>
          <cell r="L5">
            <v>1011779</v>
          </cell>
          <cell r="M5">
            <v>1028618</v>
          </cell>
          <cell r="N5">
            <v>1030373</v>
          </cell>
          <cell r="O5">
            <v>1047230</v>
          </cell>
          <cell r="P5">
            <v>1068605</v>
          </cell>
          <cell r="Q5">
            <v>1095560</v>
          </cell>
          <cell r="R5">
            <v>1114886</v>
          </cell>
          <cell r="S5">
            <v>1128065</v>
          </cell>
          <cell r="T5">
            <v>1198252</v>
          </cell>
          <cell r="U5">
            <v>1291062</v>
          </cell>
          <cell r="V5">
            <v>1332652</v>
          </cell>
        </row>
        <row r="6">
          <cell r="A6" t="str">
            <v>Arizona</v>
          </cell>
          <cell r="B6">
            <v>2443468</v>
          </cell>
          <cell r="C6">
            <v>2521394.8172972975</v>
          </cell>
          <cell r="D6">
            <v>2631020.6789189191</v>
          </cell>
          <cell r="E6">
            <v>2665361.3102702708</v>
          </cell>
          <cell r="F6">
            <v>2759613.1353945951</v>
          </cell>
          <cell r="G6">
            <v>2860482.1360216225</v>
          </cell>
          <cell r="H6">
            <v>2860482.1360216225</v>
          </cell>
          <cell r="I6">
            <v>2894012.3530783807</v>
          </cell>
          <cell r="J6">
            <v>2996032</v>
          </cell>
          <cell r="K6">
            <v>3060817</v>
          </cell>
          <cell r="L6">
            <v>3090311</v>
          </cell>
          <cell r="M6">
            <v>3141744</v>
          </cell>
          <cell r="N6">
            <v>3147103</v>
          </cell>
          <cell r="O6">
            <v>3198589</v>
          </cell>
          <cell r="P6">
            <v>3263876</v>
          </cell>
          <cell r="Q6">
            <v>3346206</v>
          </cell>
          <cell r="R6">
            <v>3405235</v>
          </cell>
          <cell r="S6">
            <v>3445487</v>
          </cell>
          <cell r="T6">
            <v>3659861</v>
          </cell>
          <cell r="U6">
            <v>3943333</v>
          </cell>
          <cell r="V6">
            <v>4070361</v>
          </cell>
        </row>
        <row r="7">
          <cell r="A7" t="str">
            <v>Arkansas</v>
          </cell>
          <cell r="B7">
            <v>1707733</v>
          </cell>
          <cell r="C7">
            <v>1762195.8362162164</v>
          </cell>
          <cell r="D7">
            <v>1838813.0464864867</v>
          </cell>
          <cell r="E7">
            <v>1862813.6183783789</v>
          </cell>
          <cell r="F7">
            <v>1928685.9572324329</v>
          </cell>
          <cell r="G7">
            <v>1999183.0216702709</v>
          </cell>
          <cell r="H7">
            <v>1999183.0216702709</v>
          </cell>
          <cell r="I7">
            <v>2022617.197262089</v>
          </cell>
          <cell r="J7">
            <v>2093918</v>
          </cell>
          <cell r="K7">
            <v>2139196</v>
          </cell>
          <cell r="L7">
            <v>2159810</v>
          </cell>
          <cell r="M7">
            <v>2195757</v>
          </cell>
          <cell r="N7">
            <v>2199502</v>
          </cell>
          <cell r="O7">
            <v>2235486</v>
          </cell>
          <cell r="P7">
            <v>2281115</v>
          </cell>
          <cell r="Q7">
            <v>2338655</v>
          </cell>
          <cell r="R7">
            <v>2379910</v>
          </cell>
          <cell r="S7">
            <v>2408042</v>
          </cell>
          <cell r="T7">
            <v>2557867</v>
          </cell>
          <cell r="U7">
            <v>2755985</v>
          </cell>
          <cell r="V7">
            <v>2844765</v>
          </cell>
        </row>
        <row r="8">
          <cell r="A8" t="str">
            <v>California</v>
          </cell>
          <cell r="B8">
            <v>17984412</v>
          </cell>
          <cell r="C8">
            <v>18557968.923243247</v>
          </cell>
          <cell r="D8">
            <v>19364837.137297302</v>
          </cell>
          <cell r="E8">
            <v>19617591.035675686</v>
          </cell>
          <cell r="F8">
            <v>20311303.273686495</v>
          </cell>
          <cell r="G8">
            <v>21053719.243654065</v>
          </cell>
          <cell r="H8">
            <v>21053719.243654065</v>
          </cell>
          <cell r="I8">
            <v>21300508.33113062</v>
          </cell>
          <cell r="J8">
            <v>22051394</v>
          </cell>
          <cell r="K8">
            <v>22528221</v>
          </cell>
          <cell r="L8">
            <v>22745306</v>
          </cell>
          <cell r="M8">
            <v>23123865</v>
          </cell>
          <cell r="N8">
            <v>23163308</v>
          </cell>
          <cell r="O8">
            <v>23542257</v>
          </cell>
          <cell r="P8">
            <v>24022785</v>
          </cell>
          <cell r="Q8">
            <v>24628753</v>
          </cell>
          <cell r="R8">
            <v>25063215</v>
          </cell>
          <cell r="S8">
            <v>25359479</v>
          </cell>
          <cell r="T8">
            <v>26937313</v>
          </cell>
          <cell r="U8">
            <v>29023723</v>
          </cell>
          <cell r="V8">
            <v>29958678</v>
          </cell>
        </row>
        <row r="9">
          <cell r="A9" t="str">
            <v>Colorado</v>
          </cell>
          <cell r="B9">
            <v>2200584</v>
          </cell>
          <cell r="C9">
            <v>2270764.7870270275</v>
          </cell>
          <cell r="D9">
            <v>2369493.6908108112</v>
          </cell>
          <cell r="E9">
            <v>2400420.817297298</v>
          </cell>
          <cell r="F9">
            <v>2485303.8844540548</v>
          </cell>
          <cell r="G9">
            <v>2576146.3709837846</v>
          </cell>
          <cell r="H9">
            <v>2576146.3709837846</v>
          </cell>
          <cell r="I9">
            <v>2606343.6394446888</v>
          </cell>
          <cell r="J9">
            <v>2698222</v>
          </cell>
          <cell r="K9">
            <v>2756567</v>
          </cell>
          <cell r="L9">
            <v>2783130</v>
          </cell>
          <cell r="M9">
            <v>2829451</v>
          </cell>
          <cell r="N9">
            <v>2834277</v>
          </cell>
          <cell r="O9">
            <v>2880645</v>
          </cell>
          <cell r="P9">
            <v>2939443</v>
          </cell>
          <cell r="Q9">
            <v>3013590</v>
          </cell>
          <cell r="R9">
            <v>3066751</v>
          </cell>
          <cell r="S9">
            <v>3103002</v>
          </cell>
          <cell r="T9">
            <v>3296067</v>
          </cell>
          <cell r="U9">
            <v>3551361</v>
          </cell>
          <cell r="V9">
            <v>3665763</v>
          </cell>
        </row>
        <row r="10">
          <cell r="A10" t="str">
            <v>Connecticut</v>
          </cell>
          <cell r="B10">
            <v>2354685</v>
          </cell>
          <cell r="C10">
            <v>2429780.3594594598</v>
          </cell>
          <cell r="D10">
            <v>2535422.9837837839</v>
          </cell>
          <cell r="E10">
            <v>2568515.8540540547</v>
          </cell>
          <cell r="F10">
            <v>2659343.0549189197</v>
          </cell>
          <cell r="G10">
            <v>2756546.9973243251</v>
          </cell>
          <cell r="H10">
            <v>2756546.9973243251</v>
          </cell>
          <cell r="I10">
            <v>2788858.8995674863</v>
          </cell>
          <cell r="J10">
            <v>2887172</v>
          </cell>
          <cell r="K10">
            <v>2949603</v>
          </cell>
          <cell r="L10">
            <v>2978026</v>
          </cell>
          <cell r="M10">
            <v>3027590</v>
          </cell>
          <cell r="N10">
            <v>3032754</v>
          </cell>
          <cell r="O10">
            <v>3082369</v>
          </cell>
          <cell r="P10">
            <v>3145284</v>
          </cell>
          <cell r="Q10">
            <v>3224623</v>
          </cell>
          <cell r="R10">
            <v>3281507</v>
          </cell>
          <cell r="S10">
            <v>3320297</v>
          </cell>
          <cell r="T10">
            <v>3526882</v>
          </cell>
          <cell r="U10">
            <v>3800054</v>
          </cell>
          <cell r="V10">
            <v>3922467</v>
          </cell>
        </row>
        <row r="11">
          <cell r="A11" t="str">
            <v>Delaware</v>
          </cell>
          <cell r="B11">
            <v>800000</v>
          </cell>
          <cell r="C11">
            <v>825513.51351351361</v>
          </cell>
          <cell r="D11">
            <v>861405.40540540544</v>
          </cell>
          <cell r="E11">
            <v>872648.64864864887</v>
          </cell>
          <cell r="F11">
            <v>903507.02702702722</v>
          </cell>
          <cell r="G11">
            <v>936531.89189189218</v>
          </cell>
          <cell r="H11">
            <v>936531.89189189218</v>
          </cell>
          <cell r="I11">
            <v>947509.80265045608</v>
          </cell>
          <cell r="J11">
            <v>980911</v>
          </cell>
          <cell r="K11">
            <v>1002122</v>
          </cell>
          <cell r="L11">
            <v>1011779</v>
          </cell>
          <cell r="M11">
            <v>1028618</v>
          </cell>
          <cell r="N11">
            <v>1030373</v>
          </cell>
          <cell r="O11">
            <v>1047230</v>
          </cell>
          <cell r="P11">
            <v>1068605</v>
          </cell>
          <cell r="Q11">
            <v>1095560</v>
          </cell>
          <cell r="R11">
            <v>1114886</v>
          </cell>
          <cell r="S11">
            <v>1128065</v>
          </cell>
          <cell r="T11">
            <v>1198252</v>
          </cell>
          <cell r="U11">
            <v>1291062</v>
          </cell>
          <cell r="V11">
            <v>1332652</v>
          </cell>
        </row>
        <row r="12">
          <cell r="A12" t="str">
            <v>District of Columbia</v>
          </cell>
          <cell r="B12">
            <v>800000</v>
          </cell>
          <cell r="C12">
            <v>825513.51351351361</v>
          </cell>
          <cell r="D12">
            <v>861405.40540540544</v>
          </cell>
          <cell r="E12">
            <v>872648.64864864887</v>
          </cell>
          <cell r="F12">
            <v>903507.02702702722</v>
          </cell>
          <cell r="G12">
            <v>936531.89189189218</v>
          </cell>
          <cell r="H12">
            <v>936531.89189189218</v>
          </cell>
          <cell r="I12">
            <v>947509.80265045608</v>
          </cell>
          <cell r="J12">
            <v>980911</v>
          </cell>
          <cell r="K12">
            <v>1002122</v>
          </cell>
          <cell r="L12">
            <v>1011779</v>
          </cell>
          <cell r="M12">
            <v>1028618</v>
          </cell>
          <cell r="N12">
            <v>1030373</v>
          </cell>
          <cell r="O12">
            <v>1047230</v>
          </cell>
          <cell r="P12">
            <v>1068605</v>
          </cell>
          <cell r="Q12">
            <v>1095560</v>
          </cell>
          <cell r="R12">
            <v>1114886</v>
          </cell>
          <cell r="S12">
            <v>1128065</v>
          </cell>
          <cell r="T12">
            <v>1198252</v>
          </cell>
          <cell r="U12">
            <v>1291062</v>
          </cell>
          <cell r="V12">
            <v>1332652</v>
          </cell>
        </row>
        <row r="13">
          <cell r="A13" t="str">
            <v>Florida</v>
          </cell>
          <cell r="B13">
            <v>9941092</v>
          </cell>
          <cell r="C13">
            <v>10258132.231351353</v>
          </cell>
          <cell r="D13">
            <v>10704137.980540542</v>
          </cell>
          <cell r="E13">
            <v>10843850.624864869</v>
          </cell>
          <cell r="F13">
            <v>11227308.097902706</v>
          </cell>
          <cell r="G13">
            <v>11637687.122789193</v>
          </cell>
          <cell r="H13">
            <v>11637687.122789193</v>
          </cell>
          <cell r="I13">
            <v>11774102.648812534</v>
          </cell>
          <cell r="J13">
            <v>12189163</v>
          </cell>
          <cell r="K13">
            <v>12452735</v>
          </cell>
          <cell r="L13">
            <v>12572731</v>
          </cell>
          <cell r="M13">
            <v>12781984</v>
          </cell>
          <cell r="N13">
            <v>12803787</v>
          </cell>
          <cell r="O13">
            <v>13013255</v>
          </cell>
          <cell r="P13">
            <v>13278872</v>
          </cell>
          <cell r="Q13">
            <v>13613828</v>
          </cell>
          <cell r="R13">
            <v>13853982</v>
          </cell>
          <cell r="S13">
            <v>14017745</v>
          </cell>
          <cell r="T13">
            <v>14889911</v>
          </cell>
          <cell r="U13">
            <v>16043198</v>
          </cell>
          <cell r="V13">
            <v>16560005</v>
          </cell>
        </row>
        <row r="14">
          <cell r="A14" t="str">
            <v>Georgia</v>
          </cell>
          <cell r="B14">
            <v>4345983</v>
          </cell>
          <cell r="C14">
            <v>4484584.62</v>
          </cell>
          <cell r="D14">
            <v>4679566.5599999996</v>
          </cell>
          <cell r="E14">
            <v>4740645.24</v>
          </cell>
          <cell r="F14">
            <v>4908282.7248</v>
          </cell>
          <cell r="G14">
            <v>5087689.6014</v>
          </cell>
          <cell r="H14">
            <v>5087689.6014</v>
          </cell>
          <cell r="I14">
            <v>5147326.8683152944</v>
          </cell>
          <cell r="J14">
            <v>5328780</v>
          </cell>
          <cell r="K14">
            <v>5444007</v>
          </cell>
          <cell r="L14">
            <v>5496466</v>
          </cell>
          <cell r="M14">
            <v>5587946</v>
          </cell>
          <cell r="N14">
            <v>5597478</v>
          </cell>
          <cell r="O14">
            <v>5689052</v>
          </cell>
          <cell r="P14">
            <v>5805173</v>
          </cell>
          <cell r="Q14">
            <v>5951607</v>
          </cell>
          <cell r="R14">
            <v>6056596</v>
          </cell>
          <cell r="S14">
            <v>6128189</v>
          </cell>
          <cell r="T14">
            <v>6509477</v>
          </cell>
          <cell r="U14">
            <v>7013664</v>
          </cell>
          <cell r="V14">
            <v>7239598</v>
          </cell>
        </row>
        <row r="15">
          <cell r="A15" t="str">
            <v>Hawaii</v>
          </cell>
          <cell r="B15">
            <v>800000</v>
          </cell>
          <cell r="C15">
            <v>825513.51351351361</v>
          </cell>
          <cell r="D15">
            <v>861405.40540540544</v>
          </cell>
          <cell r="E15">
            <v>872648.64864864887</v>
          </cell>
          <cell r="F15">
            <v>903507.02702702722</v>
          </cell>
          <cell r="G15">
            <v>936531.89189189218</v>
          </cell>
          <cell r="H15">
            <v>936531.89189189218</v>
          </cell>
          <cell r="I15">
            <v>947509.80265045608</v>
          </cell>
          <cell r="J15">
            <v>980911</v>
          </cell>
          <cell r="K15">
            <v>1002122</v>
          </cell>
          <cell r="L15">
            <v>1011779</v>
          </cell>
          <cell r="M15">
            <v>1028618</v>
          </cell>
          <cell r="N15">
            <v>1030373</v>
          </cell>
          <cell r="O15">
            <v>1047230</v>
          </cell>
          <cell r="P15">
            <v>1068605</v>
          </cell>
          <cell r="Q15">
            <v>1095560</v>
          </cell>
          <cell r="R15">
            <v>1114886</v>
          </cell>
          <cell r="S15">
            <v>1128065</v>
          </cell>
          <cell r="T15">
            <v>1198252</v>
          </cell>
          <cell r="U15">
            <v>1291062</v>
          </cell>
          <cell r="V15">
            <v>1332652</v>
          </cell>
        </row>
        <row r="16">
          <cell r="A16" t="str">
            <v>Idaho</v>
          </cell>
          <cell r="B16">
            <v>800000</v>
          </cell>
          <cell r="C16">
            <v>825513.51351351361</v>
          </cell>
          <cell r="D16">
            <v>861405.40540540544</v>
          </cell>
          <cell r="E16">
            <v>872648.64864864887</v>
          </cell>
          <cell r="F16">
            <v>903507.02702702722</v>
          </cell>
          <cell r="G16">
            <v>936531.89189189218</v>
          </cell>
          <cell r="H16">
            <v>936531.89189189218</v>
          </cell>
          <cell r="I16">
            <v>947509.80265045608</v>
          </cell>
          <cell r="J16">
            <v>980911</v>
          </cell>
          <cell r="K16">
            <v>1002122</v>
          </cell>
          <cell r="L16">
            <v>1011779</v>
          </cell>
          <cell r="M16">
            <v>1028618</v>
          </cell>
          <cell r="N16">
            <v>1030373</v>
          </cell>
          <cell r="O16">
            <v>1047230</v>
          </cell>
          <cell r="P16">
            <v>1068605</v>
          </cell>
          <cell r="Q16">
            <v>1095560</v>
          </cell>
          <cell r="R16">
            <v>1114886</v>
          </cell>
          <cell r="S16">
            <v>1128065</v>
          </cell>
          <cell r="T16">
            <v>1198252</v>
          </cell>
          <cell r="U16">
            <v>1291062</v>
          </cell>
          <cell r="V16">
            <v>1332652</v>
          </cell>
        </row>
        <row r="17">
          <cell r="A17" t="str">
            <v>Illinois</v>
          </cell>
          <cell r="B17">
            <v>8145623</v>
          </cell>
          <cell r="C17">
            <v>8405402.3281081095</v>
          </cell>
          <cell r="D17">
            <v>8770854.6032432448</v>
          </cell>
          <cell r="E17">
            <v>8885333.6291891914</v>
          </cell>
          <cell r="F17">
            <v>9199534.5250162184</v>
          </cell>
          <cell r="G17">
            <v>9535794.648535138</v>
          </cell>
          <cell r="H17">
            <v>9535794.648535138</v>
          </cell>
          <cell r="I17">
            <v>9647572.0514937695</v>
          </cell>
          <cell r="J17">
            <v>9987668</v>
          </cell>
          <cell r="K17">
            <v>10203636</v>
          </cell>
          <cell r="L17">
            <v>10301960</v>
          </cell>
          <cell r="M17">
            <v>10473420</v>
          </cell>
          <cell r="N17">
            <v>10491285</v>
          </cell>
          <cell r="O17">
            <v>10662921</v>
          </cell>
          <cell r="P17">
            <v>10880565</v>
          </cell>
          <cell r="Q17">
            <v>11155024</v>
          </cell>
          <cell r="R17">
            <v>11351803</v>
          </cell>
          <cell r="S17">
            <v>11485989</v>
          </cell>
          <cell r="T17">
            <v>12200632</v>
          </cell>
          <cell r="U17">
            <v>13145623</v>
          </cell>
          <cell r="V17">
            <v>13569089</v>
          </cell>
        </row>
        <row r="18">
          <cell r="A18" t="str">
            <v>Indiana</v>
          </cell>
          <cell r="B18">
            <v>4258647</v>
          </cell>
          <cell r="C18">
            <v>4394463.3097297298</v>
          </cell>
          <cell r="D18">
            <v>4585526.9318918921</v>
          </cell>
          <cell r="E18">
            <v>4645378.1870270278</v>
          </cell>
          <cell r="F18">
            <v>4809646.8626594599</v>
          </cell>
          <cell r="G18">
            <v>4985448.4147621626</v>
          </cell>
          <cell r="H18">
            <v>4985448.4147621626</v>
          </cell>
          <cell r="I18">
            <v>5043887.2231599446</v>
          </cell>
          <cell r="J18">
            <v>5221694</v>
          </cell>
          <cell r="K18">
            <v>5334605</v>
          </cell>
          <cell r="L18">
            <v>5386010</v>
          </cell>
          <cell r="M18">
            <v>5475652</v>
          </cell>
          <cell r="N18">
            <v>5484992</v>
          </cell>
          <cell r="O18">
            <v>5574726</v>
          </cell>
          <cell r="P18">
            <v>5688513</v>
          </cell>
          <cell r="Q18">
            <v>5832004</v>
          </cell>
          <cell r="R18">
            <v>5934883</v>
          </cell>
          <cell r="S18">
            <v>6005037</v>
          </cell>
          <cell r="T18">
            <v>6378663</v>
          </cell>
          <cell r="U18">
            <v>6872718</v>
          </cell>
          <cell r="V18">
            <v>7094112</v>
          </cell>
        </row>
        <row r="19">
          <cell r="A19" t="str">
            <v>Iowa</v>
          </cell>
          <cell r="B19">
            <v>2094894</v>
          </cell>
          <cell r="C19">
            <v>2161704.1329729734</v>
          </cell>
          <cell r="D19">
            <v>2255691.2691891897</v>
          </cell>
          <cell r="E19">
            <v>2285133.0227027037</v>
          </cell>
          <cell r="F19">
            <v>2365939.3123459467</v>
          </cell>
          <cell r="G19">
            <v>2452418.8014162169</v>
          </cell>
          <cell r="H19">
            <v>2452418.8014162169</v>
          </cell>
          <cell r="I19">
            <v>2481165.7506420305</v>
          </cell>
          <cell r="J19">
            <v>2568632</v>
          </cell>
          <cell r="K19">
            <v>2624175</v>
          </cell>
          <cell r="L19">
            <v>2649462</v>
          </cell>
          <cell r="M19">
            <v>2693558</v>
          </cell>
          <cell r="N19">
            <v>2698153</v>
          </cell>
          <cell r="O19">
            <v>2742294</v>
          </cell>
          <cell r="P19">
            <v>2798268</v>
          </cell>
          <cell r="Q19">
            <v>2868853</v>
          </cell>
          <cell r="R19">
            <v>2919461</v>
          </cell>
          <cell r="S19">
            <v>2953971</v>
          </cell>
          <cell r="T19">
            <v>3137763</v>
          </cell>
          <cell r="U19">
            <v>3380796</v>
          </cell>
          <cell r="V19">
            <v>3489703</v>
          </cell>
        </row>
        <row r="20">
          <cell r="A20" t="str">
            <v>Kansas</v>
          </cell>
          <cell r="B20">
            <v>1704623</v>
          </cell>
          <cell r="C20">
            <v>1758986.6524324326</v>
          </cell>
          <cell r="D20">
            <v>1835464.3329729731</v>
          </cell>
          <cell r="E20">
            <v>1859421.1967567571</v>
          </cell>
          <cell r="F20">
            <v>1925173.5736648652</v>
          </cell>
          <cell r="G20">
            <v>1995542.2539405411</v>
          </cell>
          <cell r="H20">
            <v>1995542.2539405411</v>
          </cell>
          <cell r="I20">
            <v>2018933.7529042852</v>
          </cell>
          <cell r="J20">
            <v>2090105</v>
          </cell>
          <cell r="K20">
            <v>2135300</v>
          </cell>
          <cell r="L20">
            <v>2155876</v>
          </cell>
          <cell r="M20">
            <v>2191757</v>
          </cell>
          <cell r="N20">
            <v>2195496</v>
          </cell>
          <cell r="O20">
            <v>2231414</v>
          </cell>
          <cell r="P20">
            <v>2276960</v>
          </cell>
          <cell r="Q20">
            <v>2334396</v>
          </cell>
          <cell r="R20">
            <v>2375576</v>
          </cell>
          <cell r="S20">
            <v>2403657</v>
          </cell>
          <cell r="T20">
            <v>2553209</v>
          </cell>
          <cell r="U20">
            <v>2750966</v>
          </cell>
          <cell r="V20">
            <v>2839584</v>
          </cell>
        </row>
        <row r="21">
          <cell r="A21" t="str">
            <v>Kentucky</v>
          </cell>
          <cell r="B21">
            <v>2618787</v>
          </cell>
          <cell r="C21">
            <v>2702305.0718918922</v>
          </cell>
          <cell r="D21">
            <v>2819796.5967567572</v>
          </cell>
          <cell r="E21">
            <v>2856601.1708108117</v>
          </cell>
          <cell r="F21">
            <v>2957615.5709837847</v>
          </cell>
          <cell r="G21">
            <v>3065721.9294648659</v>
          </cell>
          <cell r="H21">
            <v>3065721.9294648659</v>
          </cell>
          <cell r="I21">
            <v>3101657.9419419747</v>
          </cell>
          <cell r="J21">
            <v>3210998</v>
          </cell>
          <cell r="K21">
            <v>3280431</v>
          </cell>
          <cell r="L21">
            <v>3312042</v>
          </cell>
          <cell r="M21">
            <v>3367166</v>
          </cell>
          <cell r="N21">
            <v>3372910</v>
          </cell>
          <cell r="O21">
            <v>3428090</v>
          </cell>
          <cell r="P21">
            <v>3498062</v>
          </cell>
          <cell r="Q21">
            <v>3586300</v>
          </cell>
          <cell r="R21">
            <v>3649564</v>
          </cell>
          <cell r="S21">
            <v>3692704</v>
          </cell>
          <cell r="T21">
            <v>3922459</v>
          </cell>
          <cell r="U21">
            <v>4226270</v>
          </cell>
          <cell r="V21">
            <v>4362413</v>
          </cell>
        </row>
        <row r="22">
          <cell r="A22" t="str">
            <v>Louisiana</v>
          </cell>
          <cell r="B22">
            <v>2856959</v>
          </cell>
          <cell r="C22">
            <v>2948072.827567568</v>
          </cell>
          <cell r="D22">
            <v>3076249.9070270276</v>
          </cell>
          <cell r="E22">
            <v>3116401.7632432445</v>
          </cell>
          <cell r="F22">
            <v>3226603.1655351361</v>
          </cell>
          <cell r="G22">
            <v>3344541.5216594609</v>
          </cell>
          <cell r="H22">
            <v>3344541.5216594609</v>
          </cell>
          <cell r="I22">
            <v>3383745.8228380554</v>
          </cell>
          <cell r="J22">
            <v>3503030</v>
          </cell>
          <cell r="K22">
            <v>3578778</v>
          </cell>
          <cell r="L22">
            <v>3613264</v>
          </cell>
          <cell r="M22">
            <v>3673401</v>
          </cell>
          <cell r="N22">
            <v>3679667</v>
          </cell>
          <cell r="O22">
            <v>3739866</v>
          </cell>
          <cell r="P22">
            <v>3816201</v>
          </cell>
          <cell r="Q22">
            <v>3912464</v>
          </cell>
          <cell r="R22">
            <v>3981482</v>
          </cell>
          <cell r="S22">
            <v>4028546</v>
          </cell>
          <cell r="T22">
            <v>4279197</v>
          </cell>
          <cell r="U22">
            <v>4610639</v>
          </cell>
          <cell r="V22">
            <v>4759164</v>
          </cell>
        </row>
        <row r="23">
          <cell r="A23" t="str">
            <v>Maine</v>
          </cell>
          <cell r="B23">
            <v>1002763</v>
          </cell>
          <cell r="C23">
            <v>1034743.0091891893</v>
          </cell>
          <cell r="D23">
            <v>1079731.8356756757</v>
          </cell>
          <cell r="E23">
            <v>1093824.7210810813</v>
          </cell>
          <cell r="F23">
            <v>1132504.2711783785</v>
          </cell>
          <cell r="G23">
            <v>1173899.4118864867</v>
          </cell>
          <cell r="H23">
            <v>1173899.4118864867</v>
          </cell>
          <cell r="I23">
            <v>1187659.7152939739</v>
          </cell>
          <cell r="J23">
            <v>1229527</v>
          </cell>
          <cell r="K23">
            <v>1256114</v>
          </cell>
          <cell r="L23">
            <v>1268218</v>
          </cell>
          <cell r="M23">
            <v>1289325</v>
          </cell>
          <cell r="N23">
            <v>1291524</v>
          </cell>
          <cell r="O23">
            <v>1312653</v>
          </cell>
          <cell r="P23">
            <v>1339446</v>
          </cell>
          <cell r="Q23">
            <v>1373233</v>
          </cell>
          <cell r="R23">
            <v>1397457</v>
          </cell>
          <cell r="S23">
            <v>1413976</v>
          </cell>
          <cell r="T23">
            <v>1501952</v>
          </cell>
          <cell r="U23">
            <v>1618285</v>
          </cell>
          <cell r="V23">
            <v>1670416</v>
          </cell>
        </row>
        <row r="24">
          <cell r="A24" t="str">
            <v>Maryland</v>
          </cell>
          <cell r="B24">
            <v>3222132</v>
          </cell>
          <cell r="C24">
            <v>3324891.8854054059</v>
          </cell>
          <cell r="D24">
            <v>3469452.4021621626</v>
          </cell>
          <cell r="E24">
            <v>3514736.4194594603</v>
          </cell>
          <cell r="F24">
            <v>3639023.6300108116</v>
          </cell>
          <cell r="G24">
            <v>3772036.7223567576</v>
          </cell>
          <cell r="H24">
            <v>3772036.7223567576</v>
          </cell>
          <cell r="I24">
            <v>3816252.0692921486</v>
          </cell>
          <cell r="J24">
            <v>3950783</v>
          </cell>
          <cell r="K24">
            <v>4036213</v>
          </cell>
          <cell r="L24">
            <v>4075106</v>
          </cell>
          <cell r="M24">
            <v>4142930</v>
          </cell>
          <cell r="N24">
            <v>4149997</v>
          </cell>
          <cell r="O24">
            <v>4217890</v>
          </cell>
          <cell r="P24">
            <v>4303983</v>
          </cell>
          <cell r="Q24">
            <v>4412550</v>
          </cell>
          <cell r="R24">
            <v>4490389</v>
          </cell>
          <cell r="S24">
            <v>4543468</v>
          </cell>
          <cell r="T24">
            <v>4826157</v>
          </cell>
          <cell r="U24">
            <v>5199963</v>
          </cell>
          <cell r="V24">
            <v>5367472</v>
          </cell>
        </row>
        <row r="25">
          <cell r="A25" t="str">
            <v>Massachusetts</v>
          </cell>
          <cell r="B25">
            <v>4897191</v>
          </cell>
          <cell r="C25">
            <v>5053371.6859459467</v>
          </cell>
          <cell r="D25">
            <v>5273083.4983783793</v>
          </cell>
          <cell r="E25">
            <v>5341908.8854054073</v>
          </cell>
          <cell r="F25">
            <v>5530808.1014918936</v>
          </cell>
          <cell r="G25">
            <v>5732969.4402324343</v>
          </cell>
          <cell r="H25">
            <v>5732969.4402324343</v>
          </cell>
          <cell r="I25">
            <v>5800170.5974394865</v>
          </cell>
          <cell r="J25">
            <v>6004638</v>
          </cell>
          <cell r="K25">
            <v>6134479</v>
          </cell>
          <cell r="L25">
            <v>6193592</v>
          </cell>
          <cell r="M25">
            <v>6296674</v>
          </cell>
          <cell r="N25">
            <v>6307415</v>
          </cell>
          <cell r="O25">
            <v>6410604</v>
          </cell>
          <cell r="P25">
            <v>6541453</v>
          </cell>
          <cell r="Q25">
            <v>6706459</v>
          </cell>
          <cell r="R25">
            <v>6824764</v>
          </cell>
          <cell r="S25">
            <v>6905437</v>
          </cell>
          <cell r="T25">
            <v>7335084</v>
          </cell>
          <cell r="U25">
            <v>7903218</v>
          </cell>
          <cell r="V25">
            <v>8157808</v>
          </cell>
        </row>
        <row r="26">
          <cell r="A26" t="str">
            <v>Michigan</v>
          </cell>
          <cell r="B26">
            <v>5960498</v>
          </cell>
          <cell r="C26">
            <v>6150589.5578378383</v>
          </cell>
          <cell r="D26">
            <v>6418006.495135135</v>
          </cell>
          <cell r="E26">
            <v>6501775.6562162172</v>
          </cell>
          <cell r="F26">
            <v>6731689.7844756767</v>
          </cell>
          <cell r="G26">
            <v>6977745.5856972989</v>
          </cell>
          <cell r="H26">
            <v>6977745.5856972989</v>
          </cell>
          <cell r="I26">
            <v>7059537.8545980463</v>
          </cell>
          <cell r="J26">
            <v>7308401</v>
          </cell>
          <cell r="K26">
            <v>7466434</v>
          </cell>
          <cell r="L26">
            <v>7538382</v>
          </cell>
          <cell r="M26">
            <v>7663846</v>
          </cell>
          <cell r="N26">
            <v>7676919</v>
          </cell>
          <cell r="O26">
            <v>7802512</v>
          </cell>
          <cell r="P26">
            <v>7961771</v>
          </cell>
          <cell r="Q26">
            <v>8162604</v>
          </cell>
          <cell r="R26">
            <v>8306596</v>
          </cell>
          <cell r="S26">
            <v>8404785</v>
          </cell>
          <cell r="T26">
            <v>8927720</v>
          </cell>
          <cell r="U26">
            <v>9619210</v>
          </cell>
          <cell r="V26">
            <v>9929078</v>
          </cell>
        </row>
        <row r="27">
          <cell r="A27" t="str">
            <v>Minnesota</v>
          </cell>
          <cell r="B27">
            <v>3117243</v>
          </cell>
          <cell r="C27">
            <v>3216657.7767567569</v>
          </cell>
          <cell r="D27">
            <v>3356512.4627027027</v>
          </cell>
          <cell r="E27">
            <v>3400322.3643243248</v>
          </cell>
          <cell r="F27">
            <v>3520563.6943135136</v>
          </cell>
          <cell r="G27">
            <v>3649246.8553459463</v>
          </cell>
          <cell r="H27">
            <v>3649246.8553459463</v>
          </cell>
          <cell r="I27">
            <v>3692022.8746793936</v>
          </cell>
          <cell r="J27">
            <v>3822174</v>
          </cell>
          <cell r="K27">
            <v>3904823</v>
          </cell>
          <cell r="L27">
            <v>3942450</v>
          </cell>
          <cell r="M27">
            <v>4008066</v>
          </cell>
          <cell r="N27">
            <v>4014903</v>
          </cell>
          <cell r="O27">
            <v>4080586</v>
          </cell>
          <cell r="P27">
            <v>4163876</v>
          </cell>
          <cell r="Q27">
            <v>4268909</v>
          </cell>
          <cell r="R27">
            <v>4344214</v>
          </cell>
          <cell r="S27">
            <v>4395565</v>
          </cell>
          <cell r="T27">
            <v>4669051</v>
          </cell>
          <cell r="U27">
            <v>5030689</v>
          </cell>
          <cell r="V27">
            <v>5192745</v>
          </cell>
        </row>
        <row r="28">
          <cell r="A28" t="str">
            <v>Mississippi</v>
          </cell>
          <cell r="B28">
            <v>2015632</v>
          </cell>
          <cell r="C28">
            <v>2079914.3178378381</v>
          </cell>
          <cell r="D28">
            <v>2170345.3751351354</v>
          </cell>
          <cell r="E28">
            <v>2198673.1762162168</v>
          </cell>
          <cell r="F28">
            <v>2276422.0948756761</v>
          </cell>
          <cell r="G28">
            <v>2359629.562897298</v>
          </cell>
          <cell r="H28">
            <v>2359629.562897298</v>
          </cell>
          <cell r="I28">
            <v>2387288.8481699298</v>
          </cell>
          <cell r="J28">
            <v>2471446</v>
          </cell>
          <cell r="K28">
            <v>2524887</v>
          </cell>
          <cell r="L28">
            <v>2549217</v>
          </cell>
          <cell r="M28">
            <v>2591645</v>
          </cell>
          <cell r="N28">
            <v>2596066</v>
          </cell>
          <cell r="O28">
            <v>2638537</v>
          </cell>
          <cell r="P28">
            <v>2692393</v>
          </cell>
          <cell r="Q28">
            <v>2760308</v>
          </cell>
          <cell r="R28">
            <v>2809001</v>
          </cell>
          <cell r="S28">
            <v>2842205</v>
          </cell>
          <cell r="T28">
            <v>3019043</v>
          </cell>
          <cell r="U28">
            <v>3252881</v>
          </cell>
          <cell r="V28">
            <v>3357668</v>
          </cell>
        </row>
        <row r="29">
          <cell r="A29" t="str">
            <v>Missouri</v>
          </cell>
          <cell r="B29">
            <v>3869022</v>
          </cell>
          <cell r="C29">
            <v>3992412.431351352</v>
          </cell>
          <cell r="D29">
            <v>4165995.5805405411</v>
          </cell>
          <cell r="E29">
            <v>4220371.0248648664</v>
          </cell>
          <cell r="F29">
            <v>4369610.705902704</v>
          </cell>
          <cell r="G29">
            <v>4529328.116789191</v>
          </cell>
          <cell r="H29">
            <v>4529328.116789191</v>
          </cell>
          <cell r="I29">
            <v>4582420.3395878412</v>
          </cell>
          <cell r="J29">
            <v>4743960</v>
          </cell>
          <cell r="K29">
            <v>4846541</v>
          </cell>
          <cell r="L29">
            <v>4893243</v>
          </cell>
          <cell r="M29">
            <v>4974683</v>
          </cell>
          <cell r="N29">
            <v>4983169</v>
          </cell>
          <cell r="O29">
            <v>5064693</v>
          </cell>
          <cell r="P29">
            <v>5168070</v>
          </cell>
          <cell r="Q29">
            <v>5298433</v>
          </cell>
          <cell r="R29">
            <v>5391900</v>
          </cell>
          <cell r="S29">
            <v>5455636</v>
          </cell>
          <cell r="T29">
            <v>5795079</v>
          </cell>
          <cell r="U29">
            <v>6243933</v>
          </cell>
          <cell r="V29">
            <v>6445072</v>
          </cell>
        </row>
        <row r="30">
          <cell r="A30" t="str">
            <v>Montana</v>
          </cell>
          <cell r="B30">
            <v>800000</v>
          </cell>
          <cell r="C30">
            <v>825513.51351351361</v>
          </cell>
          <cell r="D30">
            <v>861405.40540540544</v>
          </cell>
          <cell r="E30">
            <v>872648.64864864887</v>
          </cell>
          <cell r="F30">
            <v>903507.02702702722</v>
          </cell>
          <cell r="G30">
            <v>936531.89189189218</v>
          </cell>
          <cell r="H30">
            <v>936531.89189189218</v>
          </cell>
          <cell r="I30">
            <v>947509.80265045608</v>
          </cell>
          <cell r="J30">
            <v>980911</v>
          </cell>
          <cell r="K30">
            <v>1002122</v>
          </cell>
          <cell r="L30">
            <v>1011779</v>
          </cell>
          <cell r="M30">
            <v>1028618</v>
          </cell>
          <cell r="N30">
            <v>1030373</v>
          </cell>
          <cell r="O30">
            <v>1047230</v>
          </cell>
          <cell r="P30">
            <v>1068605</v>
          </cell>
          <cell r="Q30">
            <v>1095560</v>
          </cell>
          <cell r="R30">
            <v>1114886</v>
          </cell>
          <cell r="S30">
            <v>1128065</v>
          </cell>
          <cell r="T30">
            <v>1198252</v>
          </cell>
          <cell r="U30">
            <v>1291062</v>
          </cell>
          <cell r="V30">
            <v>1332652</v>
          </cell>
        </row>
        <row r="31">
          <cell r="A31" t="str">
            <v>Nebraska</v>
          </cell>
          <cell r="B31">
            <v>1228093</v>
          </cell>
          <cell r="C31">
            <v>1267259.2091891894</v>
          </cell>
          <cell r="D31">
            <v>1322357.4356756757</v>
          </cell>
          <cell r="E31">
            <v>1339617.1210810815</v>
          </cell>
          <cell r="F31">
            <v>1386988.3191783787</v>
          </cell>
          <cell r="G31">
            <v>1437685.3258864868</v>
          </cell>
          <cell r="H31">
            <v>1437685.3258864868</v>
          </cell>
          <cell r="I31">
            <v>1454537.6950830079</v>
          </cell>
          <cell r="J31">
            <v>1505813</v>
          </cell>
          <cell r="K31">
            <v>1538374</v>
          </cell>
          <cell r="L31">
            <v>1553198</v>
          </cell>
          <cell r="M31">
            <v>1579048</v>
          </cell>
          <cell r="N31">
            <v>1581741</v>
          </cell>
          <cell r="O31">
            <v>1607618</v>
          </cell>
          <cell r="P31">
            <v>1640432</v>
          </cell>
          <cell r="Q31">
            <v>1681811</v>
          </cell>
          <cell r="R31">
            <v>1711479</v>
          </cell>
          <cell r="S31">
            <v>1731710</v>
          </cell>
          <cell r="T31">
            <v>1839455</v>
          </cell>
          <cell r="U31">
            <v>1981929</v>
          </cell>
          <cell r="V31">
            <v>2045774</v>
          </cell>
        </row>
        <row r="32">
          <cell r="A32" t="str">
            <v>Nevada</v>
          </cell>
          <cell r="B32">
            <v>923002</v>
          </cell>
          <cell r="C32">
            <v>952438.28000000014</v>
          </cell>
          <cell r="D32">
            <v>993848.64000000013</v>
          </cell>
          <cell r="E32">
            <v>1006820.5600000003</v>
          </cell>
          <cell r="F32">
            <v>1042423.4912000003</v>
          </cell>
          <cell r="G32">
            <v>1080526.0116000003</v>
          </cell>
          <cell r="H32">
            <v>1080526.0116000003</v>
          </cell>
          <cell r="I32">
            <v>1093191.8035824702</v>
          </cell>
          <cell r="J32">
            <v>1131729</v>
          </cell>
          <cell r="K32">
            <v>1156201</v>
          </cell>
          <cell r="L32">
            <v>1167342</v>
          </cell>
          <cell r="M32">
            <v>1186771</v>
          </cell>
          <cell r="N32">
            <v>1188795</v>
          </cell>
          <cell r="O32">
            <v>1208244</v>
          </cell>
          <cell r="P32">
            <v>1232906</v>
          </cell>
          <cell r="Q32">
            <v>1264006</v>
          </cell>
          <cell r="R32">
            <v>1286304</v>
          </cell>
          <cell r="S32">
            <v>1301509</v>
          </cell>
          <cell r="T32">
            <v>1382487</v>
          </cell>
          <cell r="U32">
            <v>1489567</v>
          </cell>
          <cell r="V32">
            <v>1537551</v>
          </cell>
        </row>
        <row r="33">
          <cell r="A33" t="str">
            <v>New Hampshire</v>
          </cell>
          <cell r="B33">
            <v>813617</v>
          </cell>
          <cell r="C33">
            <v>839564.78540540545</v>
          </cell>
          <cell r="D33">
            <v>876067.60216216219</v>
          </cell>
          <cell r="E33">
            <v>887502.21945945965</v>
          </cell>
          <cell r="F33">
            <v>918885.84601081093</v>
          </cell>
          <cell r="G33">
            <v>952472.83535675693</v>
          </cell>
          <cell r="H33">
            <v>952472.83535675693</v>
          </cell>
          <cell r="I33">
            <v>963637.60387881997</v>
          </cell>
          <cell r="J33">
            <v>997608</v>
          </cell>
          <cell r="K33">
            <v>1019180</v>
          </cell>
          <cell r="L33">
            <v>1029001</v>
          </cell>
          <cell r="M33">
            <v>1046127</v>
          </cell>
          <cell r="N33">
            <v>1047911</v>
          </cell>
          <cell r="O33">
            <v>1065055</v>
          </cell>
          <cell r="P33">
            <v>1086794</v>
          </cell>
          <cell r="Q33">
            <v>1114208</v>
          </cell>
          <cell r="R33">
            <v>1133863</v>
          </cell>
          <cell r="S33">
            <v>1147266</v>
          </cell>
          <cell r="T33">
            <v>1218647</v>
          </cell>
          <cell r="U33">
            <v>1313036</v>
          </cell>
          <cell r="V33">
            <v>1355333</v>
          </cell>
        </row>
        <row r="34">
          <cell r="A34" t="str">
            <v>New Jersey</v>
          </cell>
          <cell r="B34">
            <v>6232884</v>
          </cell>
          <cell r="C34">
            <v>6431662.4627027037</v>
          </cell>
          <cell r="D34">
            <v>6711299.961081082</v>
          </cell>
          <cell r="E34">
            <v>6798897.2497297321</v>
          </cell>
          <cell r="F34">
            <v>7039318.1158054071</v>
          </cell>
          <cell r="G34">
            <v>7296618.3055783808</v>
          </cell>
          <cell r="H34">
            <v>7296618.3055783808</v>
          </cell>
          <cell r="I34">
            <v>7382148.3609789815</v>
          </cell>
          <cell r="J34">
            <v>7642384</v>
          </cell>
          <cell r="K34">
            <v>7807639</v>
          </cell>
          <cell r="L34">
            <v>7882874</v>
          </cell>
          <cell r="M34">
            <v>8014072</v>
          </cell>
          <cell r="N34">
            <v>8027742</v>
          </cell>
          <cell r="O34">
            <v>8159075</v>
          </cell>
          <cell r="P34">
            <v>8325612</v>
          </cell>
          <cell r="Q34">
            <v>8535623</v>
          </cell>
          <cell r="R34">
            <v>8686195</v>
          </cell>
          <cell r="S34">
            <v>8788872</v>
          </cell>
          <cell r="T34">
            <v>9335704</v>
          </cell>
          <cell r="U34">
            <v>10058794</v>
          </cell>
          <cell r="V34">
            <v>10382823</v>
          </cell>
        </row>
        <row r="35">
          <cell r="A35" t="str">
            <v>New Mexico</v>
          </cell>
          <cell r="B35">
            <v>1512798</v>
          </cell>
          <cell r="C35">
            <v>1561043.9902702705</v>
          </cell>
          <cell r="D35">
            <v>1628915.4681081083</v>
          </cell>
          <cell r="E35">
            <v>1650176.4129729734</v>
          </cell>
          <cell r="F35">
            <v>1708529.529340541</v>
          </cell>
          <cell r="G35">
            <v>1770979.4662378384</v>
          </cell>
          <cell r="H35">
            <v>1770979.4662378384</v>
          </cell>
          <cell r="I35">
            <v>1791738.6680375058</v>
          </cell>
          <cell r="J35">
            <v>1854901</v>
          </cell>
          <cell r="K35">
            <v>1895010</v>
          </cell>
          <cell r="L35">
            <v>1913271</v>
          </cell>
          <cell r="M35">
            <v>1945114</v>
          </cell>
          <cell r="N35">
            <v>1948432</v>
          </cell>
          <cell r="O35">
            <v>1980308</v>
          </cell>
          <cell r="P35">
            <v>2020729</v>
          </cell>
          <cell r="Q35">
            <v>2071701</v>
          </cell>
          <cell r="R35">
            <v>2108247</v>
          </cell>
          <cell r="S35">
            <v>2133168</v>
          </cell>
          <cell r="T35">
            <v>2265891</v>
          </cell>
          <cell r="U35">
            <v>2441394</v>
          </cell>
          <cell r="V35">
            <v>2520040</v>
          </cell>
        </row>
        <row r="36">
          <cell r="A36" t="str">
            <v>New York</v>
          </cell>
          <cell r="B36">
            <v>12711085</v>
          </cell>
          <cell r="C36">
            <v>13116465.54864865</v>
          </cell>
          <cell r="D36">
            <v>13686746.659459461</v>
          </cell>
          <cell r="E36">
            <v>13865388.935135139</v>
          </cell>
          <cell r="F36">
            <v>14355693.273297301</v>
          </cell>
          <cell r="G36">
            <v>14880420.603810815</v>
          </cell>
          <cell r="H36">
            <v>14880420.603810815</v>
          </cell>
          <cell r="I36">
            <v>15054847.049778964</v>
          </cell>
          <cell r="J36">
            <v>15585561</v>
          </cell>
          <cell r="K36">
            <v>15922574</v>
          </cell>
          <cell r="L36">
            <v>16076006</v>
          </cell>
          <cell r="M36">
            <v>16343565</v>
          </cell>
          <cell r="N36">
            <v>16371443</v>
          </cell>
          <cell r="O36">
            <v>16639278</v>
          </cell>
          <cell r="P36">
            <v>16978907</v>
          </cell>
          <cell r="Q36">
            <v>17407195</v>
          </cell>
          <cell r="R36">
            <v>17714265</v>
          </cell>
          <cell r="S36">
            <v>17923659</v>
          </cell>
          <cell r="T36">
            <v>19038846</v>
          </cell>
          <cell r="U36">
            <v>20513486</v>
          </cell>
          <cell r="V36">
            <v>21174297</v>
          </cell>
        </row>
        <row r="37">
          <cell r="A37" t="str">
            <v>North Carolina</v>
          </cell>
          <cell r="B37">
            <v>4731265</v>
          </cell>
          <cell r="C37">
            <v>4882153.9918918926</v>
          </cell>
          <cell r="D37">
            <v>5094421.5567567572</v>
          </cell>
          <cell r="E37">
            <v>5160915.010810812</v>
          </cell>
          <cell r="F37">
            <v>5343413.9677837845</v>
          </cell>
          <cell r="G37">
            <v>5538725.7018648656</v>
          </cell>
          <cell r="H37">
            <v>5538725.7018648656</v>
          </cell>
          <cell r="I37">
            <v>5603649.9580462612</v>
          </cell>
          <cell r="J37">
            <v>5801190</v>
          </cell>
          <cell r="K37">
            <v>5926632</v>
          </cell>
          <cell r="L37">
            <v>5983742</v>
          </cell>
          <cell r="M37">
            <v>6083332</v>
          </cell>
          <cell r="N37">
            <v>6093709</v>
          </cell>
          <cell r="O37">
            <v>6193401</v>
          </cell>
          <cell r="P37">
            <v>6319816</v>
          </cell>
          <cell r="Q37">
            <v>6479231</v>
          </cell>
          <cell r="R37">
            <v>6593527</v>
          </cell>
          <cell r="S37">
            <v>6671467</v>
          </cell>
          <cell r="T37">
            <v>7086557</v>
          </cell>
          <cell r="U37">
            <v>7635441</v>
          </cell>
          <cell r="V37">
            <v>7881405</v>
          </cell>
        </row>
        <row r="38">
          <cell r="A38" t="str">
            <v>North Dakota</v>
          </cell>
          <cell r="B38">
            <v>800000</v>
          </cell>
          <cell r="C38">
            <v>825513.51351351361</v>
          </cell>
          <cell r="D38">
            <v>861405.40540540544</v>
          </cell>
          <cell r="E38">
            <v>872648.64864864887</v>
          </cell>
          <cell r="F38">
            <v>903507.02702702722</v>
          </cell>
          <cell r="G38">
            <v>936531.89189189218</v>
          </cell>
          <cell r="H38">
            <v>936531.89189189218</v>
          </cell>
          <cell r="I38">
            <v>947509.80265045608</v>
          </cell>
          <cell r="J38">
            <v>980911</v>
          </cell>
          <cell r="K38">
            <v>1002122</v>
          </cell>
          <cell r="L38">
            <v>1011779</v>
          </cell>
          <cell r="M38">
            <v>1028618</v>
          </cell>
          <cell r="N38">
            <v>1030373</v>
          </cell>
          <cell r="O38">
            <v>1047230</v>
          </cell>
          <cell r="P38">
            <v>1068605</v>
          </cell>
          <cell r="Q38">
            <v>1095560</v>
          </cell>
          <cell r="R38">
            <v>1114886</v>
          </cell>
          <cell r="S38">
            <v>1128065</v>
          </cell>
          <cell r="T38">
            <v>1198252</v>
          </cell>
          <cell r="U38">
            <v>1291062</v>
          </cell>
          <cell r="V38">
            <v>1332652</v>
          </cell>
        </row>
        <row r="39">
          <cell r="A39" t="str">
            <v>Ohio</v>
          </cell>
          <cell r="B39">
            <v>6958457</v>
          </cell>
          <cell r="C39">
            <v>7180375.3583783796</v>
          </cell>
          <cell r="D39">
            <v>7492565.5913513526</v>
          </cell>
          <cell r="E39">
            <v>7590360.1221621651</v>
          </cell>
          <cell r="F39">
            <v>7858768.4959567599</v>
          </cell>
          <cell r="G39">
            <v>8146021.1235729763</v>
          </cell>
          <cell r="H39">
            <v>8146021.1235729763</v>
          </cell>
          <cell r="I39">
            <v>8241507.7735271063</v>
          </cell>
          <cell r="J39">
            <v>8532037</v>
          </cell>
          <cell r="K39">
            <v>8716529</v>
          </cell>
          <cell r="L39">
            <v>8800523</v>
          </cell>
          <cell r="M39">
            <v>8946994</v>
          </cell>
          <cell r="N39">
            <v>8962255</v>
          </cell>
          <cell r="O39">
            <v>9108876</v>
          </cell>
          <cell r="P39">
            <v>9294800</v>
          </cell>
          <cell r="Q39">
            <v>9529259</v>
          </cell>
          <cell r="R39">
            <v>9697359</v>
          </cell>
          <cell r="S39">
            <v>9811988</v>
          </cell>
          <cell r="T39">
            <v>10422477</v>
          </cell>
          <cell r="U39">
            <v>11229742</v>
          </cell>
          <cell r="V39">
            <v>11591491</v>
          </cell>
        </row>
        <row r="40">
          <cell r="A40" t="str">
            <v>Oklahoma</v>
          </cell>
          <cell r="B40">
            <v>2272091</v>
          </cell>
          <cell r="C40">
            <v>2344552.2805405408</v>
          </cell>
          <cell r="D40">
            <v>2446489.3362162164</v>
          </cell>
          <cell r="E40">
            <v>2478421.4259459465</v>
          </cell>
          <cell r="F40">
            <v>2566062.7306810813</v>
          </cell>
          <cell r="G40">
            <v>2659857.1034756759</v>
          </cell>
          <cell r="H40">
            <v>2659857.1034756759</v>
          </cell>
          <cell r="I40">
            <v>2691035.6187673458</v>
          </cell>
          <cell r="J40">
            <v>2785900</v>
          </cell>
          <cell r="K40">
            <v>2846141</v>
          </cell>
          <cell r="L40">
            <v>2873567</v>
          </cell>
          <cell r="M40">
            <v>2921393</v>
          </cell>
          <cell r="N40">
            <v>2926376</v>
          </cell>
          <cell r="O40">
            <v>2974251</v>
          </cell>
          <cell r="P40">
            <v>3034959</v>
          </cell>
          <cell r="Q40">
            <v>3111515</v>
          </cell>
          <cell r="R40">
            <v>3166403</v>
          </cell>
          <cell r="S40">
            <v>3203832</v>
          </cell>
          <cell r="T40">
            <v>3403170</v>
          </cell>
          <cell r="U40">
            <v>3666760</v>
          </cell>
          <cell r="V40">
            <v>3784879</v>
          </cell>
        </row>
        <row r="41">
          <cell r="A41" t="str">
            <v>Oregon</v>
          </cell>
          <cell r="B41">
            <v>1963089</v>
          </cell>
          <cell r="C41">
            <v>2025695.6221621623</v>
          </cell>
          <cell r="D41">
            <v>2113769.3448648648</v>
          </cell>
          <cell r="E41">
            <v>2141358.7037837841</v>
          </cell>
          <cell r="F41">
            <v>2217080.8827243247</v>
          </cell>
          <cell r="G41">
            <v>2298119.318902703</v>
          </cell>
          <cell r="H41">
            <v>2298119.318902703</v>
          </cell>
          <cell r="I41">
            <v>2325057.5887191007</v>
          </cell>
          <cell r="J41">
            <v>2407021</v>
          </cell>
          <cell r="K41">
            <v>2459069</v>
          </cell>
          <cell r="L41">
            <v>2482765</v>
          </cell>
          <cell r="M41">
            <v>2524087</v>
          </cell>
          <cell r="N41">
            <v>2528392</v>
          </cell>
          <cell r="O41">
            <v>2569756</v>
          </cell>
          <cell r="P41">
            <v>2622208</v>
          </cell>
          <cell r="Q41">
            <v>2688352</v>
          </cell>
          <cell r="R41">
            <v>2735776</v>
          </cell>
          <cell r="S41">
            <v>2768115</v>
          </cell>
          <cell r="T41">
            <v>2940343</v>
          </cell>
          <cell r="U41">
            <v>3168085</v>
          </cell>
          <cell r="V41">
            <v>3270140</v>
          </cell>
        </row>
        <row r="42">
          <cell r="A42" t="str">
            <v>Pennsylvania</v>
          </cell>
          <cell r="B42">
            <v>6634827</v>
          </cell>
          <cell r="C42">
            <v>6846424.1854054062</v>
          </cell>
          <cell r="D42">
            <v>7144094.802162163</v>
          </cell>
          <cell r="E42">
            <v>7237341.0194594618</v>
          </cell>
          <cell r="F42">
            <v>7493266.0220108125</v>
          </cell>
          <cell r="G42">
            <v>7767158.8533567591</v>
          </cell>
          <cell r="H42">
            <v>7767158.8533567591</v>
          </cell>
          <cell r="I42">
            <v>7858204.5267373966</v>
          </cell>
          <cell r="J42">
            <v>8135222</v>
          </cell>
          <cell r="K42">
            <v>8311133</v>
          </cell>
          <cell r="L42">
            <v>8391220</v>
          </cell>
          <cell r="M42">
            <v>8530878</v>
          </cell>
          <cell r="N42">
            <v>8545429</v>
          </cell>
          <cell r="O42">
            <v>8685231</v>
          </cell>
          <cell r="P42">
            <v>8862508</v>
          </cell>
          <cell r="Q42">
            <v>9086062</v>
          </cell>
          <cell r="R42">
            <v>9246344</v>
          </cell>
          <cell r="S42">
            <v>9355642</v>
          </cell>
          <cell r="T42">
            <v>9937738</v>
          </cell>
          <cell r="U42">
            <v>10707458</v>
          </cell>
          <cell r="V42">
            <v>11052382</v>
          </cell>
        </row>
        <row r="43">
          <cell r="A43" t="str">
            <v>Rhode Island</v>
          </cell>
          <cell r="B43">
            <v>800000</v>
          </cell>
          <cell r="C43">
            <v>825513.51351351361</v>
          </cell>
          <cell r="D43">
            <v>861405.40540540544</v>
          </cell>
          <cell r="E43">
            <v>872648.64864864887</v>
          </cell>
          <cell r="F43">
            <v>903507.02702702722</v>
          </cell>
          <cell r="G43">
            <v>936531.89189189218</v>
          </cell>
          <cell r="H43">
            <v>936531.89189189218</v>
          </cell>
          <cell r="I43">
            <v>947509.80265045608</v>
          </cell>
          <cell r="J43">
            <v>980911</v>
          </cell>
          <cell r="K43">
            <v>1002122</v>
          </cell>
          <cell r="L43">
            <v>1011779</v>
          </cell>
          <cell r="M43">
            <v>1028618</v>
          </cell>
          <cell r="N43">
            <v>1030373</v>
          </cell>
          <cell r="O43">
            <v>1047230</v>
          </cell>
          <cell r="P43">
            <v>1068605</v>
          </cell>
          <cell r="Q43">
            <v>1095560</v>
          </cell>
          <cell r="R43">
            <v>1114886</v>
          </cell>
          <cell r="S43">
            <v>1128065</v>
          </cell>
          <cell r="T43">
            <v>1198252</v>
          </cell>
          <cell r="U43">
            <v>1291062</v>
          </cell>
          <cell r="V43">
            <v>1332652</v>
          </cell>
        </row>
        <row r="44">
          <cell r="A44" t="str">
            <v>South Carolina</v>
          </cell>
          <cell r="B44">
            <v>2795030</v>
          </cell>
          <cell r="C44">
            <v>2884168.7945945947</v>
          </cell>
          <cell r="D44">
            <v>3009567.4378378377</v>
          </cell>
          <cell r="E44">
            <v>3048848.940540541</v>
          </cell>
          <cell r="F44">
            <v>3156661.5571891894</v>
          </cell>
          <cell r="G44">
            <v>3272043.4172432437</v>
          </cell>
          <cell r="H44">
            <v>3272043.4172432437</v>
          </cell>
          <cell r="I44">
            <v>3310397.9046276296</v>
          </cell>
          <cell r="J44">
            <v>3427096</v>
          </cell>
          <cell r="K44">
            <v>3501202</v>
          </cell>
          <cell r="L44">
            <v>3534940</v>
          </cell>
          <cell r="M44">
            <v>3593773</v>
          </cell>
          <cell r="N44">
            <v>3599903</v>
          </cell>
          <cell r="O44">
            <v>3658797</v>
          </cell>
          <cell r="P44">
            <v>3733478</v>
          </cell>
          <cell r="Q44">
            <v>3827654</v>
          </cell>
          <cell r="R44">
            <v>3895175</v>
          </cell>
          <cell r="S44">
            <v>3941219</v>
          </cell>
          <cell r="T44">
            <v>4186436</v>
          </cell>
          <cell r="U44">
            <v>4510693</v>
          </cell>
          <cell r="V44">
            <v>4655998</v>
          </cell>
        </row>
        <row r="45">
          <cell r="A45" t="str">
            <v>South Dakota</v>
          </cell>
          <cell r="B45">
            <v>800000</v>
          </cell>
          <cell r="C45">
            <v>825513.51351351361</v>
          </cell>
          <cell r="D45">
            <v>861405.40540540544</v>
          </cell>
          <cell r="E45">
            <v>872648.64864864887</v>
          </cell>
          <cell r="F45">
            <v>903507.02702702722</v>
          </cell>
          <cell r="G45">
            <v>936531.89189189218</v>
          </cell>
          <cell r="H45">
            <v>936531.89189189218</v>
          </cell>
          <cell r="I45">
            <v>947509.80265045608</v>
          </cell>
          <cell r="J45">
            <v>980911</v>
          </cell>
          <cell r="K45">
            <v>1002122</v>
          </cell>
          <cell r="L45">
            <v>1011779</v>
          </cell>
          <cell r="M45">
            <v>1028618</v>
          </cell>
          <cell r="N45">
            <v>1030373</v>
          </cell>
          <cell r="O45">
            <v>1047230</v>
          </cell>
          <cell r="P45">
            <v>1068605</v>
          </cell>
          <cell r="Q45">
            <v>1095560</v>
          </cell>
          <cell r="R45">
            <v>1114886</v>
          </cell>
          <cell r="S45">
            <v>1128065</v>
          </cell>
          <cell r="T45">
            <v>1198252</v>
          </cell>
          <cell r="U45">
            <v>1291062</v>
          </cell>
          <cell r="V45">
            <v>1332652</v>
          </cell>
        </row>
        <row r="46">
          <cell r="A46" t="str">
            <v>Tennessee</v>
          </cell>
          <cell r="B46">
            <v>3860646</v>
          </cell>
          <cell r="C46">
            <v>3983769.3048648653</v>
          </cell>
          <cell r="D46">
            <v>4156976.6659459462</v>
          </cell>
          <cell r="E46">
            <v>4211234.3935135147</v>
          </cell>
          <cell r="F46">
            <v>4360150.9873297308</v>
          </cell>
          <cell r="G46">
            <v>4519522.6278810827</v>
          </cell>
          <cell r="H46">
            <v>4519522.6278810827</v>
          </cell>
          <cell r="I46">
            <v>4572499.9119540909</v>
          </cell>
          <cell r="J46">
            <v>4733690</v>
          </cell>
          <cell r="K46">
            <v>4836049</v>
          </cell>
          <cell r="L46">
            <v>4882650</v>
          </cell>
          <cell r="M46">
            <v>4963914</v>
          </cell>
          <cell r="N46">
            <v>4972381</v>
          </cell>
          <cell r="O46">
            <v>5053729</v>
          </cell>
          <cell r="P46">
            <v>5156882</v>
          </cell>
          <cell r="Q46">
            <v>5286963</v>
          </cell>
          <cell r="R46">
            <v>5380227</v>
          </cell>
          <cell r="S46">
            <v>5443825</v>
          </cell>
          <cell r="T46">
            <v>5782533</v>
          </cell>
          <cell r="U46">
            <v>6230415</v>
          </cell>
          <cell r="V46">
            <v>6431118</v>
          </cell>
        </row>
        <row r="47">
          <cell r="A47" t="str">
            <v>Texas</v>
          </cell>
          <cell r="B47">
            <v>14214325</v>
          </cell>
          <cell r="C47">
            <v>14667646.716216218</v>
          </cell>
          <cell r="D47">
            <v>15305370.486486487</v>
          </cell>
          <cell r="E47">
            <v>15505139.378378382</v>
          </cell>
          <cell r="F47">
            <v>16053428.152432436</v>
          </cell>
          <cell r="G47">
            <v>16640210.855270274</v>
          </cell>
          <cell r="H47">
            <v>16640210.855270274</v>
          </cell>
          <cell r="I47">
            <v>16835265.344449304</v>
          </cell>
          <cell r="J47">
            <v>17428742</v>
          </cell>
          <cell r="K47">
            <v>17805611</v>
          </cell>
          <cell r="L47">
            <v>17977188</v>
          </cell>
          <cell r="M47">
            <v>18276390</v>
          </cell>
          <cell r="N47">
            <v>18307565</v>
          </cell>
          <cell r="O47">
            <v>18607074</v>
          </cell>
          <cell r="P47">
            <v>18986868</v>
          </cell>
          <cell r="Q47">
            <v>19465806</v>
          </cell>
          <cell r="R47">
            <v>19809191</v>
          </cell>
          <cell r="S47">
            <v>20043349</v>
          </cell>
          <cell r="T47">
            <v>21290420</v>
          </cell>
          <cell r="U47">
            <v>22939454</v>
          </cell>
          <cell r="V47">
            <v>23678413</v>
          </cell>
        </row>
        <row r="48">
          <cell r="A48" t="str">
            <v>Utah</v>
          </cell>
          <cell r="B48">
            <v>1659138</v>
          </cell>
          <cell r="C48">
            <v>1712051.04972973</v>
          </cell>
          <cell r="D48">
            <v>1786488.0518918922</v>
          </cell>
          <cell r="E48">
            <v>1809805.6670270276</v>
          </cell>
          <cell r="F48">
            <v>1873803.5522594599</v>
          </cell>
          <cell r="G48">
            <v>1942294.5625621628</v>
          </cell>
          <cell r="H48">
            <v>1942294.5625621628</v>
          </cell>
          <cell r="I48">
            <v>1965061.8986873403</v>
          </cell>
          <cell r="J48">
            <v>2034334</v>
          </cell>
          <cell r="K48">
            <v>2078323</v>
          </cell>
          <cell r="L48">
            <v>2098350</v>
          </cell>
          <cell r="M48">
            <v>2133274</v>
          </cell>
          <cell r="N48">
            <v>2136913</v>
          </cell>
          <cell r="O48">
            <v>2171873</v>
          </cell>
          <cell r="P48">
            <v>2216204</v>
          </cell>
          <cell r="Q48">
            <v>2272107</v>
          </cell>
          <cell r="R48">
            <v>2312188</v>
          </cell>
          <cell r="S48">
            <v>2339520</v>
          </cell>
          <cell r="T48">
            <v>2485082</v>
          </cell>
          <cell r="U48">
            <v>2677562</v>
          </cell>
          <cell r="V48">
            <v>2763816</v>
          </cell>
        </row>
        <row r="49">
          <cell r="A49" t="str">
            <v>Vermont</v>
          </cell>
          <cell r="B49">
            <v>800000</v>
          </cell>
          <cell r="C49">
            <v>825513.51351351361</v>
          </cell>
          <cell r="D49">
            <v>861405.40540540544</v>
          </cell>
          <cell r="E49">
            <v>872648.64864864887</v>
          </cell>
          <cell r="F49">
            <v>903507.02702702722</v>
          </cell>
          <cell r="G49">
            <v>936531.89189189218</v>
          </cell>
          <cell r="H49">
            <v>936531.89189189218</v>
          </cell>
          <cell r="I49">
            <v>947509.80265045608</v>
          </cell>
          <cell r="J49">
            <v>980911</v>
          </cell>
          <cell r="K49">
            <v>1002122</v>
          </cell>
          <cell r="L49">
            <v>1011779</v>
          </cell>
          <cell r="M49">
            <v>1028618</v>
          </cell>
          <cell r="N49">
            <v>1030373</v>
          </cell>
          <cell r="O49">
            <v>1047230</v>
          </cell>
          <cell r="P49">
            <v>1068605</v>
          </cell>
          <cell r="Q49">
            <v>1095560</v>
          </cell>
          <cell r="R49">
            <v>1114886</v>
          </cell>
          <cell r="S49">
            <v>1128065</v>
          </cell>
          <cell r="T49">
            <v>1198252</v>
          </cell>
          <cell r="U49">
            <v>1291062</v>
          </cell>
          <cell r="V49">
            <v>1332652</v>
          </cell>
        </row>
        <row r="50">
          <cell r="A50" t="str">
            <v>Virginia</v>
          </cell>
          <cell r="B50">
            <v>4452812</v>
          </cell>
          <cell r="C50">
            <v>4594820.5989189195</v>
          </cell>
          <cell r="D50">
            <v>4794595.4075675681</v>
          </cell>
          <cell r="E50">
            <v>4857175.4681081092</v>
          </cell>
          <cell r="F50">
            <v>5028933.6650378387</v>
          </cell>
          <cell r="G50">
            <v>5212750.5582486494</v>
          </cell>
          <cell r="H50">
            <v>5212750.5582486494</v>
          </cell>
          <cell r="I50">
            <v>5273853.7741994774</v>
          </cell>
          <cell r="J50">
            <v>5459768</v>
          </cell>
          <cell r="K50">
            <v>5577827</v>
          </cell>
          <cell r="L50">
            <v>5631576</v>
          </cell>
          <cell r="M50">
            <v>5725305</v>
          </cell>
          <cell r="N50">
            <v>5735071</v>
          </cell>
          <cell r="O50">
            <v>5828896</v>
          </cell>
          <cell r="P50">
            <v>5947871</v>
          </cell>
          <cell r="Q50">
            <v>6097904</v>
          </cell>
          <cell r="R50">
            <v>6205474</v>
          </cell>
          <cell r="S50">
            <v>6278827</v>
          </cell>
          <cell r="T50">
            <v>6669487</v>
          </cell>
          <cell r="U50">
            <v>7186067</v>
          </cell>
          <cell r="V50">
            <v>7417555</v>
          </cell>
        </row>
        <row r="51">
          <cell r="A51" t="str">
            <v>Washington</v>
          </cell>
          <cell r="B51">
            <v>3295641</v>
          </cell>
          <cell r="C51">
            <v>3400745.2264864868</v>
          </cell>
          <cell r="D51">
            <v>3548603.7145945947</v>
          </cell>
          <cell r="E51">
            <v>3594920.8313513519</v>
          </cell>
          <cell r="F51">
            <v>3722043.5025729733</v>
          </cell>
          <cell r="G51">
            <v>3858091.1259081084</v>
          </cell>
          <cell r="H51">
            <v>3858091.1259081084</v>
          </cell>
          <cell r="I51">
            <v>3903315.1918959385</v>
          </cell>
          <cell r="J51">
            <v>4040915</v>
          </cell>
          <cell r="K51">
            <v>4128293</v>
          </cell>
          <cell r="L51">
            <v>4168074</v>
          </cell>
          <cell r="M51">
            <v>4237445</v>
          </cell>
          <cell r="N51">
            <v>4244673</v>
          </cell>
          <cell r="O51">
            <v>4314115</v>
          </cell>
          <cell r="P51">
            <v>4402172</v>
          </cell>
          <cell r="Q51">
            <v>4513215</v>
          </cell>
          <cell r="R51">
            <v>4592830</v>
          </cell>
          <cell r="S51">
            <v>4647120</v>
          </cell>
          <cell r="T51">
            <v>4936258</v>
          </cell>
          <cell r="U51">
            <v>5318592</v>
          </cell>
          <cell r="V51">
            <v>5489922</v>
          </cell>
        </row>
        <row r="52">
          <cell r="A52" t="str">
            <v>West Virginia</v>
          </cell>
          <cell r="B52">
            <v>1396699</v>
          </cell>
          <cell r="C52">
            <v>1441242.3735135137</v>
          </cell>
          <cell r="D52">
            <v>1503905.0854054056</v>
          </cell>
          <cell r="E52">
            <v>1523534.3686486492</v>
          </cell>
          <cell r="F52">
            <v>1577409.2014270276</v>
          </cell>
          <cell r="G52">
            <v>1635066.4460918924</v>
          </cell>
          <cell r="H52">
            <v>1635066.4460918924</v>
          </cell>
          <cell r="I52">
            <v>1654232.4923151117</v>
          </cell>
          <cell r="J52">
            <v>1712547</v>
          </cell>
          <cell r="K52">
            <v>1749578</v>
          </cell>
          <cell r="L52">
            <v>1766437</v>
          </cell>
          <cell r="M52">
            <v>1795837</v>
          </cell>
          <cell r="N52">
            <v>1798900</v>
          </cell>
          <cell r="O52">
            <v>1828330</v>
          </cell>
          <cell r="P52">
            <v>1865649</v>
          </cell>
          <cell r="Q52">
            <v>1912709</v>
          </cell>
          <cell r="R52">
            <v>1946450</v>
          </cell>
          <cell r="S52">
            <v>1969458</v>
          </cell>
          <cell r="T52">
            <v>2091995</v>
          </cell>
          <cell r="U52">
            <v>2254029</v>
          </cell>
          <cell r="V52">
            <v>2326639</v>
          </cell>
        </row>
        <row r="53">
          <cell r="A53" t="str">
            <v>Wisconsin</v>
          </cell>
          <cell r="B53">
            <v>3399822</v>
          </cell>
          <cell r="C53">
            <v>3508248.7556756763</v>
          </cell>
          <cell r="D53">
            <v>3660781.3102702708</v>
          </cell>
          <cell r="E53">
            <v>3708562.5924324337</v>
          </cell>
          <cell r="F53">
            <v>3839703.8345513525</v>
          </cell>
          <cell r="G53">
            <v>3980052.1621945961</v>
          </cell>
          <cell r="H53">
            <v>3980052.1621945961</v>
          </cell>
          <cell r="I53">
            <v>4026705.8403333486</v>
          </cell>
          <cell r="J53">
            <v>4168655</v>
          </cell>
          <cell r="K53">
            <v>4258796</v>
          </cell>
          <cell r="L53">
            <v>4299834</v>
          </cell>
          <cell r="M53">
            <v>4371398</v>
          </cell>
          <cell r="N53">
            <v>4378854</v>
          </cell>
          <cell r="O53">
            <v>4450492</v>
          </cell>
          <cell r="P53">
            <v>4541332</v>
          </cell>
          <cell r="Q53">
            <v>4655886</v>
          </cell>
          <cell r="R53">
            <v>4738018</v>
          </cell>
          <cell r="S53">
            <v>4794025</v>
          </cell>
          <cell r="T53">
            <v>5092303</v>
          </cell>
          <cell r="U53">
            <v>5486724</v>
          </cell>
          <cell r="V53">
            <v>5663470</v>
          </cell>
        </row>
        <row r="54">
          <cell r="A54" t="str">
            <v>Wyoming</v>
          </cell>
          <cell r="B54">
            <v>800000</v>
          </cell>
          <cell r="C54">
            <v>825513.51351351361</v>
          </cell>
          <cell r="D54">
            <v>861405.40540540544</v>
          </cell>
          <cell r="E54">
            <v>872648.64864864887</v>
          </cell>
          <cell r="F54">
            <v>903507.02702702722</v>
          </cell>
          <cell r="G54">
            <v>936531.89189189218</v>
          </cell>
          <cell r="H54">
            <v>936531.89189189218</v>
          </cell>
          <cell r="I54">
            <v>947509.80265045608</v>
          </cell>
          <cell r="J54">
            <v>980911</v>
          </cell>
          <cell r="K54">
            <v>1002122</v>
          </cell>
          <cell r="L54">
            <v>1011779</v>
          </cell>
          <cell r="M54">
            <v>1028618</v>
          </cell>
          <cell r="N54">
            <v>1030373</v>
          </cell>
          <cell r="O54">
            <v>1047230</v>
          </cell>
          <cell r="P54">
            <v>1068605</v>
          </cell>
          <cell r="Q54">
            <v>1095560</v>
          </cell>
          <cell r="R54">
            <v>1114886</v>
          </cell>
          <cell r="S54">
            <v>1128065</v>
          </cell>
          <cell r="T54">
            <v>1198252</v>
          </cell>
          <cell r="U54">
            <v>1291062</v>
          </cell>
          <cell r="V54">
            <v>1332652</v>
          </cell>
        </row>
        <row r="55">
          <cell r="A55" t="str">
            <v>American Samoa</v>
          </cell>
          <cell r="B55">
            <v>296760.95</v>
          </cell>
          <cell r="C55">
            <v>306225.2</v>
          </cell>
          <cell r="D55">
            <v>306124.75</v>
          </cell>
          <cell r="E55">
            <v>310120.40000000002</v>
          </cell>
          <cell r="F55">
            <v>314852.90000000002</v>
          </cell>
          <cell r="G55">
            <v>314852.90000000002</v>
          </cell>
          <cell r="H55">
            <v>314852.90000000002</v>
          </cell>
          <cell r="I55">
            <v>314852.90000000002</v>
          </cell>
          <cell r="J55">
            <v>317925.5</v>
          </cell>
          <cell r="K55">
            <v>314852.90000000002</v>
          </cell>
          <cell r="L55">
            <v>317886.85000000003</v>
          </cell>
          <cell r="M55">
            <v>317886.85000000003</v>
          </cell>
          <cell r="N55">
            <v>318429.10000000003</v>
          </cell>
          <cell r="O55">
            <v>316684.85000000003</v>
          </cell>
          <cell r="P55">
            <v>318429.10000000003</v>
          </cell>
          <cell r="Q55">
            <v>356514.95</v>
          </cell>
          <cell r="R55">
            <v>357056.2</v>
          </cell>
          <cell r="S55">
            <v>417766.40000000002</v>
          </cell>
          <cell r="T55">
            <v>351790.35000000003</v>
          </cell>
          <cell r="U55">
            <v>412887.05000000005</v>
          </cell>
          <cell r="V55">
            <v>388161</v>
          </cell>
        </row>
        <row r="56">
          <cell r="A56" t="str">
            <v>Guam</v>
          </cell>
          <cell r="B56">
            <v>658005.05000000005</v>
          </cell>
          <cell r="C56">
            <v>678990.05</v>
          </cell>
          <cell r="D56">
            <v>678767.35000000009</v>
          </cell>
          <cell r="E56">
            <v>687626.75</v>
          </cell>
          <cell r="F56">
            <v>698120.10000000009</v>
          </cell>
          <cell r="G56">
            <v>698120.10000000009</v>
          </cell>
          <cell r="H56">
            <v>698120.10000000009</v>
          </cell>
          <cell r="I56">
            <v>698120.10000000009</v>
          </cell>
          <cell r="J56">
            <v>704932.95000000007</v>
          </cell>
          <cell r="K56">
            <v>698120.10000000009</v>
          </cell>
          <cell r="L56">
            <v>704847.25</v>
          </cell>
          <cell r="M56">
            <v>704847.25</v>
          </cell>
          <cell r="N56">
            <v>706049.55</v>
          </cell>
          <cell r="O56">
            <v>706049.55</v>
          </cell>
          <cell r="P56">
            <v>706049.55</v>
          </cell>
          <cell r="Q56">
            <v>840899.35000000009</v>
          </cell>
          <cell r="R56">
            <v>843836.85000000009</v>
          </cell>
          <cell r="S56">
            <v>1017309.9</v>
          </cell>
          <cell r="T56">
            <v>861721.05</v>
          </cell>
          <cell r="U56">
            <v>938679.25</v>
          </cell>
          <cell r="V56">
            <v>882465.8</v>
          </cell>
        </row>
        <row r="57">
          <cell r="A57" t="str">
            <v>Northern Mariana Islands</v>
          </cell>
          <cell r="B57">
            <v>225508.65000000002</v>
          </cell>
          <cell r="C57">
            <v>232700.55000000002</v>
          </cell>
          <cell r="D57">
            <v>232624.25</v>
          </cell>
          <cell r="E57">
            <v>235660.5</v>
          </cell>
          <cell r="F57">
            <v>239256.75</v>
          </cell>
          <cell r="G57">
            <v>239256.75</v>
          </cell>
          <cell r="H57">
            <v>239256.75</v>
          </cell>
          <cell r="I57">
            <v>239256.75</v>
          </cell>
          <cell r="J57">
            <v>241591.6</v>
          </cell>
          <cell r="K57">
            <v>239256.75</v>
          </cell>
          <cell r="L57">
            <v>241562.25</v>
          </cell>
          <cell r="M57">
            <v>241562.25</v>
          </cell>
          <cell r="N57">
            <v>241974.30000000002</v>
          </cell>
          <cell r="O57">
            <v>241974.30000000002</v>
          </cell>
          <cell r="P57">
            <v>241974.30000000002</v>
          </cell>
          <cell r="Q57">
            <v>254444.65000000002</v>
          </cell>
          <cell r="R57">
            <v>252486.6</v>
          </cell>
          <cell r="S57">
            <v>317197.80000000005</v>
          </cell>
          <cell r="T57">
            <v>267104.15000000002</v>
          </cell>
          <cell r="U57">
            <v>314525.90000000002</v>
          </cell>
          <cell r="V57">
            <v>295690.3</v>
          </cell>
        </row>
        <row r="58">
          <cell r="A58" t="str">
            <v>Puerto Rico</v>
          </cell>
          <cell r="B58">
            <v>1418440</v>
          </cell>
          <cell r="C58">
            <v>1463676.7351351352</v>
          </cell>
          <cell r="D58">
            <v>1527314.854054054</v>
          </cell>
          <cell r="E58">
            <v>1547249.6864864866</v>
          </cell>
          <cell r="F58">
            <v>1601963.1342702704</v>
          </cell>
          <cell r="G58">
            <v>1660517.8709189191</v>
          </cell>
          <cell r="H58">
            <v>1660517.8709189191</v>
          </cell>
          <cell r="I58">
            <v>1679982.2555893906</v>
          </cell>
          <cell r="J58">
            <v>1739205</v>
          </cell>
          <cell r="K58">
            <v>1776813</v>
          </cell>
          <cell r="L58">
            <v>1793935</v>
          </cell>
          <cell r="M58">
            <v>1823792</v>
          </cell>
          <cell r="N58">
            <v>1826903</v>
          </cell>
          <cell r="O58">
            <v>1856791</v>
          </cell>
          <cell r="P58">
            <v>1894690</v>
          </cell>
          <cell r="Q58">
            <v>1942483</v>
          </cell>
          <cell r="R58">
            <v>1976749</v>
          </cell>
          <cell r="S58">
            <v>2000115</v>
          </cell>
          <cell r="T58">
            <v>2124560</v>
          </cell>
          <cell r="U58">
            <v>2289116</v>
          </cell>
          <cell r="V58">
            <v>2362856</v>
          </cell>
        </row>
        <row r="59">
          <cell r="A59" t="str">
            <v>Virgin Islands</v>
          </cell>
          <cell r="B59">
            <v>418216.75</v>
          </cell>
          <cell r="C59">
            <v>431554.45</v>
          </cell>
          <cell r="D59">
            <v>431412.9</v>
          </cell>
          <cell r="E59">
            <v>437043.80000000005</v>
          </cell>
          <cell r="F59">
            <v>443713.2</v>
          </cell>
          <cell r="G59">
            <v>443713.2</v>
          </cell>
          <cell r="H59">
            <v>443713.2</v>
          </cell>
          <cell r="I59">
            <v>443713.2</v>
          </cell>
          <cell r="J59">
            <v>448043.30000000005</v>
          </cell>
          <cell r="K59">
            <v>443713.2</v>
          </cell>
          <cell r="L59">
            <v>447988.9</v>
          </cell>
          <cell r="M59">
            <v>447988.9</v>
          </cell>
          <cell r="N59">
            <v>448753.05000000005</v>
          </cell>
          <cell r="O59">
            <v>448753.05000000005</v>
          </cell>
          <cell r="P59">
            <v>448753.05000000005</v>
          </cell>
          <cell r="Q59">
            <v>448753.05000000005</v>
          </cell>
          <cell r="R59">
            <v>447232.35000000003</v>
          </cell>
          <cell r="S59">
            <v>527725.9</v>
          </cell>
          <cell r="T59">
            <v>444384.45</v>
          </cell>
          <cell r="U59">
            <v>381531.2</v>
          </cell>
          <cell r="V59">
            <v>358682.95</v>
          </cell>
        </row>
        <row r="60">
          <cell r="A60" t="str">
            <v>Freely Associated States</v>
          </cell>
          <cell r="O60">
            <v>0</v>
          </cell>
          <cell r="P60">
            <v>0</v>
          </cell>
          <cell r="Q60">
            <v>0</v>
          </cell>
          <cell r="R60">
            <v>0</v>
          </cell>
          <cell r="S60">
            <v>0</v>
          </cell>
          <cell r="T60">
            <v>0</v>
          </cell>
          <cell r="U60">
            <v>0</v>
          </cell>
          <cell r="V60">
            <v>0</v>
          </cell>
        </row>
        <row r="61">
          <cell r="A61" t="str">
            <v>Department of the Interior</v>
          </cell>
          <cell r="B61">
            <v>3143914</v>
          </cell>
          <cell r="C61">
            <v>3244179.3654054059</v>
          </cell>
          <cell r="D61">
            <v>3385230.6421621623</v>
          </cell>
          <cell r="E61">
            <v>3429415.3794594603</v>
          </cell>
          <cell r="F61">
            <v>3550685.4892108114</v>
          </cell>
          <cell r="G61">
            <v>3680469.6579567576</v>
          </cell>
          <cell r="H61">
            <v>3680469.6579567576</v>
          </cell>
          <cell r="I61">
            <v>3723611.6671125069</v>
          </cell>
          <cell r="J61">
            <v>3854876</v>
          </cell>
          <cell r="K61">
            <v>3938232</v>
          </cell>
          <cell r="L61">
            <v>3976181</v>
          </cell>
          <cell r="M61">
            <v>4042358</v>
          </cell>
          <cell r="N61">
            <v>4049253</v>
          </cell>
          <cell r="O61">
            <v>4115498</v>
          </cell>
          <cell r="P61">
            <v>3872712.5600000005</v>
          </cell>
          <cell r="Q61">
            <v>3900010.5200000009</v>
          </cell>
          <cell r="R61">
            <v>3961128.2000000007</v>
          </cell>
          <cell r="S61">
            <v>4000224.4400000009</v>
          </cell>
          <cell r="T61">
            <v>4000224.4400000009</v>
          </cell>
          <cell r="U61">
            <v>4255040.5600000005</v>
          </cell>
          <cell r="V61">
            <v>4392110.1600000011</v>
          </cell>
        </row>
      </sheetData>
      <sheetData sheetId="19">
        <row r="2">
          <cell r="A2" t="str">
            <v>Plan</v>
          </cell>
          <cell r="B2" t="str">
            <v>2006 RPLA</v>
          </cell>
          <cell r="C2" t="str">
            <v>2006 RPHA</v>
          </cell>
          <cell r="D2" t="str">
            <v>2006 LA</v>
          </cell>
          <cell r="E2" t="str">
            <v>2006 HA</v>
          </cell>
          <cell r="F2" t="str">
            <v>2007 RPLA</v>
          </cell>
          <cell r="G2" t="str">
            <v>2007 RPHA</v>
          </cell>
          <cell r="H2" t="str">
            <v>2007 LA</v>
          </cell>
          <cell r="I2" t="str">
            <v>2007 HA</v>
          </cell>
          <cell r="J2" t="str">
            <v>2008 RPLA</v>
          </cell>
          <cell r="K2" t="str">
            <v>2008 RPHA</v>
          </cell>
          <cell r="L2" t="str">
            <v>2008 LA</v>
          </cell>
          <cell r="M2" t="str">
            <v>2008 HA</v>
          </cell>
          <cell r="N2" t="str">
            <v>2009 RPLA</v>
          </cell>
          <cell r="O2" t="str">
            <v>2009 RPHA</v>
          </cell>
          <cell r="P2" t="str">
            <v>2009 LA</v>
          </cell>
          <cell r="Q2" t="str">
            <v>2009 HA</v>
          </cell>
          <cell r="R2" t="str">
            <v>2010 RPLA</v>
          </cell>
          <cell r="S2" t="str">
            <v>2010 RPHA</v>
          </cell>
          <cell r="T2" t="str">
            <v>2010 LA</v>
          </cell>
          <cell r="U2" t="str">
            <v>2010 HA</v>
          </cell>
          <cell r="V2" t="str">
            <v>2011 RPLA</v>
          </cell>
          <cell r="W2" t="str">
            <v>2011 RPHA</v>
          </cell>
          <cell r="X2" t="str">
            <v>2011 LA</v>
          </cell>
          <cell r="Y2" t="str">
            <v>2011 HA</v>
          </cell>
          <cell r="Z2" t="str">
            <v>2012 RPLA</v>
          </cell>
          <cell r="AA2" t="str">
            <v>2012 RPHA</v>
          </cell>
          <cell r="AB2" t="str">
            <v>2012 LA</v>
          </cell>
          <cell r="AC2" t="str">
            <v>2012 HA</v>
          </cell>
          <cell r="AD2" t="str">
            <v>2013 RPLA</v>
          </cell>
          <cell r="AE2" t="str">
            <v>2013 RPHA</v>
          </cell>
          <cell r="AF2" t="str">
            <v>2013 LA</v>
          </cell>
          <cell r="AG2" t="str">
            <v>2013 HA</v>
          </cell>
          <cell r="AH2" t="str">
            <v>2014 RPLA</v>
          </cell>
          <cell r="AI2" t="str">
            <v>2014 RPHA</v>
          </cell>
          <cell r="AJ2" t="str">
            <v>2014 LA</v>
          </cell>
          <cell r="AK2" t="str">
            <v>2014 HA</v>
          </cell>
          <cell r="AL2" t="str">
            <v>2015 RPLA</v>
          </cell>
          <cell r="AM2" t="str">
            <v>2015 RPHA</v>
          </cell>
          <cell r="AN2" t="str">
            <v>2015 LA</v>
          </cell>
          <cell r="AO2" t="str">
            <v>2015 HA</v>
          </cell>
          <cell r="AP2" t="str">
            <v>2016 RPLA</v>
          </cell>
          <cell r="AQ2" t="str">
            <v>2016 RPHA</v>
          </cell>
          <cell r="AR2" t="str">
            <v>2016 LA</v>
          </cell>
          <cell r="AS2" t="str">
            <v>2016 HA</v>
          </cell>
          <cell r="AT2" t="str">
            <v>2017 RPLA</v>
          </cell>
          <cell r="AU2" t="str">
            <v>2017 RPHA</v>
          </cell>
          <cell r="AV2" t="str">
            <v>2017 LA</v>
          </cell>
          <cell r="AW2" t="str">
            <v>2017 HA</v>
          </cell>
          <cell r="AX2" t="str">
            <v>2018 RPLA</v>
          </cell>
          <cell r="AY2" t="str">
            <v>2018 RPHA</v>
          </cell>
          <cell r="AZ2" t="str">
            <v>2018 LA</v>
          </cell>
          <cell r="BA2" t="str">
            <v>2018 HA</v>
          </cell>
          <cell r="BB2" t="str">
            <v>2019 RPLA</v>
          </cell>
          <cell r="BC2" t="str">
            <v>2019 RPHA</v>
          </cell>
          <cell r="BD2" t="str">
            <v>2019 LA</v>
          </cell>
          <cell r="BE2" t="str">
            <v>2019 HA</v>
          </cell>
          <cell r="BF2" t="str">
            <v>2020 RPLA</v>
          </cell>
          <cell r="BG2" t="str">
            <v>2020 RPHA</v>
          </cell>
          <cell r="BH2" t="str">
            <v>2020 LA</v>
          </cell>
          <cell r="BI2" t="str">
            <v>2020 HA</v>
          </cell>
          <cell r="BJ2" t="str">
            <v>2021 RPLA</v>
          </cell>
          <cell r="BK2" t="str">
            <v>2021 RPHA</v>
          </cell>
          <cell r="BL2" t="str">
            <v>2021 LA</v>
          </cell>
          <cell r="BM2" t="str">
            <v>2021 HA</v>
          </cell>
          <cell r="BN2" t="str">
            <v>2021 RPLA</v>
          </cell>
          <cell r="BO2" t="str">
            <v>2021 RPHA</v>
          </cell>
          <cell r="BP2" t="str">
            <v>2021 LA</v>
          </cell>
          <cell r="BQ2" t="str">
            <v>2021 HA</v>
          </cell>
          <cell r="BR2" t="str">
            <v>2023 RPLA</v>
          </cell>
          <cell r="BS2" t="str">
            <v>2023 RPHA</v>
          </cell>
          <cell r="BT2" t="str">
            <v>2023 LA</v>
          </cell>
          <cell r="BU2" t="str">
            <v>2023 HA</v>
          </cell>
          <cell r="BV2" t="str">
            <v>2024 RPLA</v>
          </cell>
          <cell r="BW2" t="str">
            <v>2024 RPHA</v>
          </cell>
          <cell r="BX2" t="str">
            <v>2024 LA</v>
          </cell>
          <cell r="BY2" t="str">
            <v>2024 HA</v>
          </cell>
        </row>
        <row r="5">
          <cell r="A5" t="str">
            <v>Alabama</v>
          </cell>
          <cell r="B5">
            <v>17601626.594999999</v>
          </cell>
          <cell r="C5">
            <v>16763453.9</v>
          </cell>
          <cell r="D5">
            <v>15925281.205</v>
          </cell>
          <cell r="E5">
            <v>15087108.51</v>
          </cell>
          <cell r="F5">
            <v>17831366.701159641</v>
          </cell>
          <cell r="G5">
            <v>16982254.001104422</v>
          </cell>
          <cell r="H5">
            <v>16133141.301049199</v>
          </cell>
          <cell r="I5">
            <v>15284028.600993978</v>
          </cell>
          <cell r="J5">
            <v>18461914.930988558</v>
          </cell>
          <cell r="K5">
            <v>17582776.124751009</v>
          </cell>
          <cell r="L5">
            <v>16703637.318513455</v>
          </cell>
          <cell r="M5">
            <v>15824498.512275904</v>
          </cell>
          <cell r="N5">
            <v>19136732.312042851</v>
          </cell>
          <cell r="O5">
            <v>18225459.344802719</v>
          </cell>
          <cell r="P5">
            <v>17314186.377562579</v>
          </cell>
          <cell r="Q5">
            <v>16402913.410322441</v>
          </cell>
          <cell r="R5">
            <v>19136732.312042851</v>
          </cell>
          <cell r="S5">
            <v>18225459.344802719</v>
          </cell>
          <cell r="T5">
            <v>17314186.377562579</v>
          </cell>
          <cell r="U5">
            <v>16402913.410322441</v>
          </cell>
          <cell r="V5">
            <v>19361050.716307487</v>
          </cell>
          <cell r="W5">
            <v>18439095.920292851</v>
          </cell>
          <cell r="X5">
            <v>17517141.124278203</v>
          </cell>
          <cell r="Y5">
            <v>16595186.328263558</v>
          </cell>
          <cell r="Z5">
            <v>20043566.460932724</v>
          </cell>
          <cell r="AA5">
            <v>19089110.91517403</v>
          </cell>
          <cell r="AB5">
            <v>18134655.369415324</v>
          </cell>
          <cell r="AC5">
            <v>17180199.823656619</v>
          </cell>
          <cell r="AD5">
            <v>20476977.237286184</v>
          </cell>
          <cell r="AE5">
            <v>19501883.083129704</v>
          </cell>
          <cell r="AF5">
            <v>18526788.928973217</v>
          </cell>
          <cell r="AG5">
            <v>17551694.774816725</v>
          </cell>
          <cell r="AH5">
            <v>20674295.991471611</v>
          </cell>
          <cell r="AI5">
            <v>19689805.706163444</v>
          </cell>
          <cell r="AJ5">
            <v>18705315.420855269</v>
          </cell>
          <cell r="AK5">
            <v>17720825.13554709</v>
          </cell>
          <cell r="AL5">
            <v>21018386.613956477</v>
          </cell>
          <cell r="AM5">
            <v>20017511.060910936</v>
          </cell>
          <cell r="AN5">
            <v>19016635.507865384</v>
          </cell>
          <cell r="AO5">
            <v>18015759.954819832</v>
          </cell>
          <cell r="AP5">
            <v>21054238.608323954</v>
          </cell>
          <cell r="AQ5">
            <v>20051655.817451388</v>
          </cell>
          <cell r="AR5">
            <v>19049073.026578814</v>
          </cell>
          <cell r="AS5">
            <v>18046490.23570624</v>
          </cell>
          <cell r="AT5">
            <v>21398683.324580349</v>
          </cell>
          <cell r="AU5">
            <v>20379698.404362243</v>
          </cell>
          <cell r="AV5">
            <v>19360713.484144125</v>
          </cell>
          <cell r="AW5">
            <v>18341728.563926008</v>
          </cell>
          <cell r="AX5">
            <v>21835457.991763346</v>
          </cell>
          <cell r="AY5">
            <v>20795674.277869862</v>
          </cell>
          <cell r="AZ5">
            <v>19755890.563976362</v>
          </cell>
          <cell r="BA5">
            <v>18716106.850082863</v>
          </cell>
          <cell r="BB5">
            <v>22386250.853379197</v>
          </cell>
          <cell r="BC5">
            <v>21320238.907980196</v>
          </cell>
          <cell r="BD5">
            <v>20254226.96258118</v>
          </cell>
          <cell r="BE5">
            <v>19188215.017182164</v>
          </cell>
          <cell r="BF5">
            <v>22781153.932078704</v>
          </cell>
          <cell r="BG5">
            <v>21696337.078170203</v>
          </cell>
          <cell r="BH5">
            <v>20611520.224261686</v>
          </cell>
          <cell r="BI5">
            <v>19415032.415091079</v>
          </cell>
          <cell r="BJ5">
            <v>23050442.245327726</v>
          </cell>
          <cell r="BK5">
            <v>21952802.138407368</v>
          </cell>
          <cell r="BL5">
            <v>20855162.031486992</v>
          </cell>
          <cell r="BM5">
            <v>19644530.944723196</v>
          </cell>
          <cell r="BN5">
            <v>24484610.543469559</v>
          </cell>
          <cell r="BO5">
            <v>23318676.708066259</v>
          </cell>
          <cell r="BP5">
            <v>22152742.872662935</v>
          </cell>
          <cell r="BQ5">
            <v>20866787.906777751</v>
          </cell>
          <cell r="BR5">
            <v>26381048.260344595</v>
          </cell>
          <cell r="BS5">
            <v>25124807.866994865</v>
          </cell>
          <cell r="BT5">
            <v>23868567.47364511</v>
          </cell>
          <cell r="BU5">
            <v>22483009.80037041</v>
          </cell>
          <cell r="BV5">
            <v>27215204.662627816</v>
          </cell>
          <cell r="BW5">
            <v>25919242.53583603</v>
          </cell>
          <cell r="BX5">
            <v>24623280.409044217</v>
          </cell>
          <cell r="BY5">
            <v>24224414.98623585</v>
          </cell>
        </row>
        <row r="6">
          <cell r="A6" t="str">
            <v>Alaska</v>
          </cell>
          <cell r="B6">
            <v>3407415.9</v>
          </cell>
          <cell r="C6">
            <v>3245158</v>
          </cell>
          <cell r="D6">
            <v>3082900.1</v>
          </cell>
          <cell r="E6">
            <v>2920642.1999999997</v>
          </cell>
          <cell r="F6">
            <v>3451890.2039156631</v>
          </cell>
          <cell r="G6">
            <v>3287514.4799196795</v>
          </cell>
          <cell r="H6">
            <v>3123138.7559236954</v>
          </cell>
          <cell r="I6">
            <v>2958763.0319277109</v>
          </cell>
          <cell r="J6">
            <v>3573955.0626626508</v>
          </cell>
          <cell r="K6">
            <v>3403766.7263453822</v>
          </cell>
          <cell r="L6">
            <v>3233578.390028113</v>
          </cell>
          <cell r="M6">
            <v>3063390.0537108434</v>
          </cell>
          <cell r="N6">
            <v>3704589.7776641571</v>
          </cell>
          <cell r="O6">
            <v>3528180.7406325308</v>
          </cell>
          <cell r="P6">
            <v>3351771.7036009044</v>
          </cell>
          <cell r="Q6">
            <v>3175362.6665692772</v>
          </cell>
          <cell r="R6">
            <v>3704589.7776641571</v>
          </cell>
          <cell r="S6">
            <v>3528180.7406325308</v>
          </cell>
          <cell r="T6">
            <v>3351771.7036009044</v>
          </cell>
          <cell r="U6">
            <v>3175362.6665692772</v>
          </cell>
          <cell r="V6">
            <v>3748014.5198735548</v>
          </cell>
          <cell r="W6">
            <v>3569537.6379748145</v>
          </cell>
          <cell r="X6">
            <v>3391060.7560760737</v>
          </cell>
          <cell r="Y6">
            <v>3212583.8741773325</v>
          </cell>
          <cell r="Z6">
            <v>3880139.5247806013</v>
          </cell>
          <cell r="AA6">
            <v>3695370.9759815256</v>
          </cell>
          <cell r="AB6">
            <v>3510602.427182449</v>
          </cell>
          <cell r="AC6">
            <v>3325833.8783833724</v>
          </cell>
          <cell r="AD6">
            <v>3964041.4734219634</v>
          </cell>
          <cell r="AE6">
            <v>3775277.5937352036</v>
          </cell>
          <cell r="AF6">
            <v>3586513.7140484434</v>
          </cell>
          <cell r="AG6">
            <v>3397749.8343616826</v>
          </cell>
          <cell r="AH6">
            <v>4002239.4806771907</v>
          </cell>
          <cell r="AI6">
            <v>3811656.6482639918</v>
          </cell>
          <cell r="AJ6">
            <v>3621073.815850792</v>
          </cell>
          <cell r="AK6">
            <v>3430490.9834375922</v>
          </cell>
          <cell r="AL6">
            <v>4068850.3618800044</v>
          </cell>
          <cell r="AM6">
            <v>3875095.5827428619</v>
          </cell>
          <cell r="AN6">
            <v>3681340.8036057185</v>
          </cell>
          <cell r="AO6">
            <v>3487586.0244685751</v>
          </cell>
          <cell r="AP6">
            <v>4075790.7804257055</v>
          </cell>
          <cell r="AQ6">
            <v>3881705.505167339</v>
          </cell>
          <cell r="AR6">
            <v>3687620.229908972</v>
          </cell>
          <cell r="AS6">
            <v>3493534.9546506046</v>
          </cell>
          <cell r="AT6">
            <v>4142470.2089721803</v>
          </cell>
          <cell r="AU6">
            <v>3945209.7228306481</v>
          </cell>
          <cell r="AV6">
            <v>3747949.2366891159</v>
          </cell>
          <cell r="AW6">
            <v>3550688.7505475827</v>
          </cell>
          <cell r="AX6">
            <v>4227023.3573783236</v>
          </cell>
          <cell r="AY6">
            <v>4025736.5308364988</v>
          </cell>
          <cell r="AZ6">
            <v>3824449.7042946741</v>
          </cell>
          <cell r="BA6">
            <v>3623162.8777528484</v>
          </cell>
          <cell r="BB6">
            <v>4333648.7504433868</v>
          </cell>
          <cell r="BC6">
            <v>4127284.5242317975</v>
          </cell>
          <cell r="BD6">
            <v>3920920.2980202078</v>
          </cell>
          <cell r="BE6">
            <v>3714556.0718086171</v>
          </cell>
          <cell r="BF6">
            <v>4410096.1754615894</v>
          </cell>
          <cell r="BG6">
            <v>4200091.5956777046</v>
          </cell>
          <cell r="BH6">
            <v>3990087.0158938193</v>
          </cell>
          <cell r="BI6">
            <v>3758464.5824147342</v>
          </cell>
          <cell r="BJ6">
            <v>4462226.4303159649</v>
          </cell>
          <cell r="BK6">
            <v>4249739.4574437765</v>
          </cell>
          <cell r="BL6">
            <v>4037252.4845715878</v>
          </cell>
          <cell r="BM6">
            <v>3802892.120669479</v>
          </cell>
          <cell r="BN6">
            <v>4739860.3089799173</v>
          </cell>
          <cell r="BO6">
            <v>4514152.6752189687</v>
          </cell>
          <cell r="BP6">
            <v>4288445.0414580209</v>
          </cell>
          <cell r="BQ6">
            <v>4039503.0829525581</v>
          </cell>
          <cell r="BR6">
            <v>5106982.7447936228</v>
          </cell>
          <cell r="BS6">
            <v>4863793.0902796406</v>
          </cell>
          <cell r="BT6">
            <v>4620603.4357656585</v>
          </cell>
          <cell r="BU6">
            <v>4352379.8587682731</v>
          </cell>
          <cell r="BV6">
            <v>5268463.149623597</v>
          </cell>
          <cell r="BW6">
            <v>5017583.9520224733</v>
          </cell>
          <cell r="BX6">
            <v>4766704.7544213496</v>
          </cell>
          <cell r="BY6">
            <v>4689490.2778897593</v>
          </cell>
        </row>
        <row r="7">
          <cell r="A7" t="str">
            <v>Arizona</v>
          </cell>
          <cell r="B7">
            <v>17044390.23</v>
          </cell>
          <cell r="C7">
            <v>16232752.600000001</v>
          </cell>
          <cell r="D7">
            <v>15421114.970000001</v>
          </cell>
          <cell r="E7">
            <v>14609477.34</v>
          </cell>
          <cell r="F7">
            <v>17266857.170753017</v>
          </cell>
          <cell r="G7">
            <v>16444625.876907635</v>
          </cell>
          <cell r="H7">
            <v>15622394.583062252</v>
          </cell>
          <cell r="I7">
            <v>14800163.28921687</v>
          </cell>
          <cell r="J7">
            <v>17877443.358912051</v>
          </cell>
          <cell r="K7">
            <v>17026136.532297194</v>
          </cell>
          <cell r="L7">
            <v>16174829.705682332</v>
          </cell>
          <cell r="M7">
            <v>15323522.879067473</v>
          </cell>
          <cell r="N7">
            <v>18530897.215270035</v>
          </cell>
          <cell r="O7">
            <v>17648473.538352415</v>
          </cell>
          <cell r="P7">
            <v>16766049.861434793</v>
          </cell>
          <cell r="Q7">
            <v>15883626.184517173</v>
          </cell>
          <cell r="R7">
            <v>18530897.215270035</v>
          </cell>
          <cell r="S7">
            <v>17648473.538352415</v>
          </cell>
          <cell r="T7">
            <v>16766049.861434793</v>
          </cell>
          <cell r="U7">
            <v>15883626.184517173</v>
          </cell>
          <cell r="V7">
            <v>18748114.095620371</v>
          </cell>
          <cell r="W7">
            <v>17855346.757733688</v>
          </cell>
          <cell r="X7">
            <v>16962579.419847</v>
          </cell>
          <cell r="Y7">
            <v>16069812.081960317</v>
          </cell>
          <cell r="Z7">
            <v>19409022.598975178</v>
          </cell>
          <cell r="AA7">
            <v>18484783.427595407</v>
          </cell>
          <cell r="AB7">
            <v>17560544.256215632</v>
          </cell>
          <cell r="AC7">
            <v>16636305.084835865</v>
          </cell>
          <cell r="AD7">
            <v>19828712.356747568</v>
          </cell>
          <cell r="AE7">
            <v>18884487.958807208</v>
          </cell>
          <cell r="AF7">
            <v>17940263.560866844</v>
          </cell>
          <cell r="AG7">
            <v>16996039.162926484</v>
          </cell>
          <cell r="AH7">
            <v>20019784.348184384</v>
          </cell>
          <cell r="AI7">
            <v>19066461.283985127</v>
          </cell>
          <cell r="AJ7">
            <v>18113138.219785869</v>
          </cell>
          <cell r="AK7">
            <v>17159815.155586611</v>
          </cell>
          <cell r="AL7">
            <v>20352981.670174025</v>
          </cell>
          <cell r="AM7">
            <v>19383792.066832405</v>
          </cell>
          <cell r="AN7">
            <v>18414602.463490784</v>
          </cell>
          <cell r="AO7">
            <v>17445412.86014916</v>
          </cell>
          <cell r="AP7">
            <v>20387698.653813288</v>
          </cell>
          <cell r="AQ7">
            <v>19416855.860774558</v>
          </cell>
          <cell r="AR7">
            <v>18446013.067735828</v>
          </cell>
          <cell r="AS7">
            <v>17475170.274697099</v>
          </cell>
          <cell r="AT7">
            <v>20721238.859591961</v>
          </cell>
          <cell r="AU7">
            <v>19734513.199611388</v>
          </cell>
          <cell r="AV7">
            <v>18747787.539630815</v>
          </cell>
          <cell r="AW7">
            <v>17761061.879650246</v>
          </cell>
          <cell r="AX7">
            <v>21144186.013360132</v>
          </cell>
          <cell r="AY7">
            <v>20137320.01272393</v>
          </cell>
          <cell r="AZ7">
            <v>19130454.012087733</v>
          </cell>
          <cell r="BA7">
            <v>18123588.011451535</v>
          </cell>
          <cell r="BB7">
            <v>21677541.747195873</v>
          </cell>
          <cell r="BC7">
            <v>20645277.854472257</v>
          </cell>
          <cell r="BD7">
            <v>19613013.961748641</v>
          </cell>
          <cell r="BE7">
            <v>18580750.069025028</v>
          </cell>
          <cell r="BF7">
            <v>22059942.892911281</v>
          </cell>
          <cell r="BG7">
            <v>21009469.421820264</v>
          </cell>
          <cell r="BH7">
            <v>19958995.950729247</v>
          </cell>
          <cell r="BI7">
            <v>18800386.829300977</v>
          </cell>
          <cell r="BJ7">
            <v>22320706.01446839</v>
          </cell>
          <cell r="BK7">
            <v>21257815.251874655</v>
          </cell>
          <cell r="BL7">
            <v>20194924.489280917</v>
          </cell>
          <cell r="BM7">
            <v>19022619.841412038</v>
          </cell>
          <cell r="BN7">
            <v>23709471.080986064</v>
          </cell>
          <cell r="BO7">
            <v>22580448.648558151</v>
          </cell>
          <cell r="BP7">
            <v>21451426.216130238</v>
          </cell>
          <cell r="BQ7">
            <v>20206182.309923325</v>
          </cell>
          <cell r="BR7">
            <v>25545870.934082046</v>
          </cell>
          <cell r="BS7">
            <v>24329400.889601946</v>
          </cell>
          <cell r="BT7">
            <v>23112930.845121842</v>
          </cell>
          <cell r="BU7">
            <v>21771237.477068394</v>
          </cell>
          <cell r="BV7">
            <v>26353619.420088835</v>
          </cell>
          <cell r="BW7">
            <v>25098685.161989365</v>
          </cell>
          <cell r="BX7">
            <v>23843750.903889891</v>
          </cell>
          <cell r="BY7">
            <v>23457512.854871694</v>
          </cell>
        </row>
        <row r="8">
          <cell r="A8" t="str">
            <v>Arkansas</v>
          </cell>
          <cell r="B8">
            <v>10857044.414999999</v>
          </cell>
          <cell r="C8">
            <v>10340042.300000001</v>
          </cell>
          <cell r="D8">
            <v>9823040.1850000005</v>
          </cell>
          <cell r="E8">
            <v>9306038.0700000003</v>
          </cell>
          <cell r="F8">
            <v>10998752.826039158</v>
          </cell>
          <cell r="G8">
            <v>10475002.691465866</v>
          </cell>
          <cell r="H8">
            <v>9951252.556892572</v>
          </cell>
          <cell r="I8">
            <v>9427502.4223192781</v>
          </cell>
          <cell r="J8">
            <v>11387687.911106627</v>
          </cell>
          <cell r="K8">
            <v>10845417.058196789</v>
          </cell>
          <cell r="L8">
            <v>10303146.20528695</v>
          </cell>
          <cell r="M8">
            <v>9760875.3523771092</v>
          </cell>
          <cell r="N8">
            <v>11803929.116916643</v>
          </cell>
          <cell r="O8">
            <v>11241837.254206328</v>
          </cell>
          <cell r="P8">
            <v>10679745.391496012</v>
          </cell>
          <cell r="Q8">
            <v>10117653.528785694</v>
          </cell>
          <cell r="R8">
            <v>11803929.116916643</v>
          </cell>
          <cell r="S8">
            <v>11241837.254206328</v>
          </cell>
          <cell r="T8">
            <v>10679745.391496012</v>
          </cell>
          <cell r="U8">
            <v>10117653.528785694</v>
          </cell>
          <cell r="V8">
            <v>11942293.310990328</v>
          </cell>
          <cell r="W8">
            <v>11373612.677133646</v>
          </cell>
          <cell r="X8">
            <v>10804932.043276964</v>
          </cell>
          <cell r="Y8">
            <v>10236251.40942028</v>
          </cell>
          <cell r="Z8">
            <v>12363283.025397629</v>
          </cell>
          <cell r="AA8">
            <v>11774555.262283457</v>
          </cell>
          <cell r="AB8">
            <v>11185827.499169284</v>
          </cell>
          <cell r="AC8">
            <v>10597099.73605511</v>
          </cell>
          <cell r="AD8">
            <v>12630619.684507634</v>
          </cell>
          <cell r="AE8">
            <v>12029161.604292987</v>
          </cell>
          <cell r="AF8">
            <v>11427703.524078337</v>
          </cell>
          <cell r="AG8">
            <v>10826245.443863686</v>
          </cell>
          <cell r="AH8">
            <v>12752329.94046274</v>
          </cell>
          <cell r="AI8">
            <v>12145076.13377404</v>
          </cell>
          <cell r="AJ8">
            <v>11537822.327085339</v>
          </cell>
          <cell r="AK8">
            <v>10930568.520396635</v>
          </cell>
          <cell r="AL8">
            <v>12964572.096091947</v>
          </cell>
          <cell r="AM8">
            <v>12347211.520087572</v>
          </cell>
          <cell r="AN8">
            <v>11729850.944083193</v>
          </cell>
          <cell r="AO8">
            <v>11112490.368078813</v>
          </cell>
          <cell r="AP8">
            <v>12986686.341790386</v>
          </cell>
          <cell r="AQ8">
            <v>12368272.706467038</v>
          </cell>
          <cell r="AR8">
            <v>11749859.071143685</v>
          </cell>
          <cell r="AS8">
            <v>11131445.435820332</v>
          </cell>
          <cell r="AT8">
            <v>13199146.909722786</v>
          </cell>
          <cell r="AU8">
            <v>12570616.104497897</v>
          </cell>
          <cell r="AV8">
            <v>11942085.299273001</v>
          </cell>
          <cell r="AW8">
            <v>11313554.494048104</v>
          </cell>
          <cell r="AX8">
            <v>13468558.485713139</v>
          </cell>
          <cell r="AY8">
            <v>12827198.557822041</v>
          </cell>
          <cell r="AZ8">
            <v>12185838.62993094</v>
          </cell>
          <cell r="BA8">
            <v>11544478.702039834</v>
          </cell>
          <cell r="BB8">
            <v>13808298.823332103</v>
          </cell>
          <cell r="BC8">
            <v>13150760.784125816</v>
          </cell>
          <cell r="BD8">
            <v>12493222.744919525</v>
          </cell>
          <cell r="BE8">
            <v>11835684.705713233</v>
          </cell>
          <cell r="BF8">
            <v>14051883.144469714</v>
          </cell>
          <cell r="BG8">
            <v>13382745.851875922</v>
          </cell>
          <cell r="BH8">
            <v>12713608.559282126</v>
          </cell>
          <cell r="BI8">
            <v>11975590.330338366</v>
          </cell>
          <cell r="BJ8">
            <v>14217985.701049093</v>
          </cell>
          <cell r="BK8">
            <v>13540938.762903901</v>
          </cell>
          <cell r="BL8">
            <v>12863891.824758707</v>
          </cell>
          <cell r="BM8">
            <v>12117149.73201894</v>
          </cell>
          <cell r="BN8">
            <v>15102610.132062417</v>
          </cell>
          <cell r="BO8">
            <v>14383438.221011827</v>
          </cell>
          <cell r="BP8">
            <v>13664266.309961237</v>
          </cell>
          <cell r="BQ8">
            <v>12871062.903165227</v>
          </cell>
          <cell r="BR8">
            <v>16272371.824896092</v>
          </cell>
          <cell r="BS8">
            <v>15497496.976091517</v>
          </cell>
          <cell r="BT8">
            <v>14722622.127286945</v>
          </cell>
          <cell r="BU8">
            <v>13867981.72703208</v>
          </cell>
          <cell r="BV8">
            <v>16786896.608146418</v>
          </cell>
          <cell r="BW8">
            <v>15987520.579187065</v>
          </cell>
          <cell r="BX8">
            <v>15188144.550227717</v>
          </cell>
          <cell r="BY8">
            <v>14942116.173948655</v>
          </cell>
        </row>
        <row r="9">
          <cell r="A9" t="str">
            <v>California</v>
          </cell>
          <cell r="B9">
            <v>118748724.88499999</v>
          </cell>
          <cell r="C9">
            <v>113094023.7</v>
          </cell>
          <cell r="D9">
            <v>107439322.515</v>
          </cell>
          <cell r="E9">
            <v>101784621.33</v>
          </cell>
          <cell r="F9">
            <v>120298658.04112953</v>
          </cell>
          <cell r="G9">
            <v>114570150.51536147</v>
          </cell>
          <cell r="H9">
            <v>108841642.98959339</v>
          </cell>
          <cell r="I9">
            <v>103113135.46382532</v>
          </cell>
          <cell r="J9">
            <v>124552628.42656808</v>
          </cell>
          <cell r="K9">
            <v>118621550.88244581</v>
          </cell>
          <cell r="L9">
            <v>112690473.3383235</v>
          </cell>
          <cell r="M9">
            <v>106759395.79420121</v>
          </cell>
          <cell r="N9">
            <v>129105259.00863005</v>
          </cell>
          <cell r="O9">
            <v>122957389.53202865</v>
          </cell>
          <cell r="P9">
            <v>116809520.05542719</v>
          </cell>
          <cell r="Q9">
            <v>110661650.57882576</v>
          </cell>
          <cell r="R9">
            <v>129105259.00863005</v>
          </cell>
          <cell r="S9">
            <v>122957389.53202865</v>
          </cell>
          <cell r="T9">
            <v>116809520.05542719</v>
          </cell>
          <cell r="U9">
            <v>110661650.57882576</v>
          </cell>
          <cell r="V9">
            <v>130618614.85281268</v>
          </cell>
          <cell r="W9">
            <v>124398680.81220259</v>
          </cell>
          <cell r="X9">
            <v>118178746.77159244</v>
          </cell>
          <cell r="Y9">
            <v>111958812.7309823</v>
          </cell>
          <cell r="Z9">
            <v>135223182.16088215</v>
          </cell>
          <cell r="AA9">
            <v>128783983.010364</v>
          </cell>
          <cell r="AB9">
            <v>122344783.85984577</v>
          </cell>
          <cell r="AC9">
            <v>115905584.70932758</v>
          </cell>
          <cell r="AD9">
            <v>138147171.98452783</v>
          </cell>
          <cell r="AE9">
            <v>131568735.22335988</v>
          </cell>
          <cell r="AF9">
            <v>124990298.46219186</v>
          </cell>
          <cell r="AG9">
            <v>118411861.70102388</v>
          </cell>
          <cell r="AH9">
            <v>139478375.68487629</v>
          </cell>
          <cell r="AI9">
            <v>132836548.27131082</v>
          </cell>
          <cell r="AJ9">
            <v>126194720.85774525</v>
          </cell>
          <cell r="AK9">
            <v>119552893.44417971</v>
          </cell>
          <cell r="AL9">
            <v>141799770.38351002</v>
          </cell>
          <cell r="AM9">
            <v>135047400.36524773</v>
          </cell>
          <cell r="AN9">
            <v>128295030.3469853</v>
          </cell>
          <cell r="AO9">
            <v>121542660.32872292</v>
          </cell>
          <cell r="AP9">
            <v>142041644.54171601</v>
          </cell>
          <cell r="AQ9">
            <v>135277756.70639628</v>
          </cell>
          <cell r="AR9">
            <v>128513868.87107643</v>
          </cell>
          <cell r="AS9">
            <v>121749981.03575663</v>
          </cell>
          <cell r="AT9">
            <v>144365428.12092462</v>
          </cell>
          <cell r="AU9">
            <v>137490883.92469019</v>
          </cell>
          <cell r="AV9">
            <v>130616339.72845566</v>
          </cell>
          <cell r="AW9">
            <v>123741795.53222115</v>
          </cell>
          <cell r="AX9">
            <v>147312112.31003159</v>
          </cell>
          <cell r="AY9">
            <v>140297249.81907779</v>
          </cell>
          <cell r="AZ9">
            <v>133282387.32812387</v>
          </cell>
          <cell r="BA9">
            <v>126267524.83716999</v>
          </cell>
          <cell r="BB9">
            <v>151028016.04424796</v>
          </cell>
          <cell r="BC9">
            <v>143836205.75642672</v>
          </cell>
          <cell r="BD9">
            <v>136644395.46860534</v>
          </cell>
          <cell r="BE9">
            <v>129452585.18078402</v>
          </cell>
          <cell r="BF9">
            <v>153692215.10537609</v>
          </cell>
          <cell r="BG9">
            <v>146373538.1955964</v>
          </cell>
          <cell r="BH9">
            <v>139054861.28581652</v>
          </cell>
          <cell r="BI9">
            <v>130982800.39345467</v>
          </cell>
          <cell r="BJ9">
            <v>155508958.78256771</v>
          </cell>
          <cell r="BK9">
            <v>148103770.26911223</v>
          </cell>
          <cell r="BL9">
            <v>140698581.75565654</v>
          </cell>
          <cell r="BM9">
            <v>132531103.76244773</v>
          </cell>
          <cell r="BN9">
            <v>165184522.33095086</v>
          </cell>
          <cell r="BO9">
            <v>157318592.69614381</v>
          </cell>
          <cell r="BP9">
            <v>149452663.06133652</v>
          </cell>
          <cell r="BQ9">
            <v>140777015.29468203</v>
          </cell>
          <cell r="BR9">
            <v>177978769.46983188</v>
          </cell>
          <cell r="BS9">
            <v>169503589.97126859</v>
          </cell>
          <cell r="BT9">
            <v>161028410.47270507</v>
          </cell>
          <cell r="BU9">
            <v>151680796.71280774</v>
          </cell>
          <cell r="BV9">
            <v>183606374.88409114</v>
          </cell>
          <cell r="BW9">
            <v>174863214.17532504</v>
          </cell>
          <cell r="BX9">
            <v>166120053.46655869</v>
          </cell>
          <cell r="BY9">
            <v>163429122.59698421</v>
          </cell>
        </row>
        <row r="10">
          <cell r="A10" t="str">
            <v>Colorado</v>
          </cell>
          <cell r="B10">
            <v>14435539.545</v>
          </cell>
          <cell r="C10">
            <v>13748132.9</v>
          </cell>
          <cell r="D10">
            <v>13060726.255000001</v>
          </cell>
          <cell r="E10">
            <v>12373319.609999999</v>
          </cell>
          <cell r="F10">
            <v>14623955.221792171</v>
          </cell>
          <cell r="G10">
            <v>13927576.40170683</v>
          </cell>
          <cell r="H10">
            <v>13231197.581621489</v>
          </cell>
          <cell r="I10">
            <v>12534818.761536146</v>
          </cell>
          <cell r="J10">
            <v>15141083.787018675</v>
          </cell>
          <cell r="K10">
            <v>14420079.797160644</v>
          </cell>
          <cell r="L10">
            <v>13699075.807302613</v>
          </cell>
          <cell r="M10">
            <v>12978071.81744458</v>
          </cell>
          <cell r="N10">
            <v>15694518.603811674</v>
          </cell>
          <cell r="O10">
            <v>14947160.575058738</v>
          </cell>
          <cell r="P10">
            <v>14199802.546305802</v>
          </cell>
          <cell r="Q10">
            <v>13452444.517552864</v>
          </cell>
          <cell r="R10">
            <v>15694518.603811674</v>
          </cell>
          <cell r="S10">
            <v>14947160.575058738</v>
          </cell>
          <cell r="T10">
            <v>14199802.546305802</v>
          </cell>
          <cell r="U10">
            <v>13452444.517552864</v>
          </cell>
          <cell r="V10">
            <v>15878487.805632677</v>
          </cell>
          <cell r="W10">
            <v>15122369.338697787</v>
          </cell>
          <cell r="X10">
            <v>14366250.8717629</v>
          </cell>
          <cell r="Y10">
            <v>13610132.404828008</v>
          </cell>
          <cell r="Z10">
            <v>16438236.245269585</v>
          </cell>
          <cell r="AA10">
            <v>15655463.090732938</v>
          </cell>
          <cell r="AB10">
            <v>14872689.936196292</v>
          </cell>
          <cell r="AC10">
            <v>14089916.781659644</v>
          </cell>
          <cell r="AD10">
            <v>16793687.394486487</v>
          </cell>
          <cell r="AE10">
            <v>15993987.994749034</v>
          </cell>
          <cell r="AF10">
            <v>15194288.595011583</v>
          </cell>
          <cell r="AG10">
            <v>14394589.195274131</v>
          </cell>
          <cell r="AH10">
            <v>16955513.499797855</v>
          </cell>
          <cell r="AI10">
            <v>16148108.095045576</v>
          </cell>
          <cell r="AJ10">
            <v>15340702.690293297</v>
          </cell>
          <cell r="AK10">
            <v>14533297.285541018</v>
          </cell>
          <cell r="AL10">
            <v>17237710.929741912</v>
          </cell>
          <cell r="AM10">
            <v>16416867.552135153</v>
          </cell>
          <cell r="AN10">
            <v>15596024.174528396</v>
          </cell>
          <cell r="AO10">
            <v>14775180.796921637</v>
          </cell>
          <cell r="AP10">
            <v>17267114.057894047</v>
          </cell>
          <cell r="AQ10">
            <v>16444870.531327661</v>
          </cell>
          <cell r="AR10">
            <v>15622627.004761279</v>
          </cell>
          <cell r="AS10">
            <v>14800383.478194894</v>
          </cell>
          <cell r="AT10">
            <v>17549601.889103804</v>
          </cell>
          <cell r="AU10">
            <v>16713906.561051238</v>
          </cell>
          <cell r="AV10">
            <v>15878211.232998677</v>
          </cell>
          <cell r="AW10">
            <v>15042515.904946113</v>
          </cell>
          <cell r="AX10">
            <v>17907811.850344855</v>
          </cell>
          <cell r="AY10">
            <v>17055058.905090332</v>
          </cell>
          <cell r="AZ10">
            <v>16202305.959835816</v>
          </cell>
          <cell r="BA10">
            <v>15349553.014581298</v>
          </cell>
          <cell r="BB10">
            <v>18359531.019141331</v>
          </cell>
          <cell r="BC10">
            <v>17485267.63727745</v>
          </cell>
          <cell r="BD10">
            <v>16611004.255413579</v>
          </cell>
          <cell r="BE10">
            <v>15736740.873549705</v>
          </cell>
          <cell r="BF10">
            <v>18683401.03071335</v>
          </cell>
          <cell r="BG10">
            <v>17793715.267346039</v>
          </cell>
          <cell r="BH10">
            <v>16904029.503978737</v>
          </cell>
          <cell r="BI10">
            <v>15922759.56331888</v>
          </cell>
          <cell r="BJ10">
            <v>18904251.193278261</v>
          </cell>
          <cell r="BK10">
            <v>18004048.755503099</v>
          </cell>
          <cell r="BL10">
            <v>17103846.317727942</v>
          </cell>
          <cell r="BM10">
            <v>16110977.117085466</v>
          </cell>
          <cell r="BN10">
            <v>20080448.919680022</v>
          </cell>
          <cell r="BO10">
            <v>19124237.066361919</v>
          </cell>
          <cell r="BP10">
            <v>18168025.21304382</v>
          </cell>
          <cell r="BQ10">
            <v>17113380.992355842</v>
          </cell>
          <cell r="BR10">
            <v>21635765.498453241</v>
          </cell>
          <cell r="BS10">
            <v>20605490.950907841</v>
          </cell>
          <cell r="BT10">
            <v>19575216.403362446</v>
          </cell>
          <cell r="BU10">
            <v>18438885.480962545</v>
          </cell>
          <cell r="BV10">
            <v>22319878.28012621</v>
          </cell>
          <cell r="BW10">
            <v>21257026.933453526</v>
          </cell>
          <cell r="BX10">
            <v>20194175.586780846</v>
          </cell>
          <cell r="BY10">
            <v>19867055.956500839</v>
          </cell>
        </row>
        <row r="11">
          <cell r="A11" t="str">
            <v>Connecticut</v>
          </cell>
          <cell r="B11">
            <v>12869529.225</v>
          </cell>
          <cell r="C11">
            <v>12256694.5</v>
          </cell>
          <cell r="D11">
            <v>11643859.775</v>
          </cell>
          <cell r="E11">
            <v>11031025.049999999</v>
          </cell>
          <cell r="F11">
            <v>13037505.008057231</v>
          </cell>
          <cell r="G11">
            <v>12416671.436244981</v>
          </cell>
          <cell r="H11">
            <v>11795837.864432734</v>
          </cell>
          <cell r="I11">
            <v>11175004.292620482</v>
          </cell>
          <cell r="J11">
            <v>13498533.926478917</v>
          </cell>
          <cell r="K11">
            <v>12855746.596646586</v>
          </cell>
          <cell r="L11">
            <v>12212959.26681426</v>
          </cell>
          <cell r="M11">
            <v>11570171.936981928</v>
          </cell>
          <cell r="N11">
            <v>13991930.486174325</v>
          </cell>
          <cell r="O11">
            <v>13325648.082070785</v>
          </cell>
          <cell r="P11">
            <v>12659365.677967247</v>
          </cell>
          <cell r="Q11">
            <v>11993083.273863705</v>
          </cell>
          <cell r="R11">
            <v>13991930.486174325</v>
          </cell>
          <cell r="S11">
            <v>13325648.082070785</v>
          </cell>
          <cell r="T11">
            <v>12659365.677967247</v>
          </cell>
          <cell r="U11">
            <v>11993083.273863705</v>
          </cell>
          <cell r="V11">
            <v>14155942.161107207</v>
          </cell>
          <cell r="W11">
            <v>13481849.677244959</v>
          </cell>
          <cell r="X11">
            <v>12807757.193382712</v>
          </cell>
          <cell r="Y11">
            <v>12133664.709520461</v>
          </cell>
          <cell r="Z11">
            <v>14654967.423037957</v>
          </cell>
          <cell r="AA11">
            <v>13957111.831464723</v>
          </cell>
          <cell r="AB11">
            <v>13259256.239891486</v>
          </cell>
          <cell r="AC11">
            <v>12561400.648318248</v>
          </cell>
          <cell r="AD11">
            <v>14971858.173026668</v>
          </cell>
          <cell r="AE11">
            <v>14258912.545739686</v>
          </cell>
          <cell r="AF11">
            <v>13545966.918452701</v>
          </cell>
          <cell r="AG11">
            <v>12833021.291165715</v>
          </cell>
          <cell r="AH11">
            <v>15116128.900503144</v>
          </cell>
          <cell r="AI11">
            <v>14396313.238574425</v>
          </cell>
          <cell r="AJ11">
            <v>13676497.576645704</v>
          </cell>
          <cell r="AK11">
            <v>12956681.914716981</v>
          </cell>
          <cell r="AL11">
            <v>15367712.712840995</v>
          </cell>
          <cell r="AM11">
            <v>14635916.869372379</v>
          </cell>
          <cell r="AN11">
            <v>13904121.02590376</v>
          </cell>
          <cell r="AO11">
            <v>13172325.18243514</v>
          </cell>
          <cell r="AP11">
            <v>15393926.102086386</v>
          </cell>
          <cell r="AQ11">
            <v>14660882.001987036</v>
          </cell>
          <cell r="AR11">
            <v>13927837.901887685</v>
          </cell>
          <cell r="AS11">
            <v>13194793.801788332</v>
          </cell>
          <cell r="AT11">
            <v>15645768.812095797</v>
          </cell>
          <cell r="AU11">
            <v>14900732.201995999</v>
          </cell>
          <cell r="AV11">
            <v>14155695.591896201</v>
          </cell>
          <cell r="AW11">
            <v>13410658.981796399</v>
          </cell>
          <cell r="AX11">
            <v>15965119.089964319</v>
          </cell>
          <cell r="AY11">
            <v>15204875.323775545</v>
          </cell>
          <cell r="AZ11">
            <v>14444631.557586769</v>
          </cell>
          <cell r="BA11">
            <v>13684387.791397991</v>
          </cell>
          <cell r="BB11">
            <v>16367834.418074969</v>
          </cell>
          <cell r="BC11">
            <v>15588413.731499974</v>
          </cell>
          <cell r="BD11">
            <v>14808993.044924976</v>
          </cell>
          <cell r="BE11">
            <v>14029572.358349977</v>
          </cell>
          <cell r="BF11">
            <v>16656570.046281595</v>
          </cell>
          <cell r="BG11">
            <v>15863400.044077713</v>
          </cell>
          <cell r="BH11">
            <v>15070230.041873829</v>
          </cell>
          <cell r="BI11">
            <v>14195411.18667488</v>
          </cell>
          <cell r="BJ11">
            <v>16853461.725502521</v>
          </cell>
          <cell r="BK11">
            <v>16050915.929050023</v>
          </cell>
          <cell r="BL11">
            <v>15248370.132597525</v>
          </cell>
          <cell r="BM11">
            <v>14363210.339682367</v>
          </cell>
          <cell r="BN11">
            <v>17902062.019735999</v>
          </cell>
          <cell r="BO11">
            <v>17049582.875939053</v>
          </cell>
          <cell r="BP11">
            <v>16197103.732142102</v>
          </cell>
          <cell r="BQ11">
            <v>15256870.457326785</v>
          </cell>
          <cell r="BR11">
            <v>19288653.22419028</v>
          </cell>
          <cell r="BS11">
            <v>18370145.927800272</v>
          </cell>
          <cell r="BT11">
            <v>17451638.63141026</v>
          </cell>
          <cell r="BU11">
            <v>16438580.271554075</v>
          </cell>
          <cell r="BV11">
            <v>19898551.413966347</v>
          </cell>
          <cell r="BW11">
            <v>18951001.346634623</v>
          </cell>
          <cell r="BX11">
            <v>18003451.279302891</v>
          </cell>
          <cell r="BY11">
            <v>17711818.56070333</v>
          </cell>
        </row>
        <row r="12">
          <cell r="A12" t="str">
            <v>Delaware</v>
          </cell>
          <cell r="B12">
            <v>3122887.2149999999</v>
          </cell>
          <cell r="C12">
            <v>2974178.3000000003</v>
          </cell>
          <cell r="D12">
            <v>2825469.3850000002</v>
          </cell>
          <cell r="E12">
            <v>2676760.4699999997</v>
          </cell>
          <cell r="F12">
            <v>3163647.7910993979</v>
          </cell>
          <cell r="G12">
            <v>3012997.8962851414</v>
          </cell>
          <cell r="H12">
            <v>2862348.0014708843</v>
          </cell>
          <cell r="I12">
            <v>2711698.1066566268</v>
          </cell>
          <cell r="J12">
            <v>3275519.8953475906</v>
          </cell>
          <cell r="K12">
            <v>3119542.7574738963</v>
          </cell>
          <cell r="L12">
            <v>2963565.6196002015</v>
          </cell>
          <cell r="M12">
            <v>2807588.4817265063</v>
          </cell>
          <cell r="N12">
            <v>3395246.2490672441</v>
          </cell>
          <cell r="O12">
            <v>3233567.856254519</v>
          </cell>
          <cell r="P12">
            <v>3071889.4634417929</v>
          </cell>
          <cell r="Q12">
            <v>2910211.0706290668</v>
          </cell>
          <cell r="R12">
            <v>3395246.2490672441</v>
          </cell>
          <cell r="S12">
            <v>3233567.856254519</v>
          </cell>
          <cell r="T12">
            <v>3071889.4634417929</v>
          </cell>
          <cell r="U12">
            <v>2910211.0706290668</v>
          </cell>
          <cell r="V12">
            <v>3435044.9047759292</v>
          </cell>
          <cell r="W12">
            <v>3271471.337881838</v>
          </cell>
          <cell r="X12">
            <v>3107897.7709877458</v>
          </cell>
          <cell r="Y12">
            <v>2944324.2040936542</v>
          </cell>
          <cell r="Z12">
            <v>3556137.1050576819</v>
          </cell>
          <cell r="AA12">
            <v>3386797.2429120783</v>
          </cell>
          <cell r="AB12">
            <v>3217457.3807664742</v>
          </cell>
          <cell r="AC12">
            <v>3048117.5186208705</v>
          </cell>
          <cell r="AD12">
            <v>3633033.008115978</v>
          </cell>
          <cell r="AE12">
            <v>3460031.4363009315</v>
          </cell>
          <cell r="AF12">
            <v>3287029.8644858846</v>
          </cell>
          <cell r="AG12">
            <v>3114028.2926708385</v>
          </cell>
          <cell r="AH12">
            <v>3668041.3757460718</v>
          </cell>
          <cell r="AI12">
            <v>3493372.738805783</v>
          </cell>
          <cell r="AJ12">
            <v>3318704.1018654932</v>
          </cell>
          <cell r="AK12">
            <v>3144035.4649252049</v>
          </cell>
          <cell r="AL12">
            <v>3729090.0634886366</v>
          </cell>
          <cell r="AM12">
            <v>3551514.3461796544</v>
          </cell>
          <cell r="AN12">
            <v>3373938.6288706707</v>
          </cell>
          <cell r="AO12">
            <v>3196362.9115616889</v>
          </cell>
          <cell r="AP12">
            <v>3735450.937822503</v>
          </cell>
          <cell r="AQ12">
            <v>3557572.3217357178</v>
          </cell>
          <cell r="AR12">
            <v>3379693.7056489307</v>
          </cell>
          <cell r="AS12">
            <v>3201815.089562146</v>
          </cell>
          <cell r="AT12">
            <v>3796562.4490152788</v>
          </cell>
          <cell r="AU12">
            <v>3615773.7609669329</v>
          </cell>
          <cell r="AV12">
            <v>3434985.072918585</v>
          </cell>
          <cell r="AW12">
            <v>3254196.3848702395</v>
          </cell>
          <cell r="AX12">
            <v>3874055.1748505789</v>
          </cell>
          <cell r="AY12">
            <v>3689576.3570005521</v>
          </cell>
          <cell r="AZ12">
            <v>3505097.5391505235</v>
          </cell>
          <cell r="BA12">
            <v>3320618.7213004967</v>
          </cell>
          <cell r="BB12">
            <v>3971777.0516538294</v>
          </cell>
          <cell r="BC12">
            <v>3782644.8110988857</v>
          </cell>
          <cell r="BD12">
            <v>3593512.5705439406</v>
          </cell>
          <cell r="BE12">
            <v>3404380.329988997</v>
          </cell>
          <cell r="BF12">
            <v>4041840.9045016766</v>
          </cell>
          <cell r="BG12">
            <v>3849372.2900015973</v>
          </cell>
          <cell r="BH12">
            <v>3656903.6755015166</v>
          </cell>
          <cell r="BI12">
            <v>3444622.3580905665</v>
          </cell>
          <cell r="BJ12">
            <v>4089618.1383871618</v>
          </cell>
          <cell r="BK12">
            <v>3894874.4175115833</v>
          </cell>
          <cell r="BL12">
            <v>3700130.696636003</v>
          </cell>
          <cell r="BM12">
            <v>3485340.0735915322</v>
          </cell>
          <cell r="BN12">
            <v>4344068.8176043704</v>
          </cell>
          <cell r="BO12">
            <v>4137208.3977184491</v>
          </cell>
          <cell r="BP12">
            <v>3930347.9778325255</v>
          </cell>
          <cell r="BQ12">
            <v>3702193.3638055841</v>
          </cell>
          <cell r="BR12">
            <v>4680535.5110720731</v>
          </cell>
          <cell r="BS12">
            <v>4457652.8676876901</v>
          </cell>
          <cell r="BT12">
            <v>4234770.2243033042</v>
          </cell>
          <cell r="BU12">
            <v>3988944.0604450279</v>
          </cell>
          <cell r="BV12">
            <v>4828531.8539066985</v>
          </cell>
          <cell r="BW12">
            <v>4598601.7656254284</v>
          </cell>
          <cell r="BX12">
            <v>4368671.6773441555</v>
          </cell>
          <cell r="BY12">
            <v>4297904.8239132566</v>
          </cell>
        </row>
        <row r="13">
          <cell r="A13" t="str">
            <v>District of Columbia</v>
          </cell>
          <cell r="B13">
            <v>1570196.88</v>
          </cell>
          <cell r="C13">
            <v>1495425.6</v>
          </cell>
          <cell r="D13">
            <v>1420654.32</v>
          </cell>
          <cell r="E13">
            <v>1345883.04</v>
          </cell>
          <cell r="F13">
            <v>1590691.4175903616</v>
          </cell>
          <cell r="G13">
            <v>1514944.207228916</v>
          </cell>
          <cell r="H13">
            <v>1439196.9968674702</v>
          </cell>
          <cell r="I13">
            <v>1363449.7865060244</v>
          </cell>
          <cell r="J13">
            <v>1646941.0407614459</v>
          </cell>
          <cell r="K13">
            <v>1568515.2769156629</v>
          </cell>
          <cell r="L13">
            <v>1490089.5130698797</v>
          </cell>
          <cell r="M13">
            <v>1411663.7492240968</v>
          </cell>
          <cell r="N13">
            <v>1707139.8036759037</v>
          </cell>
          <cell r="O13">
            <v>1625847.4320722895</v>
          </cell>
          <cell r="P13">
            <v>1544555.0604686749</v>
          </cell>
          <cell r="Q13">
            <v>1463262.6888650607</v>
          </cell>
          <cell r="R13">
            <v>1707139.8036759037</v>
          </cell>
          <cell r="S13">
            <v>1625847.4320722895</v>
          </cell>
          <cell r="T13">
            <v>1544555.0604686749</v>
          </cell>
          <cell r="U13">
            <v>1463262.6888650607</v>
          </cell>
          <cell r="V13">
            <v>1727150.6848636097</v>
          </cell>
          <cell r="W13">
            <v>1644905.4141558192</v>
          </cell>
          <cell r="X13">
            <v>1562660.143448028</v>
          </cell>
          <cell r="Y13">
            <v>1480414.8727402373</v>
          </cell>
          <cell r="Z13">
            <v>1788036.1994481455</v>
          </cell>
          <cell r="AA13">
            <v>1702891.6185220438</v>
          </cell>
          <cell r="AB13">
            <v>1617747.0375959415</v>
          </cell>
          <cell r="AC13">
            <v>1532602.4566698393</v>
          </cell>
          <cell r="AD13">
            <v>1826699.6857524111</v>
          </cell>
          <cell r="AE13">
            <v>1739713.9864308683</v>
          </cell>
          <cell r="AF13">
            <v>1652728.2871093247</v>
          </cell>
          <cell r="AG13">
            <v>1565742.5877877814</v>
          </cell>
          <cell r="AH13">
            <v>1844301.9960000024</v>
          </cell>
          <cell r="AI13">
            <v>1756478.0914285744</v>
          </cell>
          <cell r="AJ13">
            <v>1668654.1868571455</v>
          </cell>
          <cell r="AK13">
            <v>1580830.2822857169</v>
          </cell>
          <cell r="AL13">
            <v>1874997.4558171348</v>
          </cell>
          <cell r="AM13">
            <v>1785711.8626829863</v>
          </cell>
          <cell r="AN13">
            <v>1696426.2695488369</v>
          </cell>
          <cell r="AO13">
            <v>1607140.6764146877</v>
          </cell>
          <cell r="AP13">
            <v>1878195.722147451</v>
          </cell>
          <cell r="AQ13">
            <v>1788757.8306166208</v>
          </cell>
          <cell r="AR13">
            <v>1699319.9390857895</v>
          </cell>
          <cell r="AS13">
            <v>1609882.0475549586</v>
          </cell>
          <cell r="AT13">
            <v>1908922.7697801916</v>
          </cell>
          <cell r="AU13">
            <v>1818021.6855049452</v>
          </cell>
          <cell r="AV13">
            <v>1727120.6012296977</v>
          </cell>
          <cell r="AW13">
            <v>1636219.5169544506</v>
          </cell>
          <cell r="AX13">
            <v>1947886.3403327335</v>
          </cell>
          <cell r="AY13">
            <v>1855129.8479359376</v>
          </cell>
          <cell r="AZ13">
            <v>1762373.3555391405</v>
          </cell>
          <cell r="BA13">
            <v>1669616.8631423437</v>
          </cell>
          <cell r="BB13">
            <v>1997021.1875110706</v>
          </cell>
          <cell r="BC13">
            <v>1901924.940486735</v>
          </cell>
          <cell r="BD13">
            <v>1806828.6934623979</v>
          </cell>
          <cell r="BE13">
            <v>1711732.4464380613</v>
          </cell>
          <cell r="BF13">
            <v>2032249.4988679597</v>
          </cell>
          <cell r="BG13">
            <v>1935475.7132075818</v>
          </cell>
          <cell r="BH13">
            <v>1838701.9275472024</v>
          </cell>
          <cell r="BI13">
            <v>1731966.2565694198</v>
          </cell>
          <cell r="BJ13">
            <v>2056272.0326378893</v>
          </cell>
          <cell r="BK13">
            <v>1958354.3167979911</v>
          </cell>
          <cell r="BL13">
            <v>1860436.6009580912</v>
          </cell>
          <cell r="BM13">
            <v>1752439.2437247832</v>
          </cell>
          <cell r="BN13">
            <v>2184210.5828044349</v>
          </cell>
          <cell r="BO13">
            <v>2080200.5550518443</v>
          </cell>
          <cell r="BP13">
            <v>1976190.5272992519</v>
          </cell>
          <cell r="BQ13">
            <v>1861473.7160798276</v>
          </cell>
          <cell r="BR13">
            <v>2353387.026247303</v>
          </cell>
          <cell r="BS13">
            <v>2241320.9773783856</v>
          </cell>
          <cell r="BT13">
            <v>2129254.9285094659</v>
          </cell>
          <cell r="BU13">
            <v>2005652.8100408246</v>
          </cell>
          <cell r="BV13">
            <v>2427800.0228659906</v>
          </cell>
          <cell r="BW13">
            <v>2312190.497967612</v>
          </cell>
          <cell r="BX13">
            <v>2196580.973069231</v>
          </cell>
          <cell r="BY13">
            <v>2160999.1909507834</v>
          </cell>
        </row>
        <row r="14">
          <cell r="A14" t="str">
            <v>Florida</v>
          </cell>
          <cell r="B14">
            <v>60947962.949999996</v>
          </cell>
          <cell r="C14">
            <v>58045679</v>
          </cell>
          <cell r="D14">
            <v>55143395.049999997</v>
          </cell>
          <cell r="E14">
            <v>52241111.100000001</v>
          </cell>
          <cell r="F14">
            <v>61743468.490512051</v>
          </cell>
          <cell r="G14">
            <v>58803303.324297197</v>
          </cell>
          <cell r="H14">
            <v>55863138.158082336</v>
          </cell>
          <cell r="I14">
            <v>52922972.991867483</v>
          </cell>
          <cell r="J14">
            <v>63926825.235548191</v>
          </cell>
          <cell r="K14">
            <v>60882690.700522095</v>
          </cell>
          <cell r="L14">
            <v>57838556.165495992</v>
          </cell>
          <cell r="M14">
            <v>54794421.630469888</v>
          </cell>
          <cell r="N14">
            <v>66263469.778967619</v>
          </cell>
          <cell r="O14">
            <v>63108066.456159651</v>
          </cell>
          <cell r="P14">
            <v>59952663.133351669</v>
          </cell>
          <cell r="Q14">
            <v>56797259.810543686</v>
          </cell>
          <cell r="R14">
            <v>66263469.778967619</v>
          </cell>
          <cell r="S14">
            <v>63108066.456159651</v>
          </cell>
          <cell r="T14">
            <v>59952663.133351669</v>
          </cell>
          <cell r="U14">
            <v>56797259.810543686</v>
          </cell>
          <cell r="V14">
            <v>67040201.958708778</v>
          </cell>
          <cell r="W14">
            <v>63847811.389246464</v>
          </cell>
          <cell r="X14">
            <v>60655420.819784142</v>
          </cell>
          <cell r="Y14">
            <v>57463030.25032182</v>
          </cell>
          <cell r="Z14">
            <v>69403503.105435029</v>
          </cell>
          <cell r="AA14">
            <v>66098574.386128604</v>
          </cell>
          <cell r="AB14">
            <v>62793645.666822173</v>
          </cell>
          <cell r="AC14">
            <v>59488716.947515748</v>
          </cell>
          <cell r="AD14">
            <v>70904245.312227726</v>
          </cell>
          <cell r="AE14">
            <v>67527852.678312123</v>
          </cell>
          <cell r="AF14">
            <v>64151460.04439652</v>
          </cell>
          <cell r="AG14">
            <v>60775067.410480924</v>
          </cell>
          <cell r="AH14">
            <v>71587487.62818788</v>
          </cell>
          <cell r="AI14">
            <v>68178559.645893216</v>
          </cell>
          <cell r="AJ14">
            <v>64769631.66359856</v>
          </cell>
          <cell r="AK14">
            <v>61360703.681303911</v>
          </cell>
          <cell r="AL14">
            <v>72778946.974144429</v>
          </cell>
          <cell r="AM14">
            <v>69313282.832518503</v>
          </cell>
          <cell r="AN14">
            <v>65847618.690892577</v>
          </cell>
          <cell r="AO14">
            <v>62381954.549266666</v>
          </cell>
          <cell r="AP14">
            <v>72903089.252279863</v>
          </cell>
          <cell r="AQ14">
            <v>69431513.57359986</v>
          </cell>
          <cell r="AR14">
            <v>65959937.894919872</v>
          </cell>
          <cell r="AS14">
            <v>62488362.216239892</v>
          </cell>
          <cell r="AT14">
            <v>74095774.694810584</v>
          </cell>
          <cell r="AU14">
            <v>70567404.471248165</v>
          </cell>
          <cell r="AV14">
            <v>67039034.24768576</v>
          </cell>
          <cell r="AW14">
            <v>63510664.024123371</v>
          </cell>
          <cell r="AX14">
            <v>75608164.819057956</v>
          </cell>
          <cell r="AY14">
            <v>72007776.018150419</v>
          </cell>
          <cell r="AZ14">
            <v>68407387.217242911</v>
          </cell>
          <cell r="BA14">
            <v>64806998.416335404</v>
          </cell>
          <cell r="BB14">
            <v>77515358.040190339</v>
          </cell>
          <cell r="BC14">
            <v>73824150.514466971</v>
          </cell>
          <cell r="BD14">
            <v>70132942.988743633</v>
          </cell>
          <cell r="BE14">
            <v>66441735.463020295</v>
          </cell>
          <cell r="BF14">
            <v>78882762.244541287</v>
          </cell>
          <cell r="BG14">
            <v>75126440.232896447</v>
          </cell>
          <cell r="BH14">
            <v>71370118.221251637</v>
          </cell>
          <cell r="BI14">
            <v>67227120.739179656</v>
          </cell>
          <cell r="BJ14">
            <v>79815208.68920292</v>
          </cell>
          <cell r="BK14">
            <v>76014484.465907529</v>
          </cell>
          <cell r="BL14">
            <v>72213760.242612168</v>
          </cell>
          <cell r="BM14">
            <v>68021789.788974807</v>
          </cell>
          <cell r="BN14">
            <v>84781206.338763505</v>
          </cell>
          <cell r="BO14">
            <v>80744006.036917612</v>
          </cell>
          <cell r="BP14">
            <v>76706805.735071748</v>
          </cell>
          <cell r="BQ14">
            <v>72254016.375342786</v>
          </cell>
          <cell r="BR14">
            <v>91347873.065912202</v>
          </cell>
          <cell r="BS14">
            <v>86997974.348487809</v>
          </cell>
          <cell r="BT14">
            <v>82648075.631063432</v>
          </cell>
          <cell r="BU14">
            <v>77850398.707282856</v>
          </cell>
          <cell r="BV14">
            <v>94236250.070529774</v>
          </cell>
          <cell r="BW14">
            <v>89748809.590980738</v>
          </cell>
          <cell r="BX14">
            <v>85261369.111431718</v>
          </cell>
          <cell r="BY14">
            <v>83880244.765897349</v>
          </cell>
        </row>
        <row r="15">
          <cell r="A15" t="str">
            <v>Georgia</v>
          </cell>
          <cell r="B15">
            <v>29963791.199999999</v>
          </cell>
          <cell r="C15">
            <v>28536944</v>
          </cell>
          <cell r="D15">
            <v>27110096.800000001</v>
          </cell>
          <cell r="E15">
            <v>25683249.599999998</v>
          </cell>
          <cell r="F15">
            <v>30354884.86024097</v>
          </cell>
          <cell r="G15">
            <v>28909414.152610447</v>
          </cell>
          <cell r="H15">
            <v>27463943.444979925</v>
          </cell>
          <cell r="I15">
            <v>26018472.737349398</v>
          </cell>
          <cell r="J15">
            <v>31428286.536963861</v>
          </cell>
          <cell r="K15">
            <v>29931701.463775106</v>
          </cell>
          <cell r="L15">
            <v>28435116.39058635</v>
          </cell>
          <cell r="M15">
            <v>26938531.317397591</v>
          </cell>
          <cell r="N15">
            <v>32577048.953602418</v>
          </cell>
          <cell r="O15">
            <v>31025760.908192776</v>
          </cell>
          <cell r="P15">
            <v>29474472.862783138</v>
          </cell>
          <cell r="Q15">
            <v>27923184.817373496</v>
          </cell>
          <cell r="R15">
            <v>32577048.953602418</v>
          </cell>
          <cell r="S15">
            <v>31025760.908192776</v>
          </cell>
          <cell r="T15">
            <v>29474472.862783138</v>
          </cell>
          <cell r="U15">
            <v>27923184.817373496</v>
          </cell>
          <cell r="V15">
            <v>32958913.083682995</v>
          </cell>
          <cell r="W15">
            <v>31389441.032079037</v>
          </cell>
          <cell r="X15">
            <v>29819968.980475087</v>
          </cell>
          <cell r="Y15">
            <v>28250496.928871132</v>
          </cell>
          <cell r="Z15">
            <v>34120780.661789246</v>
          </cell>
          <cell r="AA15">
            <v>32495981.582656417</v>
          </cell>
          <cell r="AB15">
            <v>30871182.503523596</v>
          </cell>
          <cell r="AC15">
            <v>29246383.424390774</v>
          </cell>
          <cell r="AD15">
            <v>34858589.178314306</v>
          </cell>
          <cell r="AE15">
            <v>33198656.36029933</v>
          </cell>
          <cell r="AF15">
            <v>31538723.542284362</v>
          </cell>
          <cell r="AG15">
            <v>29878790.724269394</v>
          </cell>
          <cell r="AH15">
            <v>35194490.972295992</v>
          </cell>
          <cell r="AI15">
            <v>33518562.83075808</v>
          </cell>
          <cell r="AJ15">
            <v>31842634.689220175</v>
          </cell>
          <cell r="AK15">
            <v>30166706.547682267</v>
          </cell>
          <cell r="AL15">
            <v>35780247.039234906</v>
          </cell>
          <cell r="AM15">
            <v>34076425.751652278</v>
          </cell>
          <cell r="AN15">
            <v>32372604.464069664</v>
          </cell>
          <cell r="AO15">
            <v>30668783.176487047</v>
          </cell>
          <cell r="AP15">
            <v>35841278.993726872</v>
          </cell>
          <cell r="AQ15">
            <v>34134551.422597006</v>
          </cell>
          <cell r="AR15">
            <v>32427823.851467155</v>
          </cell>
          <cell r="AS15">
            <v>30721096.280337304</v>
          </cell>
          <cell r="AT15">
            <v>36427637.845401503</v>
          </cell>
          <cell r="AU15">
            <v>34692988.424191892</v>
          </cell>
          <cell r="AV15">
            <v>32958339.0029823</v>
          </cell>
          <cell r="AW15">
            <v>31223689.581772704</v>
          </cell>
          <cell r="AX15">
            <v>37171172.816915929</v>
          </cell>
          <cell r="AY15">
            <v>35401116.968491346</v>
          </cell>
          <cell r="AZ15">
            <v>33631061.120066777</v>
          </cell>
          <cell r="BA15">
            <v>31861005.271642208</v>
          </cell>
          <cell r="BB15">
            <v>38108804.473333187</v>
          </cell>
          <cell r="BC15">
            <v>36294099.498412542</v>
          </cell>
          <cell r="BD15">
            <v>34479394.523491912</v>
          </cell>
          <cell r="BE15">
            <v>32664689.548571285</v>
          </cell>
          <cell r="BF15">
            <v>38781060.149848364</v>
          </cell>
          <cell r="BG15">
            <v>36934342.999855563</v>
          </cell>
          <cell r="BH15">
            <v>35087625.849862784</v>
          </cell>
          <cell r="BI15">
            <v>33050807.792518165</v>
          </cell>
          <cell r="BJ15">
            <v>39239477.941365771</v>
          </cell>
          <cell r="BK15">
            <v>37370931.372729279</v>
          </cell>
          <cell r="BL15">
            <v>35502384.804092817</v>
          </cell>
          <cell r="BM15">
            <v>33441490.209594164</v>
          </cell>
          <cell r="BN15">
            <v>41680906.817228213</v>
          </cell>
          <cell r="BO15">
            <v>39696101.730693504</v>
          </cell>
          <cell r="BP15">
            <v>37711296.644158833</v>
          </cell>
          <cell r="BQ15">
            <v>35522175.889754683</v>
          </cell>
          <cell r="BR15">
            <v>44909271.165577136</v>
          </cell>
          <cell r="BS15">
            <v>42770734.443406761</v>
          </cell>
          <cell r="BT15">
            <v>40632197.72123643</v>
          </cell>
          <cell r="BU15">
            <v>38273520.209616341</v>
          </cell>
          <cell r="BV15">
            <v>46329281.306756802</v>
          </cell>
          <cell r="BW15">
            <v>44123125.054054059</v>
          </cell>
          <cell r="BX15">
            <v>41916968.801351361</v>
          </cell>
          <cell r="BY15">
            <v>41237967.904393107</v>
          </cell>
        </row>
        <row r="16">
          <cell r="A16" t="str">
            <v>Hawaii</v>
          </cell>
          <cell r="B16">
            <v>3864132.8249999997</v>
          </cell>
          <cell r="C16">
            <v>3680126.5</v>
          </cell>
          <cell r="D16">
            <v>3496120.1749999998</v>
          </cell>
          <cell r="E16">
            <v>3312113.85</v>
          </cell>
          <cell r="F16">
            <v>3914568.2935993979</v>
          </cell>
          <cell r="G16">
            <v>3728160.2796184747</v>
          </cell>
          <cell r="H16">
            <v>3541752.2656375505</v>
          </cell>
          <cell r="I16">
            <v>3355344.2516566273</v>
          </cell>
          <cell r="J16">
            <v>4052994.2566475905</v>
          </cell>
          <cell r="K16">
            <v>3859994.5301405629</v>
          </cell>
          <cell r="L16">
            <v>3666994.8036335343</v>
          </cell>
          <cell r="M16">
            <v>3473995.0771265067</v>
          </cell>
          <cell r="N16">
            <v>4201138.746529744</v>
          </cell>
          <cell r="O16">
            <v>4001084.5205045189</v>
          </cell>
          <cell r="P16">
            <v>3801030.2944792924</v>
          </cell>
          <cell r="Q16">
            <v>3600976.0684540672</v>
          </cell>
          <cell r="R16">
            <v>4201138.746529744</v>
          </cell>
          <cell r="S16">
            <v>4001084.5205045189</v>
          </cell>
          <cell r="T16">
            <v>3801030.2944792924</v>
          </cell>
          <cell r="U16">
            <v>3600976.0684540672</v>
          </cell>
          <cell r="V16">
            <v>4250383.9742075559</v>
          </cell>
          <cell r="W16">
            <v>4047984.7373405304</v>
          </cell>
          <cell r="X16">
            <v>3845585.5004735035</v>
          </cell>
          <cell r="Y16">
            <v>3643186.2636064775</v>
          </cell>
          <cell r="Z16">
            <v>4400218.5067237085</v>
          </cell>
          <cell r="AA16">
            <v>4190684.2921178183</v>
          </cell>
          <cell r="AB16">
            <v>3981150.0775119271</v>
          </cell>
          <cell r="AC16">
            <v>3771615.8629060369</v>
          </cell>
          <cell r="AD16">
            <v>4495366.349940191</v>
          </cell>
          <cell r="AE16">
            <v>4281301.2856573258</v>
          </cell>
          <cell r="AF16">
            <v>4067236.2213744591</v>
          </cell>
          <cell r="AG16">
            <v>3853171.1570915938</v>
          </cell>
          <cell r="AH16">
            <v>4538684.2712084791</v>
          </cell>
          <cell r="AI16">
            <v>4322556.448769981</v>
          </cell>
          <cell r="AJ16">
            <v>4106428.6263314816</v>
          </cell>
          <cell r="AK16">
            <v>3890300.8038929836</v>
          </cell>
          <cell r="AL16">
            <v>4614223.4187947679</v>
          </cell>
          <cell r="AM16">
            <v>4394498.4940902563</v>
          </cell>
          <cell r="AN16">
            <v>4174773.5693857428</v>
          </cell>
          <cell r="AO16">
            <v>3955048.6446812311</v>
          </cell>
          <cell r="AP16">
            <v>4622094.1043549553</v>
          </cell>
          <cell r="AQ16">
            <v>4401994.3850999586</v>
          </cell>
          <cell r="AR16">
            <v>4181894.6658449597</v>
          </cell>
          <cell r="AS16">
            <v>3961794.946589963</v>
          </cell>
          <cell r="AT16">
            <v>4697710.9871072704</v>
          </cell>
          <cell r="AU16">
            <v>4474010.463911688</v>
          </cell>
          <cell r="AV16">
            <v>4250309.9407161018</v>
          </cell>
          <cell r="AW16">
            <v>4026609.4175205189</v>
          </cell>
          <cell r="AX16">
            <v>4793597.3144010045</v>
          </cell>
          <cell r="AY16">
            <v>4565330.775620007</v>
          </cell>
          <cell r="AZ16">
            <v>4337064.2368390048</v>
          </cell>
          <cell r="BA16">
            <v>4108797.6980580054</v>
          </cell>
          <cell r="BB16">
            <v>4914514.3651552843</v>
          </cell>
          <cell r="BC16">
            <v>4680489.8715764638</v>
          </cell>
          <cell r="BD16">
            <v>4446465.3779976387</v>
          </cell>
          <cell r="BE16">
            <v>4212440.8844188163</v>
          </cell>
          <cell r="BF16">
            <v>5001208.5090663815</v>
          </cell>
          <cell r="BG16">
            <v>4763055.7229203656</v>
          </cell>
          <cell r="BH16">
            <v>4524902.936774346</v>
          </cell>
          <cell r="BI16">
            <v>4262234.7229490522</v>
          </cell>
          <cell r="BJ16">
            <v>5060326.1028295634</v>
          </cell>
          <cell r="BK16">
            <v>4819358.193171015</v>
          </cell>
          <cell r="BL16">
            <v>4578390.2835124629</v>
          </cell>
          <cell r="BM16">
            <v>4312617.1575981667</v>
          </cell>
          <cell r="BN16">
            <v>5375172.9590285514</v>
          </cell>
          <cell r="BO16">
            <v>5119212.3419319559</v>
          </cell>
          <cell r="BP16">
            <v>4863251.7248353567</v>
          </cell>
          <cell r="BQ16">
            <v>4580942.5434463937</v>
          </cell>
          <cell r="BR16">
            <v>5791503.0744751841</v>
          </cell>
          <cell r="BS16">
            <v>5515717.2137858924</v>
          </cell>
          <cell r="BT16">
            <v>5239931.353096596</v>
          </cell>
          <cell r="BU16">
            <v>4935756.1192149604</v>
          </cell>
          <cell r="BV16">
            <v>5974627.6918422021</v>
          </cell>
          <cell r="BW16">
            <v>5690121.6112782909</v>
          </cell>
          <cell r="BX16">
            <v>5405615.530714374</v>
          </cell>
          <cell r="BY16">
            <v>5318051.522654512</v>
          </cell>
        </row>
        <row r="17">
          <cell r="A17" t="str">
            <v>Idaho</v>
          </cell>
          <cell r="B17">
            <v>5253827.04</v>
          </cell>
          <cell r="C17">
            <v>5003644.8</v>
          </cell>
          <cell r="D17">
            <v>4753462.5599999996</v>
          </cell>
          <cell r="E17">
            <v>4503280.32</v>
          </cell>
          <cell r="F17">
            <v>5322401.0877108444</v>
          </cell>
          <cell r="G17">
            <v>5068953.4168674704</v>
          </cell>
          <cell r="H17">
            <v>4815505.7460240964</v>
          </cell>
          <cell r="I17">
            <v>4562058.0751807243</v>
          </cell>
          <cell r="J17">
            <v>5510610.4740433739</v>
          </cell>
          <cell r="K17">
            <v>5248200.4514698796</v>
          </cell>
          <cell r="L17">
            <v>4985790.4288963852</v>
          </cell>
          <cell r="M17">
            <v>4723380.4063228928</v>
          </cell>
          <cell r="N17">
            <v>5712033.5518771093</v>
          </cell>
          <cell r="O17">
            <v>5440031.9541686755</v>
          </cell>
          <cell r="P17">
            <v>5168030.3564602407</v>
          </cell>
          <cell r="Q17">
            <v>4896028.7587518087</v>
          </cell>
          <cell r="R17">
            <v>5712033.5518771093</v>
          </cell>
          <cell r="S17">
            <v>5440031.9541686755</v>
          </cell>
          <cell r="T17">
            <v>5168030.3564602407</v>
          </cell>
          <cell r="U17">
            <v>4896028.7587518087</v>
          </cell>
          <cell r="V17">
            <v>5778989.3011957537</v>
          </cell>
          <cell r="W17">
            <v>5503799.3344721468</v>
          </cell>
          <cell r="X17">
            <v>5228609.367748538</v>
          </cell>
          <cell r="Y17">
            <v>4953419.401024932</v>
          </cell>
          <cell r="Z17">
            <v>5982710.227496759</v>
          </cell>
          <cell r="AA17">
            <v>5697819.264282628</v>
          </cell>
          <cell r="AB17">
            <v>5412928.301068495</v>
          </cell>
          <cell r="AC17">
            <v>5128037.3378543649</v>
          </cell>
          <cell r="AD17">
            <v>6112076.9791400433</v>
          </cell>
          <cell r="AE17">
            <v>5821025.6944190897</v>
          </cell>
          <cell r="AF17">
            <v>5529974.4096981334</v>
          </cell>
          <cell r="AG17">
            <v>5238923.1249771798</v>
          </cell>
          <cell r="AH17">
            <v>6170973.729428621</v>
          </cell>
          <cell r="AI17">
            <v>5877117.8375510685</v>
          </cell>
          <cell r="AJ17">
            <v>5583261.9456735132</v>
          </cell>
          <cell r="AK17">
            <v>5289406.0537959607</v>
          </cell>
          <cell r="AL17">
            <v>6273679.7269035904</v>
          </cell>
          <cell r="AM17">
            <v>5974933.0732415151</v>
          </cell>
          <cell r="AN17">
            <v>5676186.4195794379</v>
          </cell>
          <cell r="AO17">
            <v>5377439.7659173626</v>
          </cell>
          <cell r="AP17">
            <v>6284381.0206976123</v>
          </cell>
          <cell r="AQ17">
            <v>5985124.7816167744</v>
          </cell>
          <cell r="AR17">
            <v>5685868.5425359337</v>
          </cell>
          <cell r="AS17">
            <v>5386612.3034550957</v>
          </cell>
          <cell r="AT17">
            <v>6387192.7099631391</v>
          </cell>
          <cell r="AU17">
            <v>6083040.6761553716</v>
          </cell>
          <cell r="AV17">
            <v>5778888.6423476012</v>
          </cell>
          <cell r="AW17">
            <v>5474736.6085398337</v>
          </cell>
          <cell r="AX17">
            <v>6517563.5336167263</v>
          </cell>
          <cell r="AY17">
            <v>6207203.3653492639</v>
          </cell>
          <cell r="AZ17">
            <v>5896843.1970817987</v>
          </cell>
          <cell r="BA17">
            <v>5586483.0288143372</v>
          </cell>
          <cell r="BB17">
            <v>6681967.1138300663</v>
          </cell>
          <cell r="BC17">
            <v>6363778.2036476824</v>
          </cell>
          <cell r="BD17">
            <v>6045589.2934652967</v>
          </cell>
          <cell r="BE17">
            <v>5727400.3832829138</v>
          </cell>
          <cell r="BF17">
            <v>6799839.8832501424</v>
          </cell>
          <cell r="BG17">
            <v>6476037.9840477556</v>
          </cell>
          <cell r="BH17">
            <v>6152236.084845366</v>
          </cell>
          <cell r="BI17">
            <v>5795102.0455039954</v>
          </cell>
          <cell r="BJ17">
            <v>6880218.4899696829</v>
          </cell>
          <cell r="BK17">
            <v>6552589.0380663658</v>
          </cell>
          <cell r="BL17">
            <v>6224959.5861630458</v>
          </cell>
          <cell r="BM17">
            <v>5863603.9861691818</v>
          </cell>
          <cell r="BN17">
            <v>7308296.6646781918</v>
          </cell>
          <cell r="BO17">
            <v>6960282.5377887553</v>
          </cell>
          <cell r="BP17">
            <v>6612268.410899316</v>
          </cell>
          <cell r="BQ17">
            <v>6228429.7391989958</v>
          </cell>
          <cell r="BR17">
            <v>7874355.4719604813</v>
          </cell>
          <cell r="BS17">
            <v>7499386.1637718882</v>
          </cell>
          <cell r="BT17">
            <v>7124416.8555832915</v>
          </cell>
          <cell r="BU17">
            <v>6710848.2384988964</v>
          </cell>
          <cell r="BV17">
            <v>8123338.9075680533</v>
          </cell>
          <cell r="BW17">
            <v>7736513.2453029091</v>
          </cell>
          <cell r="BX17">
            <v>7349687.583037761</v>
          </cell>
          <cell r="BY17">
            <v>7230632.1120924307</v>
          </cell>
        </row>
        <row r="18">
          <cell r="A18" t="str">
            <v>Illinois</v>
          </cell>
          <cell r="B18">
            <v>49019207.369999997</v>
          </cell>
          <cell r="C18">
            <v>46684959.400000006</v>
          </cell>
          <cell r="D18">
            <v>44350711.43</v>
          </cell>
          <cell r="E18">
            <v>42016463.460000001</v>
          </cell>
          <cell r="F18">
            <v>49659016.30153615</v>
          </cell>
          <cell r="G18">
            <v>47294301.23955825</v>
          </cell>
          <cell r="H18">
            <v>44929586.177580327</v>
          </cell>
          <cell r="I18">
            <v>42564871.115602419</v>
          </cell>
          <cell r="J18">
            <v>51415045.738244578</v>
          </cell>
          <cell r="K18">
            <v>48966710.226899616</v>
          </cell>
          <cell r="L18">
            <v>46518374.715554625</v>
          </cell>
          <cell r="M18">
            <v>44070039.204209648</v>
          </cell>
          <cell r="N18">
            <v>53294361.434452862</v>
          </cell>
          <cell r="O18">
            <v>50756534.699478939</v>
          </cell>
          <cell r="P18">
            <v>48218707.96450498</v>
          </cell>
          <cell r="Q18">
            <v>45680881.229531035</v>
          </cell>
          <cell r="R18">
            <v>53294361.434452862</v>
          </cell>
          <cell r="S18">
            <v>50756534.699478939</v>
          </cell>
          <cell r="T18">
            <v>48218707.96450498</v>
          </cell>
          <cell r="U18">
            <v>45680881.229531035</v>
          </cell>
          <cell r="V18">
            <v>53919071.333632253</v>
          </cell>
          <cell r="W18">
            <v>51351496.508221216</v>
          </cell>
          <cell r="X18">
            <v>48783921.682810143</v>
          </cell>
          <cell r="Y18">
            <v>46216346.857399084</v>
          </cell>
          <cell r="Z18">
            <v>55819826.393882096</v>
          </cell>
          <cell r="AA18">
            <v>53161739.422744878</v>
          </cell>
          <cell r="AB18">
            <v>50503652.451607622</v>
          </cell>
          <cell r="AC18">
            <v>47845565.480470382</v>
          </cell>
          <cell r="AD18">
            <v>57026842.836811185</v>
          </cell>
          <cell r="AE18">
            <v>54311278.892201155</v>
          </cell>
          <cell r="AF18">
            <v>51595714.947591081</v>
          </cell>
          <cell r="AG18">
            <v>48880151.002981029</v>
          </cell>
          <cell r="AH18">
            <v>57576360.739443727</v>
          </cell>
          <cell r="AI18">
            <v>54834629.275660716</v>
          </cell>
          <cell r="AJ18">
            <v>52092897.81187766</v>
          </cell>
          <cell r="AK18">
            <v>49351166.348094635</v>
          </cell>
          <cell r="AL18">
            <v>58534627.265927665</v>
          </cell>
          <cell r="AM18">
            <v>55747264.062788278</v>
          </cell>
          <cell r="AN18">
            <v>52959900.859648846</v>
          </cell>
          <cell r="AO18">
            <v>50172537.656509444</v>
          </cell>
          <cell r="AP18">
            <v>58634472.376096435</v>
          </cell>
          <cell r="AQ18">
            <v>55842354.643901393</v>
          </cell>
          <cell r="AR18">
            <v>53050236.911706306</v>
          </cell>
          <cell r="AS18">
            <v>50258119.179511249</v>
          </cell>
          <cell r="AT18">
            <v>59593725.027125254</v>
          </cell>
          <cell r="AU18">
            <v>56755928.597262174</v>
          </cell>
          <cell r="AV18">
            <v>53918132.167399049</v>
          </cell>
          <cell r="AW18">
            <v>51080335.737535946</v>
          </cell>
          <cell r="AX18">
            <v>60810109.653230667</v>
          </cell>
          <cell r="AY18">
            <v>57914390.145933993</v>
          </cell>
          <cell r="AZ18">
            <v>55018670.638637275</v>
          </cell>
          <cell r="BA18">
            <v>52122951.131340586</v>
          </cell>
          <cell r="BB18">
            <v>62344026.382786371</v>
          </cell>
          <cell r="BC18">
            <v>59375263.221701331</v>
          </cell>
          <cell r="BD18">
            <v>56406500.060616247</v>
          </cell>
          <cell r="BE18">
            <v>53437736.899531193</v>
          </cell>
          <cell r="BF18">
            <v>63443801.781460121</v>
          </cell>
          <cell r="BG18">
            <v>60422668.363295376</v>
          </cell>
          <cell r="BH18">
            <v>57401534.945130594</v>
          </cell>
          <cell r="BI18">
            <v>54069406.308219783</v>
          </cell>
          <cell r="BJ18">
            <v>64193749.497838855</v>
          </cell>
          <cell r="BK18">
            <v>61136904.283656076</v>
          </cell>
          <cell r="BL18">
            <v>58080059.069473259</v>
          </cell>
          <cell r="BM18">
            <v>54708542.467280366</v>
          </cell>
          <cell r="BN18">
            <v>68187800.435725734</v>
          </cell>
          <cell r="BO18">
            <v>64940762.319738828</v>
          </cell>
          <cell r="BP18">
            <v>61693724.203751869</v>
          </cell>
          <cell r="BQ18">
            <v>58112436.258516565</v>
          </cell>
          <cell r="BR18">
            <v>73469236.96694915</v>
          </cell>
          <cell r="BS18">
            <v>69970701.873284936</v>
          </cell>
          <cell r="BT18">
            <v>66472166.779620677</v>
          </cell>
          <cell r="BU18">
            <v>62613492.779080294</v>
          </cell>
          <cell r="BV18">
            <v>75792299.863542452</v>
          </cell>
          <cell r="BW18">
            <v>72183142.727183327</v>
          </cell>
          <cell r="BX18">
            <v>68573985.590824142</v>
          </cell>
          <cell r="BY18">
            <v>67463175.361562744</v>
          </cell>
        </row>
        <row r="19">
          <cell r="A19" t="str">
            <v>Indiana</v>
          </cell>
          <cell r="B19">
            <v>24752700.105</v>
          </cell>
          <cell r="C19">
            <v>23574000.100000001</v>
          </cell>
          <cell r="D19">
            <v>22395300.094999999</v>
          </cell>
          <cell r="E19">
            <v>21216600.09</v>
          </cell>
          <cell r="F19">
            <v>25075777.51600904</v>
          </cell>
          <cell r="G19">
            <v>23881692.872389562</v>
          </cell>
          <cell r="H19">
            <v>22687608.228770081</v>
          </cell>
          <cell r="I19">
            <v>21493523.585150607</v>
          </cell>
          <cell r="J19">
            <v>25962500.748686146</v>
          </cell>
          <cell r="K19">
            <v>24726191.189224903</v>
          </cell>
          <cell r="L19">
            <v>23489881.629763655</v>
          </cell>
          <cell r="M19">
            <v>22253572.070302412</v>
          </cell>
          <cell r="N19">
            <v>26911478.513253842</v>
          </cell>
          <cell r="O19">
            <v>25629979.536432233</v>
          </cell>
          <cell r="P19">
            <v>24348480.55961062</v>
          </cell>
          <cell r="Q19">
            <v>23066981.582789008</v>
          </cell>
          <cell r="R19">
            <v>26911478.513253842</v>
          </cell>
          <cell r="S19">
            <v>25629979.536432233</v>
          </cell>
          <cell r="T19">
            <v>24348480.55961062</v>
          </cell>
          <cell r="U19">
            <v>23066981.582789008</v>
          </cell>
          <cell r="V19">
            <v>27226931.528850254</v>
          </cell>
          <cell r="W19">
            <v>25930410.979857385</v>
          </cell>
          <cell r="X19">
            <v>24633890.430864517</v>
          </cell>
          <cell r="Y19">
            <v>23337369.881871644</v>
          </cell>
          <cell r="Z19">
            <v>28186735.297693316</v>
          </cell>
          <cell r="AA19">
            <v>26844509.807326969</v>
          </cell>
          <cell r="AB19">
            <v>25502284.316960622</v>
          </cell>
          <cell r="AC19">
            <v>24160058.826594271</v>
          </cell>
          <cell r="AD19">
            <v>28796229.364133738</v>
          </cell>
          <cell r="AE19">
            <v>27424980.346794035</v>
          </cell>
          <cell r="AF19">
            <v>26053731.329454336</v>
          </cell>
          <cell r="AG19">
            <v>24682482.31211463</v>
          </cell>
          <cell r="AH19">
            <v>29073713.488744784</v>
          </cell>
          <cell r="AI19">
            <v>27689250.941661697</v>
          </cell>
          <cell r="AJ19">
            <v>26304788.394578617</v>
          </cell>
          <cell r="AK19">
            <v>24920325.847495526</v>
          </cell>
          <cell r="AL19">
            <v>29557598.994515602</v>
          </cell>
          <cell r="AM19">
            <v>28150094.280491047</v>
          </cell>
          <cell r="AN19">
            <v>26742589.566466499</v>
          </cell>
          <cell r="AO19">
            <v>25335084.85244194</v>
          </cell>
          <cell r="AP19">
            <v>29608016.702217475</v>
          </cell>
          <cell r="AQ19">
            <v>28198111.144969024</v>
          </cell>
          <cell r="AR19">
            <v>26788205.587720577</v>
          </cell>
          <cell r="AS19">
            <v>25378300.030472118</v>
          </cell>
          <cell r="AT19">
            <v>30092400.160656951</v>
          </cell>
          <cell r="AU19">
            <v>28659428.724435192</v>
          </cell>
          <cell r="AV19">
            <v>27226457.288213439</v>
          </cell>
          <cell r="AW19">
            <v>25793485.851991672</v>
          </cell>
          <cell r="AX19">
            <v>30706624.777449645</v>
          </cell>
          <cell r="AY19">
            <v>29244404.549952041</v>
          </cell>
          <cell r="AZ19">
            <v>27782184.322454445</v>
          </cell>
          <cell r="BA19">
            <v>26319964.094956838</v>
          </cell>
          <cell r="BB19">
            <v>31481190.153551009</v>
          </cell>
          <cell r="BC19">
            <v>29982085.860524766</v>
          </cell>
          <cell r="BD19">
            <v>28482981.567498535</v>
          </cell>
          <cell r="BE19">
            <v>26983877.274472293</v>
          </cell>
          <cell r="BF19">
            <v>32036531.867274605</v>
          </cell>
          <cell r="BG19">
            <v>30510982.730737716</v>
          </cell>
          <cell r="BH19">
            <v>28985433.594200835</v>
          </cell>
          <cell r="BI19">
            <v>27302844.558474936</v>
          </cell>
          <cell r="BJ19">
            <v>32415224.871790893</v>
          </cell>
          <cell r="BK19">
            <v>30871642.735038944</v>
          </cell>
          <cell r="BL19">
            <v>29328060.598287001</v>
          </cell>
          <cell r="BM19">
            <v>27625582.246827893</v>
          </cell>
          <cell r="BN19">
            <v>34432057.668032989</v>
          </cell>
          <cell r="BO19">
            <v>32792435.874317128</v>
          </cell>
          <cell r="BP19">
            <v>31152814.080601275</v>
          </cell>
          <cell r="BQ19">
            <v>29344409.758006826</v>
          </cell>
          <cell r="BR19">
            <v>37098967.673211329</v>
          </cell>
          <cell r="BS19">
            <v>35332350.164963163</v>
          </cell>
          <cell r="BT19">
            <v>33565732.656715013</v>
          </cell>
          <cell r="BU19">
            <v>31617259.691466872</v>
          </cell>
          <cell r="BV19">
            <v>38272019.672408246</v>
          </cell>
          <cell r="BW19">
            <v>36449542.545150705</v>
          </cell>
          <cell r="BX19">
            <v>34627065.417893171</v>
          </cell>
          <cell r="BY19">
            <v>34066151.564861313</v>
          </cell>
        </row>
        <row r="20">
          <cell r="A20" t="str">
            <v>Iowa</v>
          </cell>
          <cell r="B20">
            <v>11816872.514999999</v>
          </cell>
          <cell r="C20">
            <v>11254164.300000001</v>
          </cell>
          <cell r="D20">
            <v>10691456.085000001</v>
          </cell>
          <cell r="E20">
            <v>10128747.869999999</v>
          </cell>
          <cell r="F20">
            <v>11971108.802846387</v>
          </cell>
          <cell r="G20">
            <v>11401056.002710845</v>
          </cell>
          <cell r="H20">
            <v>10831003.202575304</v>
          </cell>
          <cell r="I20">
            <v>10260950.40243976</v>
          </cell>
          <cell r="J20">
            <v>12394428.091335543</v>
          </cell>
          <cell r="K20">
            <v>11804217.229843374</v>
          </cell>
          <cell r="L20">
            <v>11214006.368351206</v>
          </cell>
          <cell r="M20">
            <v>10623795.506859036</v>
          </cell>
          <cell r="N20">
            <v>12847467.526059715</v>
          </cell>
          <cell r="O20">
            <v>12235683.35815211</v>
          </cell>
          <cell r="P20">
            <v>11623899.190244505</v>
          </cell>
          <cell r="Q20">
            <v>11012115.022336898</v>
          </cell>
          <cell r="R20">
            <v>12847467.526059715</v>
          </cell>
          <cell r="S20">
            <v>12235683.35815211</v>
          </cell>
          <cell r="T20">
            <v>11623899.190244505</v>
          </cell>
          <cell r="U20">
            <v>11012115.022336898</v>
          </cell>
          <cell r="V20">
            <v>12998063.948024288</v>
          </cell>
          <cell r="W20">
            <v>12379108.521927893</v>
          </cell>
          <cell r="X20">
            <v>11760153.095831499</v>
          </cell>
          <cell r="Y20">
            <v>11141197.669735104</v>
          </cell>
          <cell r="Z20">
            <v>13456271.688098025</v>
          </cell>
          <cell r="AA20">
            <v>12815496.845807644</v>
          </cell>
          <cell r="AB20">
            <v>12174722.003517261</v>
          </cell>
          <cell r="AC20">
            <v>11533947.161226878</v>
          </cell>
          <cell r="AD20">
            <v>13747242.51759232</v>
          </cell>
          <cell r="AE20">
            <v>13092611.921516497</v>
          </cell>
          <cell r="AF20">
            <v>12437981.325440671</v>
          </cell>
          <cell r="AG20">
            <v>11783350.729364846</v>
          </cell>
          <cell r="AH20">
            <v>13879712.693029979</v>
          </cell>
          <cell r="AI20">
            <v>13218773.993361887</v>
          </cell>
          <cell r="AJ20">
            <v>12557835.293693792</v>
          </cell>
          <cell r="AK20">
            <v>11896896.594025696</v>
          </cell>
          <cell r="AL20">
            <v>14110718.333194263</v>
          </cell>
          <cell r="AM20">
            <v>13438779.364946919</v>
          </cell>
          <cell r="AN20">
            <v>12766840.396699572</v>
          </cell>
          <cell r="AO20">
            <v>12094901.428452224</v>
          </cell>
          <cell r="AP20">
            <v>14134787.611369343</v>
          </cell>
          <cell r="AQ20">
            <v>13461702.487018423</v>
          </cell>
          <cell r="AR20">
            <v>12788617.362667501</v>
          </cell>
          <cell r="AS20">
            <v>12115532.238316579</v>
          </cell>
          <cell r="AT20">
            <v>14366030.972799553</v>
          </cell>
          <cell r="AU20">
            <v>13681934.259809099</v>
          </cell>
          <cell r="AV20">
            <v>12997837.546818644</v>
          </cell>
          <cell r="AW20">
            <v>12313740.833828187</v>
          </cell>
          <cell r="AX20">
            <v>14659260.154320151</v>
          </cell>
          <cell r="AY20">
            <v>13961200.146971574</v>
          </cell>
          <cell r="AZ20">
            <v>13263140.139622994</v>
          </cell>
          <cell r="BA20">
            <v>12565080.132274413</v>
          </cell>
          <cell r="BB20">
            <v>15029035.583469149</v>
          </cell>
          <cell r="BC20">
            <v>14313367.222351572</v>
          </cell>
          <cell r="BD20">
            <v>13597698.861233993</v>
          </cell>
          <cell r="BE20">
            <v>12882030.500116412</v>
          </cell>
          <cell r="BF20">
            <v>15294154.225293916</v>
          </cell>
          <cell r="BG20">
            <v>14565861.166946588</v>
          </cell>
          <cell r="BH20">
            <v>13837568.108599259</v>
          </cell>
          <cell r="BI20">
            <v>13034304.624374624</v>
          </cell>
          <cell r="BJ20">
            <v>15474941.24803118</v>
          </cell>
          <cell r="BK20">
            <v>14738039.28383922</v>
          </cell>
          <cell r="BL20">
            <v>14001137.31964726</v>
          </cell>
          <cell r="BM20">
            <v>13188378.729537897</v>
          </cell>
          <cell r="BN20">
            <v>16437771.805350849</v>
          </cell>
          <cell r="BO20">
            <v>15655020.767000809</v>
          </cell>
          <cell r="BP20">
            <v>14872269.728650769</v>
          </cell>
          <cell r="BQ20">
            <v>14008942.364564259</v>
          </cell>
          <cell r="BR20">
            <v>17710947.475337841</v>
          </cell>
          <cell r="BS20">
            <v>16867569.024131276</v>
          </cell>
          <cell r="BT20">
            <v>16024190.572924713</v>
          </cell>
          <cell r="BU20">
            <v>15093994.815225927</v>
          </cell>
          <cell r="BV20">
            <v>18270959.347544692</v>
          </cell>
          <cell r="BW20">
            <v>17400913.664328281</v>
          </cell>
          <cell r="BX20">
            <v>16530867.981111865</v>
          </cell>
          <cell r="BY20">
            <v>16263089.214954713</v>
          </cell>
        </row>
        <row r="21">
          <cell r="A21" t="str">
            <v>Kansas</v>
          </cell>
          <cell r="B21">
            <v>10343492.25</v>
          </cell>
          <cell r="C21">
            <v>9850945</v>
          </cell>
          <cell r="D21">
            <v>9358397.75</v>
          </cell>
          <cell r="E21">
            <v>8865850.5</v>
          </cell>
          <cell r="F21">
            <v>10478497.670933736</v>
          </cell>
          <cell r="G21">
            <v>9979521.591365464</v>
          </cell>
          <cell r="H21">
            <v>9480545.5117971897</v>
          </cell>
          <cell r="I21">
            <v>8981569.4322289173</v>
          </cell>
          <cell r="J21">
            <v>10849035.626234941</v>
          </cell>
          <cell r="K21">
            <v>10332414.882128516</v>
          </cell>
          <cell r="L21">
            <v>9815794.1380220894</v>
          </cell>
          <cell r="M21">
            <v>9299173.3939156644</v>
          </cell>
          <cell r="N21">
            <v>11245588.08764684</v>
          </cell>
          <cell r="O21">
            <v>10710083.892996991</v>
          </cell>
          <cell r="P21">
            <v>10174579.69834714</v>
          </cell>
          <cell r="Q21">
            <v>9639075.503697291</v>
          </cell>
          <cell r="R21">
            <v>11245588.08764684</v>
          </cell>
          <cell r="S21">
            <v>10710083.892996991</v>
          </cell>
          <cell r="T21">
            <v>10174579.69834714</v>
          </cell>
          <cell r="U21">
            <v>9639075.503697291</v>
          </cell>
          <cell r="V21">
            <v>11377407.477378853</v>
          </cell>
          <cell r="W21">
            <v>10835626.16893224</v>
          </cell>
          <cell r="X21">
            <v>10293844.860485626</v>
          </cell>
          <cell r="Y21">
            <v>9752063.552039016</v>
          </cell>
          <cell r="Z21">
            <v>11778483.836823924</v>
          </cell>
          <cell r="AA21">
            <v>11217603.654118022</v>
          </cell>
          <cell r="AB21">
            <v>10656723.471412119</v>
          </cell>
          <cell r="AC21">
            <v>10095843.288706219</v>
          </cell>
          <cell r="AD21">
            <v>12033175.128113557</v>
          </cell>
          <cell r="AE21">
            <v>11460166.788679577</v>
          </cell>
          <cell r="AF21">
            <v>10887158.449245596</v>
          </cell>
          <cell r="AG21">
            <v>10314150.109811619</v>
          </cell>
          <cell r="AH21">
            <v>12149128.332420049</v>
          </cell>
          <cell r="AI21">
            <v>11570598.411828618</v>
          </cell>
          <cell r="AJ21">
            <v>10992068.491237184</v>
          </cell>
          <cell r="AK21">
            <v>10413538.570645755</v>
          </cell>
          <cell r="AL21">
            <v>12351331.161105262</v>
          </cell>
          <cell r="AM21">
            <v>11763172.534385964</v>
          </cell>
          <cell r="AN21">
            <v>11175013.907666663</v>
          </cell>
          <cell r="AO21">
            <v>10586855.280947367</v>
          </cell>
          <cell r="AP21">
            <v>12372399.374539148</v>
          </cell>
          <cell r="AQ21">
            <v>11783237.499561094</v>
          </cell>
          <cell r="AR21">
            <v>11194075.624583036</v>
          </cell>
          <cell r="AS21">
            <v>10604913.749604983</v>
          </cell>
          <cell r="AT21">
            <v>12574810.284344696</v>
          </cell>
          <cell r="AU21">
            <v>11976009.794613997</v>
          </cell>
          <cell r="AV21">
            <v>11377209.304883294</v>
          </cell>
          <cell r="AW21">
            <v>10778408.815152597</v>
          </cell>
          <cell r="AX21">
            <v>12831478.346277507</v>
          </cell>
          <cell r="AY21">
            <v>12220455.567883341</v>
          </cell>
          <cell r="AZ21">
            <v>11609432.789489171</v>
          </cell>
          <cell r="BA21">
            <v>10998410.011095006</v>
          </cell>
          <cell r="BB21">
            <v>13155148.52895808</v>
          </cell>
          <cell r="BC21">
            <v>12528712.884721981</v>
          </cell>
          <cell r="BD21">
            <v>11902277.240485879</v>
          </cell>
          <cell r="BE21">
            <v>11275841.596249783</v>
          </cell>
          <cell r="BF21">
            <v>13387210.998411318</v>
          </cell>
          <cell r="BG21">
            <v>12749724.760391733</v>
          </cell>
          <cell r="BH21">
            <v>12112238.522372141</v>
          </cell>
          <cell r="BI21">
            <v>11409129.504885595</v>
          </cell>
          <cell r="BJ21">
            <v>13545456.690425832</v>
          </cell>
          <cell r="BK21">
            <v>12900434.943262698</v>
          </cell>
          <cell r="BL21">
            <v>12255413.196099559</v>
          </cell>
          <cell r="BM21">
            <v>11543992.964795062</v>
          </cell>
          <cell r="BN21">
            <v>14388237.24806132</v>
          </cell>
          <cell r="BO21">
            <v>13703083.093391735</v>
          </cell>
          <cell r="BP21">
            <v>13017928.938722143</v>
          </cell>
          <cell r="BQ21">
            <v>12262245.073274123</v>
          </cell>
          <cell r="BR21">
            <v>15502667.708293715</v>
          </cell>
          <cell r="BS21">
            <v>14764445.436470207</v>
          </cell>
          <cell r="BT21">
            <v>14026223.164646691</v>
          </cell>
          <cell r="BU21">
            <v>13212008.354549777</v>
          </cell>
          <cell r="BV21">
            <v>15992854.807522109</v>
          </cell>
          <cell r="BW21">
            <v>15231290.292878201</v>
          </cell>
          <cell r="BX21">
            <v>14469725.778234284</v>
          </cell>
          <cell r="BY21">
            <v>14235334.860591305</v>
          </cell>
        </row>
        <row r="22">
          <cell r="A22" t="str">
            <v>Kentucky</v>
          </cell>
          <cell r="B22">
            <v>15278058.809999999</v>
          </cell>
          <cell r="C22">
            <v>14550532.200000001</v>
          </cell>
          <cell r="D22">
            <v>13823005.59</v>
          </cell>
          <cell r="E22">
            <v>13095478.98</v>
          </cell>
          <cell r="F22">
            <v>15477471.224186748</v>
          </cell>
          <cell r="G22">
            <v>14740448.784939762</v>
          </cell>
          <cell r="H22">
            <v>14003426.345692772</v>
          </cell>
          <cell r="I22">
            <v>13266403.906445786</v>
          </cell>
          <cell r="J22">
            <v>16024781.604046989</v>
          </cell>
          <cell r="K22">
            <v>15261696.765759038</v>
          </cell>
          <cell r="L22">
            <v>14498611.927471085</v>
          </cell>
          <cell r="M22">
            <v>13735527.089183135</v>
          </cell>
          <cell r="N22">
            <v>16610517.22217937</v>
          </cell>
          <cell r="O22">
            <v>15819540.2115994</v>
          </cell>
          <cell r="P22">
            <v>15028563.201019429</v>
          </cell>
          <cell r="Q22">
            <v>14237586.190439461</v>
          </cell>
          <cell r="R22">
            <v>16610517.22217937</v>
          </cell>
          <cell r="S22">
            <v>15819540.2115994</v>
          </cell>
          <cell r="T22">
            <v>15028563.201019429</v>
          </cell>
          <cell r="U22">
            <v>14237586.190439461</v>
          </cell>
          <cell r="V22">
            <v>16805223.646271676</v>
          </cell>
          <cell r="W22">
            <v>16004974.90121112</v>
          </cell>
          <cell r="X22">
            <v>15204726.156150563</v>
          </cell>
          <cell r="Y22">
            <v>14404477.411090009</v>
          </cell>
          <cell r="Z22">
            <v>17397641.377033979</v>
          </cell>
          <cell r="AA22">
            <v>16569182.263841886</v>
          </cell>
          <cell r="AB22">
            <v>15740723.150649792</v>
          </cell>
          <cell r="AC22">
            <v>14912264.037457699</v>
          </cell>
          <cell r="AD22">
            <v>17773838.161704827</v>
          </cell>
          <cell r="AE22">
            <v>16927464.915909361</v>
          </cell>
          <cell r="AF22">
            <v>16081091.670113893</v>
          </cell>
          <cell r="AG22">
            <v>15234718.424318427</v>
          </cell>
          <cell r="AH22">
            <v>17945109.124333773</v>
          </cell>
          <cell r="AI22">
            <v>17090580.118413117</v>
          </cell>
          <cell r="AJ22">
            <v>16236051.112492463</v>
          </cell>
          <cell r="AK22">
            <v>15381522.106571808</v>
          </cell>
          <cell r="AL22">
            <v>18243776.792229116</v>
          </cell>
          <cell r="AM22">
            <v>17375025.516408682</v>
          </cell>
          <cell r="AN22">
            <v>16506274.240588248</v>
          </cell>
          <cell r="AO22">
            <v>15637522.964767816</v>
          </cell>
          <cell r="AP22">
            <v>18274896.011549316</v>
          </cell>
          <cell r="AQ22">
            <v>17404662.868142206</v>
          </cell>
          <cell r="AR22">
            <v>16534429.724735096</v>
          </cell>
          <cell r="AS22">
            <v>15664196.581327986</v>
          </cell>
          <cell r="AT22">
            <v>18573871.02975893</v>
          </cell>
          <cell r="AU22">
            <v>17689400.980722792</v>
          </cell>
          <cell r="AV22">
            <v>16804930.931686655</v>
          </cell>
          <cell r="AW22">
            <v>15920460.882650513</v>
          </cell>
          <cell r="AX22">
            <v>18952987.642415378</v>
          </cell>
          <cell r="AY22">
            <v>18050464.421347979</v>
          </cell>
          <cell r="AZ22">
            <v>17147941.200280581</v>
          </cell>
          <cell r="BA22">
            <v>16245417.979213182</v>
          </cell>
          <cell r="BB22">
            <v>19431071.056267913</v>
          </cell>
          <cell r="BC22">
            <v>18505781.958350394</v>
          </cell>
          <cell r="BD22">
            <v>17580492.860432874</v>
          </cell>
          <cell r="BE22">
            <v>16655203.762515355</v>
          </cell>
          <cell r="BF22">
            <v>19773843.494261514</v>
          </cell>
          <cell r="BG22">
            <v>18832231.899296679</v>
          </cell>
          <cell r="BH22">
            <v>17890620.304331847</v>
          </cell>
          <cell r="BI22">
            <v>16852079.291358124</v>
          </cell>
          <cell r="BJ22">
            <v>20007583.408266563</v>
          </cell>
          <cell r="BK22">
            <v>19054841.341206249</v>
          </cell>
          <cell r="BL22">
            <v>18102099.274145938</v>
          </cell>
          <cell r="BM22">
            <v>17051282.019219879</v>
          </cell>
          <cell r="BN22">
            <v>21252429.018653091</v>
          </cell>
          <cell r="BO22">
            <v>20240408.589193419</v>
          </cell>
          <cell r="BP22">
            <v>19228388.15973375</v>
          </cell>
          <cell r="BQ22">
            <v>18112190.432792634</v>
          </cell>
          <cell r="BR22">
            <v>22898520.464323763</v>
          </cell>
          <cell r="BS22">
            <v>21808114.727927394</v>
          </cell>
          <cell r="BT22">
            <v>20717708.991531026</v>
          </cell>
          <cell r="BU22">
            <v>19515056.980781589</v>
          </cell>
          <cell r="BV22">
            <v>23622560.967173725</v>
          </cell>
          <cell r="BW22">
            <v>22497677.111594025</v>
          </cell>
          <cell r="BX22">
            <v>21372793.256014325</v>
          </cell>
          <cell r="BY22">
            <v>21026581.5377932</v>
          </cell>
        </row>
        <row r="23">
          <cell r="A23" t="str">
            <v>Louisiana</v>
          </cell>
          <cell r="B23">
            <v>18323133.149999999</v>
          </cell>
          <cell r="C23">
            <v>17450603</v>
          </cell>
          <cell r="D23">
            <v>16578072.85</v>
          </cell>
          <cell r="E23">
            <v>15705542.699999999</v>
          </cell>
          <cell r="F23">
            <v>18562290.510391567</v>
          </cell>
          <cell r="G23">
            <v>17678371.914658636</v>
          </cell>
          <cell r="H23">
            <v>16794453.318925705</v>
          </cell>
          <cell r="I23">
            <v>15910534.723192774</v>
          </cell>
          <cell r="J23">
            <v>19218685.481066264</v>
          </cell>
          <cell r="K23">
            <v>18303509.98196787</v>
          </cell>
          <cell r="L23">
            <v>17388334.48286948</v>
          </cell>
          <cell r="M23">
            <v>16473158.983771086</v>
          </cell>
          <cell r="N23">
            <v>19921164.235416416</v>
          </cell>
          <cell r="O23">
            <v>18972537.367063254</v>
          </cell>
          <cell r="P23">
            <v>18023910.498710092</v>
          </cell>
          <cell r="Q23">
            <v>17075283.63035693</v>
          </cell>
          <cell r="R23">
            <v>19921164.235416416</v>
          </cell>
          <cell r="S23">
            <v>18972537.367063254</v>
          </cell>
          <cell r="T23">
            <v>18023910.498710092</v>
          </cell>
          <cell r="U23">
            <v>17075283.63035693</v>
          </cell>
          <cell r="V23">
            <v>20154677.653460637</v>
          </cell>
          <cell r="W23">
            <v>19194931.09853394</v>
          </cell>
          <cell r="X23">
            <v>18235184.543607242</v>
          </cell>
          <cell r="Y23">
            <v>17275437.988680545</v>
          </cell>
          <cell r="Z23">
            <v>20865170.334250268</v>
          </cell>
          <cell r="AA23">
            <v>19871590.794524066</v>
          </cell>
          <cell r="AB23">
            <v>18878011.254797861</v>
          </cell>
          <cell r="AC23">
            <v>17884431.71507166</v>
          </cell>
          <cell r="AD23">
            <v>21316347.009366486</v>
          </cell>
          <cell r="AE23">
            <v>20301282.866063323</v>
          </cell>
          <cell r="AF23">
            <v>19286218.722760156</v>
          </cell>
          <cell r="AG23">
            <v>18271154.579456989</v>
          </cell>
          <cell r="AH23">
            <v>21521754.037314616</v>
          </cell>
          <cell r="AI23">
            <v>20496908.606966302</v>
          </cell>
          <cell r="AJ23">
            <v>19472063.176617987</v>
          </cell>
          <cell r="AK23">
            <v>18447217.746269669</v>
          </cell>
          <cell r="AL23">
            <v>21879949.244867057</v>
          </cell>
          <cell r="AM23">
            <v>20838046.899873387</v>
          </cell>
          <cell r="AN23">
            <v>19796144.554879718</v>
          </cell>
          <cell r="AO23">
            <v>18754242.209886048</v>
          </cell>
          <cell r="AP23">
            <v>21917270.844830714</v>
          </cell>
          <cell r="AQ23">
            <v>20873591.280791156</v>
          </cell>
          <cell r="AR23">
            <v>19829911.716751598</v>
          </cell>
          <cell r="AS23">
            <v>18786232.15271204</v>
          </cell>
          <cell r="AT23">
            <v>22275834.660777856</v>
          </cell>
          <cell r="AU23">
            <v>21215080.629312243</v>
          </cell>
          <cell r="AV23">
            <v>20154326.597846631</v>
          </cell>
          <cell r="AW23">
            <v>19093572.566381019</v>
          </cell>
          <cell r="AX23">
            <v>22730513.115643747</v>
          </cell>
          <cell r="AY23">
            <v>21648107.729184523</v>
          </cell>
          <cell r="AZ23">
            <v>20565702.342725296</v>
          </cell>
          <cell r="BA23">
            <v>19483296.956266068</v>
          </cell>
          <cell r="BB23">
            <v>23303883.473603938</v>
          </cell>
          <cell r="BC23">
            <v>22194174.736765657</v>
          </cell>
          <cell r="BD23">
            <v>21084465.999927372</v>
          </cell>
          <cell r="BE23">
            <v>19974757.263089087</v>
          </cell>
          <cell r="BF23">
            <v>23714973.985796228</v>
          </cell>
          <cell r="BG23">
            <v>22585689.510282125</v>
          </cell>
          <cell r="BH23">
            <v>21456405.034768015</v>
          </cell>
          <cell r="BI23">
            <v>20210872.110781752</v>
          </cell>
          <cell r="BJ23">
            <v>23995300.6699677</v>
          </cell>
          <cell r="BK23">
            <v>22852667.304731146</v>
          </cell>
          <cell r="BL23">
            <v>21710033.939494587</v>
          </cell>
          <cell r="BM23">
            <v>20449777.992205974</v>
          </cell>
          <cell r="BN23">
            <v>25488256.820612691</v>
          </cell>
          <cell r="BO23">
            <v>24274530.305345424</v>
          </cell>
          <cell r="BP23">
            <v>23060803.790078152</v>
          </cell>
          <cell r="BQ23">
            <v>21722136.369902834</v>
          </cell>
          <cell r="BR23">
            <v>27462431.230542175</v>
          </cell>
          <cell r="BS23">
            <v>26154696.41004017</v>
          </cell>
          <cell r="BT23">
            <v>24846961.589538161</v>
          </cell>
          <cell r="BU23">
            <v>23404608.657132003</v>
          </cell>
          <cell r="BV23">
            <v>28330780.456363283</v>
          </cell>
          <cell r="BW23">
            <v>26981695.672726937</v>
          </cell>
          <cell r="BX23">
            <v>25632610.88909059</v>
          </cell>
          <cell r="BY23">
            <v>25217395.612729441</v>
          </cell>
        </row>
        <row r="24">
          <cell r="A24" t="str">
            <v>Maine</v>
          </cell>
          <cell r="B24">
            <v>5296426.2749999994</v>
          </cell>
          <cell r="C24">
            <v>5044215.5</v>
          </cell>
          <cell r="D24">
            <v>4792004.7249999996</v>
          </cell>
          <cell r="E24">
            <v>4539793.95</v>
          </cell>
          <cell r="F24">
            <v>5365556.336822289</v>
          </cell>
          <cell r="G24">
            <v>5110053.6541164666</v>
          </cell>
          <cell r="H24">
            <v>4854550.9714106433</v>
          </cell>
          <cell r="I24">
            <v>4599048.28870482</v>
          </cell>
          <cell r="J24">
            <v>5555291.7680391567</v>
          </cell>
          <cell r="K24">
            <v>5290754.064799197</v>
          </cell>
          <cell r="L24">
            <v>5026216.3615592374</v>
          </cell>
          <cell r="M24">
            <v>4761678.6583192777</v>
          </cell>
          <cell r="N24">
            <v>5758348.0303994734</v>
          </cell>
          <cell r="O24">
            <v>5484140.981332832</v>
          </cell>
          <cell r="P24">
            <v>5209933.9322661906</v>
          </cell>
          <cell r="Q24">
            <v>4935726.8831995493</v>
          </cell>
          <cell r="R24">
            <v>5758348.0303994734</v>
          </cell>
          <cell r="S24">
            <v>5484140.981332832</v>
          </cell>
          <cell r="T24">
            <v>5209933.9322661906</v>
          </cell>
          <cell r="U24">
            <v>4935726.8831995493</v>
          </cell>
          <cell r="V24">
            <v>5825846.6722949212</v>
          </cell>
          <cell r="W24">
            <v>5548425.4021856394</v>
          </cell>
          <cell r="X24">
            <v>5271004.1320763575</v>
          </cell>
          <cell r="Y24">
            <v>4993582.8619670765</v>
          </cell>
          <cell r="Z24">
            <v>6031219.4146050643</v>
          </cell>
          <cell r="AA24">
            <v>5744018.4901000615</v>
          </cell>
          <cell r="AB24">
            <v>5456817.5655950587</v>
          </cell>
          <cell r="AC24">
            <v>5169616.6410900569</v>
          </cell>
          <cell r="AD24">
            <v>6161635.1015506499</v>
          </cell>
          <cell r="AE24">
            <v>5868223.9062387142</v>
          </cell>
          <cell r="AF24">
            <v>5574812.7109267786</v>
          </cell>
          <cell r="AG24">
            <v>5281401.5156148449</v>
          </cell>
          <cell r="AH24">
            <v>6221009.4002029588</v>
          </cell>
          <cell r="AI24">
            <v>5924770.8573361514</v>
          </cell>
          <cell r="AJ24">
            <v>5628532.314469344</v>
          </cell>
          <cell r="AK24">
            <v>5332293.7716025384</v>
          </cell>
          <cell r="AL24">
            <v>6324548.1614687862</v>
          </cell>
          <cell r="AM24">
            <v>6023379.2013988439</v>
          </cell>
          <cell r="AN24">
            <v>5722210.2413289025</v>
          </cell>
          <cell r="AO24">
            <v>5421041.2812589621</v>
          </cell>
          <cell r="AP24">
            <v>6335336.2238080353</v>
          </cell>
          <cell r="AQ24">
            <v>6033653.5464838427</v>
          </cell>
          <cell r="AR24">
            <v>5731970.8691596519</v>
          </cell>
          <cell r="AS24">
            <v>5430288.1918354612</v>
          </cell>
          <cell r="AT24">
            <v>6438981.5338377068</v>
          </cell>
          <cell r="AU24">
            <v>6132363.3655597204</v>
          </cell>
          <cell r="AV24">
            <v>5825745.1972817359</v>
          </cell>
          <cell r="AW24">
            <v>5519127.0290037515</v>
          </cell>
          <cell r="AX24">
            <v>6570409.4340398135</v>
          </cell>
          <cell r="AY24">
            <v>6257532.7943236316</v>
          </cell>
          <cell r="AZ24">
            <v>5944656.1546074515</v>
          </cell>
          <cell r="BA24">
            <v>5631779.5148912715</v>
          </cell>
          <cell r="BB24">
            <v>6736146.0361998267</v>
          </cell>
          <cell r="BC24">
            <v>6415377.1773331687</v>
          </cell>
          <cell r="BD24">
            <v>6094608.3184665116</v>
          </cell>
          <cell r="BE24">
            <v>5773839.4595998544</v>
          </cell>
          <cell r="BF24">
            <v>6854974.5450773304</v>
          </cell>
          <cell r="BG24">
            <v>6528547.1857879339</v>
          </cell>
          <cell r="BH24">
            <v>6202119.8264985392</v>
          </cell>
          <cell r="BI24">
            <v>5842090.0624306845</v>
          </cell>
          <cell r="BJ24">
            <v>6936004.8799810214</v>
          </cell>
          <cell r="BK24">
            <v>6605718.9333152585</v>
          </cell>
          <cell r="BL24">
            <v>6275432.9866494974</v>
          </cell>
          <cell r="BM24">
            <v>5911147.4325468475</v>
          </cell>
          <cell r="BN24">
            <v>7367554.0107419351</v>
          </cell>
          <cell r="BO24">
            <v>7016718.1054685097</v>
          </cell>
          <cell r="BP24">
            <v>6665882.2001950862</v>
          </cell>
          <cell r="BQ24">
            <v>6278931.2764824042</v>
          </cell>
          <cell r="BR24">
            <v>7938202.5527017554</v>
          </cell>
          <cell r="BS24">
            <v>7560192.9073350048</v>
          </cell>
          <cell r="BT24">
            <v>7182183.2619682569</v>
          </cell>
          <cell r="BU24">
            <v>6765261.3356535304</v>
          </cell>
          <cell r="BV24">
            <v>8189204.8031282779</v>
          </cell>
          <cell r="BW24">
            <v>7799242.6696459781</v>
          </cell>
          <cell r="BX24">
            <v>7409280.5361636821</v>
          </cell>
          <cell r="BY24">
            <v>7289259.7361456174</v>
          </cell>
        </row>
        <row r="25">
          <cell r="A25" t="str">
            <v>Maryland</v>
          </cell>
          <cell r="B25">
            <v>19380230.52</v>
          </cell>
          <cell r="C25">
            <v>18457362.400000002</v>
          </cell>
          <cell r="D25">
            <v>17534494.280000001</v>
          </cell>
          <cell r="E25">
            <v>16611626.16</v>
          </cell>
          <cell r="F25">
            <v>19633185.336024098</v>
          </cell>
          <cell r="G25">
            <v>18698271.748594381</v>
          </cell>
          <cell r="H25">
            <v>17763358.161164664</v>
          </cell>
          <cell r="I25">
            <v>16828444.573734943</v>
          </cell>
          <cell r="J25">
            <v>20327449.015696388</v>
          </cell>
          <cell r="K25">
            <v>19359475.253044181</v>
          </cell>
          <cell r="L25">
            <v>18391501.490391973</v>
          </cell>
          <cell r="M25">
            <v>17423527.727739763</v>
          </cell>
          <cell r="N25">
            <v>21070455.142610244</v>
          </cell>
          <cell r="O25">
            <v>20067100.135819282</v>
          </cell>
          <cell r="P25">
            <v>19063745.12902832</v>
          </cell>
          <cell r="Q25">
            <v>18060390.122237355</v>
          </cell>
          <cell r="R25">
            <v>21070455.142610244</v>
          </cell>
          <cell r="S25">
            <v>20067100.135819282</v>
          </cell>
          <cell r="T25">
            <v>19063745.12902832</v>
          </cell>
          <cell r="U25">
            <v>18060390.122237355</v>
          </cell>
          <cell r="V25">
            <v>21317440.406220037</v>
          </cell>
          <cell r="W25">
            <v>20302324.196400039</v>
          </cell>
          <cell r="X25">
            <v>19287207.98658004</v>
          </cell>
          <cell r="Y25">
            <v>18272091.776760034</v>
          </cell>
          <cell r="Z25">
            <v>22068922.798655517</v>
          </cell>
          <cell r="AA25">
            <v>21018021.71300526</v>
          </cell>
          <cell r="AB25">
            <v>19967120.627354998</v>
          </cell>
          <cell r="AC25">
            <v>18916219.541704733</v>
          </cell>
          <cell r="AD25">
            <v>22546128.738132056</v>
          </cell>
          <cell r="AE25">
            <v>21472503.560125772</v>
          </cell>
          <cell r="AF25">
            <v>20398878.382119484</v>
          </cell>
          <cell r="AG25">
            <v>19325253.204113197</v>
          </cell>
          <cell r="AH25">
            <v>22763386.099057954</v>
          </cell>
          <cell r="AI25">
            <v>21679415.332436152</v>
          </cell>
          <cell r="AJ25">
            <v>20595444.565814342</v>
          </cell>
          <cell r="AK25">
            <v>19511473.799192537</v>
          </cell>
          <cell r="AL25">
            <v>23142246.288344171</v>
          </cell>
          <cell r="AM25">
            <v>22040234.560327787</v>
          </cell>
          <cell r="AN25">
            <v>20938222.832311396</v>
          </cell>
          <cell r="AO25">
            <v>19836211.104295008</v>
          </cell>
          <cell r="AP25">
            <v>23181721.044367049</v>
          </cell>
          <cell r="AQ25">
            <v>22077829.566063859</v>
          </cell>
          <cell r="AR25">
            <v>20973938.087760665</v>
          </cell>
          <cell r="AS25">
            <v>19870046.609457474</v>
          </cell>
          <cell r="AT25">
            <v>23560971.107786823</v>
          </cell>
          <cell r="AU25">
            <v>22439020.102654122</v>
          </cell>
          <cell r="AV25">
            <v>21317069.097521413</v>
          </cell>
          <cell r="AW25">
            <v>20195118.092388708</v>
          </cell>
          <cell r="AX25">
            <v>24041880.851532172</v>
          </cell>
          <cell r="AY25">
            <v>22897029.382411599</v>
          </cell>
          <cell r="AZ25">
            <v>21752177.913291015</v>
          </cell>
          <cell r="BA25">
            <v>20607326.444170438</v>
          </cell>
          <cell r="BB25">
            <v>24648330.066283602</v>
          </cell>
          <cell r="BC25">
            <v>23474600.063127246</v>
          </cell>
          <cell r="BD25">
            <v>22300870.059970882</v>
          </cell>
          <cell r="BE25">
            <v>21127140.056814522</v>
          </cell>
          <cell r="BF25">
            <v>25083137.193735573</v>
          </cell>
          <cell r="BG25">
            <v>23888702.089271981</v>
          </cell>
          <cell r="BH25">
            <v>22694266.984808378</v>
          </cell>
          <cell r="BI25">
            <v>21376876.831634529</v>
          </cell>
          <cell r="BJ25">
            <v>25379636.472307391</v>
          </cell>
          <cell r="BK25">
            <v>24171082.354578476</v>
          </cell>
          <cell r="BL25">
            <v>22962528.236849546</v>
          </cell>
          <cell r="BM25">
            <v>21629565.660378058</v>
          </cell>
          <cell r="BN25">
            <v>26958724.181755804</v>
          </cell>
          <cell r="BO25">
            <v>25674975.411196012</v>
          </cell>
          <cell r="BP25">
            <v>24391226.640636206</v>
          </cell>
          <cell r="BQ25">
            <v>22975328.880126227</v>
          </cell>
          <cell r="BR25">
            <v>29046792.572565831</v>
          </cell>
          <cell r="BS25">
            <v>27663611.973872229</v>
          </cell>
          <cell r="BT25">
            <v>26280431.375178613</v>
          </cell>
          <cell r="BU25">
            <v>24754866.282549839</v>
          </cell>
          <cell r="BV25">
            <v>29965238.56269807</v>
          </cell>
          <cell r="BW25">
            <v>28538322.440664839</v>
          </cell>
          <cell r="BX25">
            <v>27111406.318631589</v>
          </cell>
          <cell r="BY25">
            <v>26672236.461302668</v>
          </cell>
        </row>
        <row r="26">
          <cell r="A26" t="str">
            <v>Massachusetts</v>
          </cell>
          <cell r="B26">
            <v>27476502.375</v>
          </cell>
          <cell r="C26">
            <v>26168097.5</v>
          </cell>
          <cell r="D26">
            <v>24859692.625</v>
          </cell>
          <cell r="E26">
            <v>23551287.75</v>
          </cell>
          <cell r="F26">
            <v>27835131.422063258</v>
          </cell>
          <cell r="G26">
            <v>26509648.973393578</v>
          </cell>
          <cell r="H26">
            <v>25184166.524723899</v>
          </cell>
          <cell r="I26">
            <v>23858684.076054219</v>
          </cell>
          <cell r="J26">
            <v>28819430.222003017</v>
          </cell>
          <cell r="K26">
            <v>27447076.401907634</v>
          </cell>
          <cell r="L26">
            <v>26074722.581812251</v>
          </cell>
          <cell r="M26">
            <v>24702368.761716869</v>
          </cell>
          <cell r="N26">
            <v>29872834.08062689</v>
          </cell>
          <cell r="O26">
            <v>28450318.172025606</v>
          </cell>
          <cell r="P26">
            <v>27027802.263424326</v>
          </cell>
          <cell r="Q26">
            <v>25605286.354823045</v>
          </cell>
          <cell r="R26">
            <v>29872834.08062689</v>
          </cell>
          <cell r="S26">
            <v>28450318.172025606</v>
          </cell>
          <cell r="T26">
            <v>27027802.263424326</v>
          </cell>
          <cell r="U26">
            <v>25605286.354823045</v>
          </cell>
          <cell r="V26">
            <v>30222999.739139631</v>
          </cell>
          <cell r="W26">
            <v>28783809.275371071</v>
          </cell>
          <cell r="X26">
            <v>27344618.811602518</v>
          </cell>
          <cell r="Y26">
            <v>25905428.347833965</v>
          </cell>
          <cell r="Z26">
            <v>31288420.902175631</v>
          </cell>
          <cell r="AA26">
            <v>29798496.097310118</v>
          </cell>
          <cell r="AB26">
            <v>28308571.292444613</v>
          </cell>
          <cell r="AC26">
            <v>26818646.487579107</v>
          </cell>
          <cell r="AD26">
            <v>31964984.068741683</v>
          </cell>
          <cell r="AE26">
            <v>30442841.970230166</v>
          </cell>
          <cell r="AF26">
            <v>28920699.87171866</v>
          </cell>
          <cell r="AG26">
            <v>27398557.77320715</v>
          </cell>
          <cell r="AH26">
            <v>32273002.716265317</v>
          </cell>
          <cell r="AI26">
            <v>30736193.063109819</v>
          </cell>
          <cell r="AJ26">
            <v>29199383.409954328</v>
          </cell>
          <cell r="AK26">
            <v>27662573.756798837</v>
          </cell>
          <cell r="AL26">
            <v>32810135.279264141</v>
          </cell>
          <cell r="AM26">
            <v>31247747.885013461</v>
          </cell>
          <cell r="AN26">
            <v>29685360.490762789</v>
          </cell>
          <cell r="AO26">
            <v>28122973.096512116</v>
          </cell>
          <cell r="AP26">
            <v>32866100.982380819</v>
          </cell>
          <cell r="AQ26">
            <v>31301048.554648392</v>
          </cell>
          <cell r="AR26">
            <v>29735996.126915973</v>
          </cell>
          <cell r="AS26">
            <v>28170943.699183557</v>
          </cell>
          <cell r="AT26">
            <v>33403786.293064747</v>
          </cell>
          <cell r="AU26">
            <v>31813129.802918799</v>
          </cell>
          <cell r="AV26">
            <v>30222473.312772859</v>
          </cell>
          <cell r="AW26">
            <v>28631816.822626922</v>
          </cell>
          <cell r="AX26">
            <v>34085600.562639274</v>
          </cell>
          <cell r="AY26">
            <v>32462476.726323109</v>
          </cell>
          <cell r="AZ26">
            <v>30839352.890006952</v>
          </cell>
          <cell r="BA26">
            <v>29216229.053690802</v>
          </cell>
          <cell r="BB26">
            <v>34945399.586816959</v>
          </cell>
          <cell r="BC26">
            <v>33281332.939825665</v>
          </cell>
          <cell r="BD26">
            <v>31617266.292834379</v>
          </cell>
          <cell r="BE26">
            <v>29953199.645843104</v>
          </cell>
          <cell r="BF26">
            <v>35561851.442628063</v>
          </cell>
          <cell r="BG26">
            <v>33868429.94536005</v>
          </cell>
          <cell r="BH26">
            <v>32175008.448092043</v>
          </cell>
          <cell r="BI26">
            <v>30307266.285008486</v>
          </cell>
          <cell r="BJ26">
            <v>35982216.057148881</v>
          </cell>
          <cell r="BK26">
            <v>34268777.197284639</v>
          </cell>
          <cell r="BL26">
            <v>32555338.3374204</v>
          </cell>
          <cell r="BM26">
            <v>30665518.226126652</v>
          </cell>
          <cell r="BN26">
            <v>38220982.368737243</v>
          </cell>
          <cell r="BO26">
            <v>36400935.589273557</v>
          </cell>
          <cell r="BP26">
            <v>34580888.809809871</v>
          </cell>
          <cell r="BQ26">
            <v>32573486.568682682</v>
          </cell>
          <cell r="BR26">
            <v>41181360.783227548</v>
          </cell>
          <cell r="BS26">
            <v>39220343.60307385</v>
          </cell>
          <cell r="BT26">
            <v>37259326.422920145</v>
          </cell>
          <cell r="BU26">
            <v>35096442.299969502</v>
          </cell>
          <cell r="BV26">
            <v>42483496.1424089</v>
          </cell>
          <cell r="BW26">
            <v>40460472.516579904</v>
          </cell>
          <cell r="BX26">
            <v>38437448.890750892</v>
          </cell>
          <cell r="BY26">
            <v>37814811.734011516</v>
          </cell>
        </row>
        <row r="27">
          <cell r="A27" t="str">
            <v>Michigan</v>
          </cell>
          <cell r="B27">
            <v>38772484.799999997</v>
          </cell>
          <cell r="C27">
            <v>36926176</v>
          </cell>
          <cell r="D27">
            <v>35079867.200000003</v>
          </cell>
          <cell r="E27">
            <v>33233558.399999999</v>
          </cell>
          <cell r="F27">
            <v>39278551.368674703</v>
          </cell>
          <cell r="G27">
            <v>37408144.160642579</v>
          </cell>
          <cell r="H27">
            <v>35537736.952610448</v>
          </cell>
          <cell r="I27">
            <v>33667329.744578317</v>
          </cell>
          <cell r="J27">
            <v>40667509.458698794</v>
          </cell>
          <cell r="K27">
            <v>38730961.389236957</v>
          </cell>
          <cell r="L27">
            <v>36794413.319775105</v>
          </cell>
          <cell r="M27">
            <v>34857865.250313252</v>
          </cell>
          <cell r="N27">
            <v>42153982.683686748</v>
          </cell>
          <cell r="O27">
            <v>40146650.174939767</v>
          </cell>
          <cell r="P27">
            <v>38139317.666192777</v>
          </cell>
          <cell r="Q27">
            <v>36131985.157445781</v>
          </cell>
          <cell r="R27">
            <v>42153982.683686748</v>
          </cell>
          <cell r="S27">
            <v>40146650.174939767</v>
          </cell>
          <cell r="T27">
            <v>38139317.666192777</v>
          </cell>
          <cell r="U27">
            <v>36131985.157445781</v>
          </cell>
          <cell r="V27">
            <v>42648106.4439409</v>
          </cell>
          <cell r="W27">
            <v>40617244.232324675</v>
          </cell>
          <cell r="X27">
            <v>38586382.020708442</v>
          </cell>
          <cell r="Y27">
            <v>36555519.809092201</v>
          </cell>
          <cell r="Z27">
            <v>44151537.458763123</v>
          </cell>
          <cell r="AA27">
            <v>42049083.294060126</v>
          </cell>
          <cell r="AB27">
            <v>39946629.129357122</v>
          </cell>
          <cell r="AC27">
            <v>37844174.96465411</v>
          </cell>
          <cell r="AD27">
            <v>45106245.40280588</v>
          </cell>
          <cell r="AE27">
            <v>42958328.955053225</v>
          </cell>
          <cell r="AF27">
            <v>40810412.507300563</v>
          </cell>
          <cell r="AG27">
            <v>38662496.059547901</v>
          </cell>
          <cell r="AH27">
            <v>45540894.914094947</v>
          </cell>
          <cell r="AI27">
            <v>43372280.870566621</v>
          </cell>
          <cell r="AJ27">
            <v>41203666.827038288</v>
          </cell>
          <cell r="AK27">
            <v>39035052.783509962</v>
          </cell>
          <cell r="AL27">
            <v>46298850.34270896</v>
          </cell>
          <cell r="AM27">
            <v>44094143.183532342</v>
          </cell>
          <cell r="AN27">
            <v>41889436.024355724</v>
          </cell>
          <cell r="AO27">
            <v>39684728.865179114</v>
          </cell>
          <cell r="AP27">
            <v>46377824.345433086</v>
          </cell>
          <cell r="AQ27">
            <v>44169356.519460082</v>
          </cell>
          <cell r="AR27">
            <v>41960888.693487078</v>
          </cell>
          <cell r="AS27">
            <v>39752420.867514081</v>
          </cell>
          <cell r="AT27">
            <v>47136559.764197461</v>
          </cell>
          <cell r="AU27">
            <v>44891961.680188052</v>
          </cell>
          <cell r="AV27">
            <v>42647363.596178651</v>
          </cell>
          <cell r="AW27">
            <v>40402765.512169257</v>
          </cell>
          <cell r="AX27">
            <v>48098677.614668645</v>
          </cell>
          <cell r="AY27">
            <v>45808264.394922517</v>
          </cell>
          <cell r="AZ27">
            <v>43517851.17517639</v>
          </cell>
          <cell r="BA27">
            <v>41227437.955430269</v>
          </cell>
          <cell r="BB27">
            <v>49311952.293556303</v>
          </cell>
          <cell r="BC27">
            <v>46963764.08910124</v>
          </cell>
          <cell r="BD27">
            <v>44615575.884646177</v>
          </cell>
          <cell r="BE27">
            <v>42267387.680191122</v>
          </cell>
          <cell r="BF27">
            <v>50181836.308747225</v>
          </cell>
          <cell r="BG27">
            <v>47792225.055949733</v>
          </cell>
          <cell r="BH27">
            <v>45402613.803152248</v>
          </cell>
          <cell r="BI27">
            <v>42767016.169940881</v>
          </cell>
          <cell r="BJ27">
            <v>50775018.818097316</v>
          </cell>
          <cell r="BK27">
            <v>48357160.779140294</v>
          </cell>
          <cell r="BL27">
            <v>45939302.740183286</v>
          </cell>
          <cell r="BM27">
            <v>43272550.599032298</v>
          </cell>
          <cell r="BN27">
            <v>53934173.924599908</v>
          </cell>
          <cell r="BO27">
            <v>51365879.92819038</v>
          </cell>
          <cell r="BP27">
            <v>48797585.931780867</v>
          </cell>
          <cell r="BQ27">
            <v>45964911.96843075</v>
          </cell>
          <cell r="BR27">
            <v>58111606.172399729</v>
          </cell>
          <cell r="BS27">
            <v>55344386.830856875</v>
          </cell>
          <cell r="BT27">
            <v>52577167.489314042</v>
          </cell>
          <cell r="BU27">
            <v>49525090.822614007</v>
          </cell>
          <cell r="BV27">
            <v>59949067.969114371</v>
          </cell>
          <cell r="BW27">
            <v>57094350.446775578</v>
          </cell>
          <cell r="BX27">
            <v>54239632.924436815</v>
          </cell>
          <cell r="BY27">
            <v>53361020.742794715</v>
          </cell>
        </row>
        <row r="28">
          <cell r="A28" t="str">
            <v>Minnesota</v>
          </cell>
          <cell r="B28">
            <v>18373426.469999999</v>
          </cell>
          <cell r="C28">
            <v>17498501.400000002</v>
          </cell>
          <cell r="D28">
            <v>16623576.33</v>
          </cell>
          <cell r="E28">
            <v>15748651.26</v>
          </cell>
          <cell r="F28">
            <v>18613240.26930723</v>
          </cell>
          <cell r="G28">
            <v>17726895.494578317</v>
          </cell>
          <cell r="H28">
            <v>16840550.7198494</v>
          </cell>
          <cell r="I28">
            <v>15954205.945120484</v>
          </cell>
          <cell r="J28">
            <v>19271436.912328914</v>
          </cell>
          <cell r="K28">
            <v>18353749.440313257</v>
          </cell>
          <cell r="L28">
            <v>17436061.968297593</v>
          </cell>
          <cell r="M28">
            <v>16518374.496281929</v>
          </cell>
          <cell r="N28">
            <v>19975843.829755571</v>
          </cell>
          <cell r="O28">
            <v>19024613.17119579</v>
          </cell>
          <cell r="P28">
            <v>18073382.512635998</v>
          </cell>
          <cell r="Q28">
            <v>17122151.854076207</v>
          </cell>
          <cell r="R28">
            <v>19975843.829755571</v>
          </cell>
          <cell r="S28">
            <v>19024613.17119579</v>
          </cell>
          <cell r="T28">
            <v>18073382.512635998</v>
          </cell>
          <cell r="U28">
            <v>17122151.854076207</v>
          </cell>
          <cell r="V28">
            <v>20209998.195227385</v>
          </cell>
          <cell r="W28">
            <v>19247617.328787994</v>
          </cell>
          <cell r="X28">
            <v>18285236.462348595</v>
          </cell>
          <cell r="Y28">
            <v>17322855.595909193</v>
          </cell>
          <cell r="Z28">
            <v>20922441.035711873</v>
          </cell>
          <cell r="AA28">
            <v>19926134.319725603</v>
          </cell>
          <cell r="AB28">
            <v>18929827.603739321</v>
          </cell>
          <cell r="AC28">
            <v>17933520.88775304</v>
          </cell>
          <cell r="AD28">
            <v>21374856.100175176</v>
          </cell>
          <cell r="AE28">
            <v>20357005.809690654</v>
          </cell>
          <cell r="AF28">
            <v>19339155.519206118</v>
          </cell>
          <cell r="AG28">
            <v>18321305.228721585</v>
          </cell>
          <cell r="AH28">
            <v>21580826.929155707</v>
          </cell>
          <cell r="AI28">
            <v>20553168.50395783</v>
          </cell>
          <cell r="AJ28">
            <v>19525510.078759935</v>
          </cell>
          <cell r="AK28">
            <v>18497851.653562043</v>
          </cell>
          <cell r="AL28">
            <v>21940005.310603596</v>
          </cell>
          <cell r="AM28">
            <v>20895243.152955819</v>
          </cell>
          <cell r="AN28">
            <v>19850480.995308023</v>
          </cell>
          <cell r="AO28">
            <v>18805718.837660234</v>
          </cell>
          <cell r="AP28">
            <v>21977429.350862511</v>
          </cell>
          <cell r="AQ28">
            <v>20930885.096059546</v>
          </cell>
          <cell r="AR28">
            <v>19884340.841256563</v>
          </cell>
          <cell r="AS28">
            <v>18837796.586453591</v>
          </cell>
          <cell r="AT28">
            <v>22336977.352461103</v>
          </cell>
          <cell r="AU28">
            <v>21273311.764248684</v>
          </cell>
          <cell r="AV28">
            <v>20209646.176036242</v>
          </cell>
          <cell r="AW28">
            <v>19145980.587823812</v>
          </cell>
          <cell r="AX28">
            <v>22792903.808356103</v>
          </cell>
          <cell r="AY28">
            <v>21707527.436529636</v>
          </cell>
          <cell r="AZ28">
            <v>20622151.064703148</v>
          </cell>
          <cell r="BA28">
            <v>19536774.692876671</v>
          </cell>
          <cell r="BB28">
            <v>23367847.952778213</v>
          </cell>
          <cell r="BC28">
            <v>22255093.288360216</v>
          </cell>
          <cell r="BD28">
            <v>21142338.6239422</v>
          </cell>
          <cell r="BE28">
            <v>20029583.959524192</v>
          </cell>
          <cell r="BF28">
            <v>23780066.825852312</v>
          </cell>
          <cell r="BG28">
            <v>22647682.691287931</v>
          </cell>
          <cell r="BH28">
            <v>21515298.556723531</v>
          </cell>
          <cell r="BI28">
            <v>20266346.895046301</v>
          </cell>
          <cell r="BJ28">
            <v>24061162.950463701</v>
          </cell>
          <cell r="BK28">
            <v>22915393.28615592</v>
          </cell>
          <cell r="BL28">
            <v>21769623.621848121</v>
          </cell>
          <cell r="BM28">
            <v>20505908.525126934</v>
          </cell>
          <cell r="BN28">
            <v>25558216.965857897</v>
          </cell>
          <cell r="BO28">
            <v>24341159.015102774</v>
          </cell>
          <cell r="BP28">
            <v>23124101.064347632</v>
          </cell>
          <cell r="BQ28">
            <v>21781759.270996876</v>
          </cell>
          <cell r="BR28">
            <v>27537810.087997876</v>
          </cell>
          <cell r="BS28">
            <v>26226485.79809323</v>
          </cell>
          <cell r="BT28">
            <v>24915161.508188564</v>
          </cell>
          <cell r="BU28">
            <v>23468849.606702805</v>
          </cell>
          <cell r="BV28">
            <v>28408542.758021917</v>
          </cell>
          <cell r="BW28">
            <v>27055755.007639937</v>
          </cell>
          <cell r="BX28">
            <v>25702967.257257935</v>
          </cell>
          <cell r="BY28">
            <v>25286612.298365869</v>
          </cell>
        </row>
        <row r="29">
          <cell r="A29" t="str">
            <v>Mississippi</v>
          </cell>
          <cell r="B29">
            <v>11518766.91</v>
          </cell>
          <cell r="C29">
            <v>10970254.200000001</v>
          </cell>
          <cell r="D29">
            <v>10421741.49</v>
          </cell>
          <cell r="E29">
            <v>9873228.7799999993</v>
          </cell>
          <cell r="F29">
            <v>11669112.261234941</v>
          </cell>
          <cell r="G29">
            <v>11113440.248795183</v>
          </cell>
          <cell r="H29">
            <v>10557768.236355424</v>
          </cell>
          <cell r="I29">
            <v>10002096.223915664</v>
          </cell>
          <cell r="J29">
            <v>12081752.42523976</v>
          </cell>
          <cell r="K29">
            <v>11506430.881180726</v>
          </cell>
          <cell r="L29">
            <v>10931109.337121688</v>
          </cell>
          <cell r="M29">
            <v>10355787.793062652</v>
          </cell>
          <cell r="N29">
            <v>12523362.98192485</v>
          </cell>
          <cell r="O29">
            <v>11927012.363737956</v>
          </cell>
          <cell r="P29">
            <v>11330661.745551055</v>
          </cell>
          <cell r="Q29">
            <v>10734311.127364159</v>
          </cell>
          <cell r="R29">
            <v>12523362.98192485</v>
          </cell>
          <cell r="S29">
            <v>11927012.363737956</v>
          </cell>
          <cell r="T29">
            <v>11330661.745551055</v>
          </cell>
          <cell r="U29">
            <v>10734311.127364159</v>
          </cell>
          <cell r="V29">
            <v>12670160.290594123</v>
          </cell>
          <cell r="W29">
            <v>12066819.324375359</v>
          </cell>
          <cell r="X29">
            <v>11463478.358156588</v>
          </cell>
          <cell r="Y29">
            <v>10860137.391937822</v>
          </cell>
          <cell r="Z29">
            <v>13116808.771194004</v>
          </cell>
          <cell r="AA29">
            <v>12492198.82970858</v>
          </cell>
          <cell r="AB29">
            <v>11867588.888223147</v>
          </cell>
          <cell r="AC29">
            <v>11242978.94673772</v>
          </cell>
          <cell r="AD29">
            <v>13400439.246034084</v>
          </cell>
          <cell r="AE29">
            <v>12762323.091461038</v>
          </cell>
          <cell r="AF29">
            <v>12124206.936887981</v>
          </cell>
          <cell r="AG29">
            <v>11486090.782314932</v>
          </cell>
          <cell r="AH29">
            <v>13529567.581086889</v>
          </cell>
          <cell r="AI29">
            <v>12885302.458177995</v>
          </cell>
          <cell r="AJ29">
            <v>12241037.33526909</v>
          </cell>
          <cell r="AK29">
            <v>11596772.212360194</v>
          </cell>
          <cell r="AL29">
            <v>13754745.615340034</v>
          </cell>
          <cell r="AM29">
            <v>13099757.728895275</v>
          </cell>
          <cell r="AN29">
            <v>12444769.842450507</v>
          </cell>
          <cell r="AO29">
            <v>11789781.956005746</v>
          </cell>
          <cell r="AP29">
            <v>13778207.695060261</v>
          </cell>
          <cell r="AQ29">
            <v>13122102.566724064</v>
          </cell>
          <cell r="AR29">
            <v>12465997.438387856</v>
          </cell>
          <cell r="AS29">
            <v>11809892.310051655</v>
          </cell>
          <cell r="AT29">
            <v>14003617.453557555</v>
          </cell>
          <cell r="AU29">
            <v>13336778.527197678</v>
          </cell>
          <cell r="AV29">
            <v>12669939.600837789</v>
          </cell>
          <cell r="AW29">
            <v>12003100.674477909</v>
          </cell>
          <cell r="AX29">
            <v>14289449.308717063</v>
          </cell>
          <cell r="AY29">
            <v>13608999.341635304</v>
          </cell>
          <cell r="AZ29">
            <v>12928549.374553535</v>
          </cell>
          <cell r="BA29">
            <v>12248099.407471772</v>
          </cell>
          <cell r="BB29">
            <v>14649896.370492995</v>
          </cell>
          <cell r="BC29">
            <v>13952282.257612383</v>
          </cell>
          <cell r="BD29">
            <v>13254668.14473176</v>
          </cell>
          <cell r="BE29">
            <v>12557054.031851143</v>
          </cell>
          <cell r="BF29">
            <v>14908326.833781721</v>
          </cell>
          <cell r="BG29">
            <v>14198406.508363551</v>
          </cell>
          <cell r="BH29">
            <v>13488486.182945369</v>
          </cell>
          <cell r="BI29">
            <v>12705486.719224917</v>
          </cell>
          <cell r="BJ29">
            <v>15084553.121458095</v>
          </cell>
          <cell r="BK29">
            <v>14366241.068055334</v>
          </cell>
          <cell r="BL29">
            <v>13647929.014652563</v>
          </cell>
          <cell r="BM29">
            <v>12855673.979177983</v>
          </cell>
          <cell r="BN29">
            <v>16023094.241328225</v>
          </cell>
          <cell r="BO29">
            <v>15260089.753645934</v>
          </cell>
          <cell r="BP29">
            <v>14497085.265963633</v>
          </cell>
          <cell r="BQ29">
            <v>13655537.160801804</v>
          </cell>
          <cell r="BR29">
            <v>17264151.361936692</v>
          </cell>
          <cell r="BS29">
            <v>16442048.916130187</v>
          </cell>
          <cell r="BT29">
            <v>15619946.470323673</v>
          </cell>
          <cell r="BU29">
            <v>14713216.868222769</v>
          </cell>
          <cell r="BV29">
            <v>17810035.750093982</v>
          </cell>
          <cell r="BW29">
            <v>16961938.809613317</v>
          </cell>
          <cell r="BX29">
            <v>16113841.869132647</v>
          </cell>
          <cell r="BY29">
            <v>15852818.388774695</v>
          </cell>
        </row>
        <row r="30">
          <cell r="A30" t="str">
            <v>Missouri</v>
          </cell>
          <cell r="B30">
            <v>21986963.460000001</v>
          </cell>
          <cell r="C30">
            <v>20939965.200000003</v>
          </cell>
          <cell r="D30">
            <v>19892966.940000001</v>
          </cell>
          <cell r="E30">
            <v>18845968.68</v>
          </cell>
          <cell r="F30">
            <v>22273941.898734946</v>
          </cell>
          <cell r="G30">
            <v>21213277.998795189</v>
          </cell>
          <cell r="H30">
            <v>20152614.098855425</v>
          </cell>
          <cell r="I30">
            <v>19091950.198915664</v>
          </cell>
          <cell r="J30">
            <v>23061587.336739764</v>
          </cell>
          <cell r="K30">
            <v>21963416.511180729</v>
          </cell>
          <cell r="L30">
            <v>20865245.68562169</v>
          </cell>
          <cell r="M30">
            <v>19767074.860062651</v>
          </cell>
          <cell r="N30">
            <v>23904531.312362354</v>
          </cell>
          <cell r="O30">
            <v>22766220.297487959</v>
          </cell>
          <cell r="P30">
            <v>21627909.282613557</v>
          </cell>
          <cell r="Q30">
            <v>20489598.267739158</v>
          </cell>
          <cell r="R30">
            <v>23904531.312362354</v>
          </cell>
          <cell r="S30">
            <v>22766220.297487959</v>
          </cell>
          <cell r="T30">
            <v>21627909.282613557</v>
          </cell>
          <cell r="U30">
            <v>20489598.267739158</v>
          </cell>
          <cell r="V30">
            <v>24184737.265565176</v>
          </cell>
          <cell r="W30">
            <v>23033083.110062074</v>
          </cell>
          <cell r="X30">
            <v>21881428.954558965</v>
          </cell>
          <cell r="Y30">
            <v>20729774.799055863</v>
          </cell>
          <cell r="Z30">
            <v>25037297.604631372</v>
          </cell>
          <cell r="AA30">
            <v>23845045.337744169</v>
          </cell>
          <cell r="AB30">
            <v>22652793.070856955</v>
          </cell>
          <cell r="AC30">
            <v>21460540.803969748</v>
          </cell>
          <cell r="AD30">
            <v>25578690.006715432</v>
          </cell>
          <cell r="AE30">
            <v>24360657.149252798</v>
          </cell>
          <cell r="AF30">
            <v>23142624.291790154</v>
          </cell>
          <cell r="AG30">
            <v>21924591.434327517</v>
          </cell>
          <cell r="AH30">
            <v>25825169.513301495</v>
          </cell>
          <cell r="AI30">
            <v>24595399.536477618</v>
          </cell>
          <cell r="AJ30">
            <v>23365629.559653733</v>
          </cell>
          <cell r="AK30">
            <v>22135859.582829855</v>
          </cell>
          <cell r="AL30">
            <v>26254988.195266519</v>
          </cell>
          <cell r="AM30">
            <v>25004750.662158594</v>
          </cell>
          <cell r="AN30">
            <v>23754513.129050657</v>
          </cell>
          <cell r="AO30">
            <v>22504275.595942732</v>
          </cell>
          <cell r="AP30">
            <v>26299772.493233033</v>
          </cell>
          <cell r="AQ30">
            <v>25047402.374507654</v>
          </cell>
          <cell r="AR30">
            <v>23795032.255782265</v>
          </cell>
          <cell r="AS30">
            <v>22542662.137056887</v>
          </cell>
          <cell r="AT30">
            <v>26730033.489252046</v>
          </cell>
          <cell r="AU30">
            <v>25457174.751668621</v>
          </cell>
          <cell r="AV30">
            <v>24184316.014085181</v>
          </cell>
          <cell r="AW30">
            <v>22911457.276501756</v>
          </cell>
          <cell r="AX30">
            <v>27275627.87484901</v>
          </cell>
          <cell r="AY30">
            <v>25976788.452237159</v>
          </cell>
          <cell r="AZ30">
            <v>24677949.029625293</v>
          </cell>
          <cell r="BA30">
            <v>23379109.607013442</v>
          </cell>
          <cell r="BB30">
            <v>27963647.385830835</v>
          </cell>
          <cell r="BC30">
            <v>26632045.129362706</v>
          </cell>
          <cell r="BD30">
            <v>25300442.872894563</v>
          </cell>
          <cell r="BE30">
            <v>23968840.616426434</v>
          </cell>
          <cell r="BF30">
            <v>28456938.13454346</v>
          </cell>
          <cell r="BG30">
            <v>27101845.842422348</v>
          </cell>
          <cell r="BH30">
            <v>25746753.550301224</v>
          </cell>
          <cell r="BI30">
            <v>24252168.172149736</v>
          </cell>
          <cell r="BJ30">
            <v>28793317.972603042</v>
          </cell>
          <cell r="BK30">
            <v>27422207.59295528</v>
          </cell>
          <cell r="BL30">
            <v>26051097.213307511</v>
          </cell>
          <cell r="BM30">
            <v>24538844.847053092</v>
          </cell>
          <cell r="BN30">
            <v>30584800.46977704</v>
          </cell>
          <cell r="BO30">
            <v>29128381.399787661</v>
          </cell>
          <cell r="BP30">
            <v>27671962.329798274</v>
          </cell>
          <cell r="BQ30">
            <v>26065619.603828013</v>
          </cell>
          <cell r="BR30">
            <v>32953723.964435302</v>
          </cell>
          <cell r="BS30">
            <v>31384499.013747912</v>
          </cell>
          <cell r="BT30">
            <v>29815274.063060511</v>
          </cell>
          <cell r="BU30">
            <v>28084513.228566553</v>
          </cell>
          <cell r="BV30">
            <v>33995705.297122829</v>
          </cell>
          <cell r="BW30">
            <v>32376862.187736031</v>
          </cell>
          <cell r="BX30">
            <v>30758019.078349225</v>
          </cell>
          <cell r="BY30">
            <v>30259778.791895472</v>
          </cell>
        </row>
        <row r="31">
          <cell r="A31" t="str">
            <v>Montana</v>
          </cell>
          <cell r="B31">
            <v>3557299.1999999997</v>
          </cell>
          <cell r="C31">
            <v>3387904</v>
          </cell>
          <cell r="D31">
            <v>3218508.8</v>
          </cell>
          <cell r="E31">
            <v>3049113.6000000001</v>
          </cell>
          <cell r="F31">
            <v>3603729.8120481931</v>
          </cell>
          <cell r="G31">
            <v>3432123.6305220891</v>
          </cell>
          <cell r="H31">
            <v>3260517.4489959842</v>
          </cell>
          <cell r="I31">
            <v>3088911.2674698802</v>
          </cell>
          <cell r="J31">
            <v>3731163.9841927714</v>
          </cell>
          <cell r="K31">
            <v>3553489.5087550208</v>
          </cell>
          <cell r="L31">
            <v>3375815.0333172693</v>
          </cell>
          <cell r="M31">
            <v>3198140.5578795187</v>
          </cell>
          <cell r="N31">
            <v>3867544.9781204825</v>
          </cell>
          <cell r="O31">
            <v>3683376.169638555</v>
          </cell>
          <cell r="P31">
            <v>3499207.3611566271</v>
          </cell>
          <cell r="Q31">
            <v>3315038.5526746996</v>
          </cell>
          <cell r="R31">
            <v>3867544.9781204825</v>
          </cell>
          <cell r="S31">
            <v>3683376.169638555</v>
          </cell>
          <cell r="T31">
            <v>3499207.3611566271</v>
          </cell>
          <cell r="U31">
            <v>3315038.5526746996</v>
          </cell>
          <cell r="V31">
            <v>3912879.8609921909</v>
          </cell>
          <cell r="W31">
            <v>3726552.2485639914</v>
          </cell>
          <cell r="X31">
            <v>3540224.6361357919</v>
          </cell>
          <cell r="Y31">
            <v>3353897.0237075924</v>
          </cell>
          <cell r="Z31">
            <v>4050816.6987746973</v>
          </cell>
          <cell r="AA31">
            <v>3857920.6654997119</v>
          </cell>
          <cell r="AB31">
            <v>3665024.632224726</v>
          </cell>
          <cell r="AC31">
            <v>3472128.5989497406</v>
          </cell>
          <cell r="AD31">
            <v>4138409.2743626549</v>
          </cell>
          <cell r="AE31">
            <v>3941342.1660596714</v>
          </cell>
          <cell r="AF31">
            <v>3744275.0577566875</v>
          </cell>
          <cell r="AG31">
            <v>3547207.9494537041</v>
          </cell>
          <cell r="AH31">
            <v>4178287.5119005544</v>
          </cell>
          <cell r="AI31">
            <v>3979321.43990529</v>
          </cell>
          <cell r="AJ31">
            <v>3780355.3679100252</v>
          </cell>
          <cell r="AK31">
            <v>3581389.2959147608</v>
          </cell>
          <cell r="AL31">
            <v>4247828.431285847</v>
          </cell>
          <cell r="AM31">
            <v>4045550.8869389016</v>
          </cell>
          <cell r="AN31">
            <v>3843273.3425919563</v>
          </cell>
          <cell r="AO31">
            <v>3640995.7982450114</v>
          </cell>
          <cell r="AP31">
            <v>4255074.1406635279</v>
          </cell>
          <cell r="AQ31">
            <v>4052451.5625366927</v>
          </cell>
          <cell r="AR31">
            <v>3849828.9844098575</v>
          </cell>
          <cell r="AS31">
            <v>3647206.4062830233</v>
          </cell>
          <cell r="AT31">
            <v>4324686.6226105755</v>
          </cell>
          <cell r="AU31">
            <v>4118749.1643910236</v>
          </cell>
          <cell r="AV31">
            <v>3912811.7061714716</v>
          </cell>
          <cell r="AW31">
            <v>3706874.2479519211</v>
          </cell>
          <cell r="AX31">
            <v>4412959.0425352035</v>
          </cell>
          <cell r="AY31">
            <v>4202818.1357478127</v>
          </cell>
          <cell r="AZ31">
            <v>3992677.2289604209</v>
          </cell>
          <cell r="BA31">
            <v>3782536.322173031</v>
          </cell>
          <cell r="BB31">
            <v>4524274.6073448984</v>
          </cell>
          <cell r="BC31">
            <v>4308832.9593760939</v>
          </cell>
          <cell r="BD31">
            <v>4093391.3114072881</v>
          </cell>
          <cell r="BE31">
            <v>3877949.6634384841</v>
          </cell>
          <cell r="BF31">
            <v>4604084.754342014</v>
          </cell>
          <cell r="BG31">
            <v>4384842.6231828714</v>
          </cell>
          <cell r="BH31">
            <v>4165600.4920237265</v>
          </cell>
          <cell r="BI31">
            <v>3923789.5944114923</v>
          </cell>
          <cell r="BJ31">
            <v>4658508.0825565904</v>
          </cell>
          <cell r="BK31">
            <v>4436674.3643396106</v>
          </cell>
          <cell r="BL31">
            <v>4214840.6461226288</v>
          </cell>
          <cell r="BM31">
            <v>3970171.3836998423</v>
          </cell>
          <cell r="BN31">
            <v>4948354.3483042419</v>
          </cell>
          <cell r="BO31">
            <v>4712718.4269564217</v>
          </cell>
          <cell r="BP31">
            <v>4477082.5056085996</v>
          </cell>
          <cell r="BQ31">
            <v>4217190.2424311256</v>
          </cell>
          <cell r="BR31">
            <v>5331625.5384228723</v>
          </cell>
          <cell r="BS31">
            <v>5077738.6080217846</v>
          </cell>
          <cell r="BT31">
            <v>4823851.677620694</v>
          </cell>
          <cell r="BU31">
            <v>4543829.6480604243</v>
          </cell>
          <cell r="BV31">
            <v>5500209.0432769014</v>
          </cell>
          <cell r="BW31">
            <v>5238294.3269303832</v>
          </cell>
          <cell r="BX31">
            <v>4976379.6105838632</v>
          </cell>
          <cell r="BY31">
            <v>4895768.6714865137</v>
          </cell>
        </row>
        <row r="32">
          <cell r="A32" t="str">
            <v>Nebraska</v>
          </cell>
          <cell r="B32">
            <v>7227547.0049999999</v>
          </cell>
          <cell r="C32">
            <v>6883378.1000000006</v>
          </cell>
          <cell r="D32">
            <v>6539209.1950000003</v>
          </cell>
          <cell r="E32">
            <v>6195040.29</v>
          </cell>
          <cell r="F32">
            <v>7321882.4578765072</v>
          </cell>
          <cell r="G32">
            <v>6973221.388453817</v>
          </cell>
          <cell r="H32">
            <v>6624560.3190311259</v>
          </cell>
          <cell r="I32">
            <v>6275899.2496084347</v>
          </cell>
          <cell r="J32">
            <v>7580796.9931560252</v>
          </cell>
          <cell r="K32">
            <v>7219806.6601485955</v>
          </cell>
          <cell r="L32">
            <v>6858816.3271411657</v>
          </cell>
          <cell r="M32">
            <v>6497825.994133736</v>
          </cell>
          <cell r="N32">
            <v>7857889.2445475161</v>
          </cell>
          <cell r="O32">
            <v>7483704.0424262062</v>
          </cell>
          <cell r="P32">
            <v>7109518.8403048962</v>
          </cell>
          <cell r="Q32">
            <v>6735333.6381835854</v>
          </cell>
          <cell r="R32">
            <v>7857889.2445475161</v>
          </cell>
          <cell r="S32">
            <v>7483704.0424262062</v>
          </cell>
          <cell r="T32">
            <v>7109518.8403048962</v>
          </cell>
          <cell r="U32">
            <v>6735333.6381835854</v>
          </cell>
          <cell r="V32">
            <v>7949998.4483281374</v>
          </cell>
          <cell r="W32">
            <v>7571427.0936458455</v>
          </cell>
          <cell r="X32">
            <v>7192855.7389635537</v>
          </cell>
          <cell r="Y32">
            <v>6814284.3842812609</v>
          </cell>
          <cell r="Z32">
            <v>8230251.7873765156</v>
          </cell>
          <cell r="AA32">
            <v>7838335.0355966818</v>
          </cell>
          <cell r="AB32">
            <v>7446418.283816848</v>
          </cell>
          <cell r="AC32">
            <v>7054501.5320370132</v>
          </cell>
          <cell r="AD32">
            <v>8408218.1100718286</v>
          </cell>
          <cell r="AE32">
            <v>8007826.7714969795</v>
          </cell>
          <cell r="AF32">
            <v>7607435.4329221314</v>
          </cell>
          <cell r="AG32">
            <v>7207044.0943472814</v>
          </cell>
          <cell r="AH32">
            <v>8489240.768014608</v>
          </cell>
          <cell r="AI32">
            <v>8084991.2076329598</v>
          </cell>
          <cell r="AJ32">
            <v>7680741.6472513126</v>
          </cell>
          <cell r="AK32">
            <v>7276492.0868696636</v>
          </cell>
          <cell r="AL32">
            <v>8630530.6161185056</v>
          </cell>
          <cell r="AM32">
            <v>8219552.9677319098</v>
          </cell>
          <cell r="AN32">
            <v>7808575.319345315</v>
          </cell>
          <cell r="AO32">
            <v>7397597.6709587183</v>
          </cell>
          <cell r="AP32">
            <v>8645252.0950179342</v>
          </cell>
          <cell r="AQ32">
            <v>8233573.4238266042</v>
          </cell>
          <cell r="AR32">
            <v>7821894.7526352741</v>
          </cell>
          <cell r="AS32">
            <v>7410216.0814439431</v>
          </cell>
          <cell r="AT32">
            <v>8786687.3404442947</v>
          </cell>
          <cell r="AU32">
            <v>8368273.6575659961</v>
          </cell>
          <cell r="AV32">
            <v>7949859.9746876964</v>
          </cell>
          <cell r="AW32">
            <v>7531446.291809395</v>
          </cell>
          <cell r="AX32">
            <v>8966034.9377030097</v>
          </cell>
          <cell r="AY32">
            <v>8539080.8930504862</v>
          </cell>
          <cell r="AZ32">
            <v>8112126.8483979627</v>
          </cell>
          <cell r="BA32">
            <v>7685172.8037454365</v>
          </cell>
          <cell r="BB32">
            <v>9192200.4727949686</v>
          </cell>
          <cell r="BC32">
            <v>8754476.6407571137</v>
          </cell>
          <cell r="BD32">
            <v>8316752.8087192588</v>
          </cell>
          <cell r="BE32">
            <v>7879028.976681401</v>
          </cell>
          <cell r="BF32">
            <v>9354354.8366723768</v>
          </cell>
          <cell r="BG32">
            <v>8908909.3682594076</v>
          </cell>
          <cell r="BH32">
            <v>8463463.8998464383</v>
          </cell>
          <cell r="BI32">
            <v>7972164.3125601979</v>
          </cell>
          <cell r="BJ32">
            <v>9464929.5004058611</v>
          </cell>
          <cell r="BK32">
            <v>9014218.571815107</v>
          </cell>
          <cell r="BL32">
            <v>8563507.643224353</v>
          </cell>
          <cell r="BM32">
            <v>8066400.5697346171</v>
          </cell>
          <cell r="BN32">
            <v>10053825.005713617</v>
          </cell>
          <cell r="BO32">
            <v>9575071.43401297</v>
          </cell>
          <cell r="BP32">
            <v>9096317.8623123225</v>
          </cell>
          <cell r="BQ32">
            <v>8568281.4384008795</v>
          </cell>
          <cell r="BR32">
            <v>10832536.71549746</v>
          </cell>
          <cell r="BS32">
            <v>10316701.633807106</v>
          </cell>
          <cell r="BT32">
            <v>9800866.5521167517</v>
          </cell>
          <cell r="BU32">
            <v>9231931.4507110659</v>
          </cell>
          <cell r="BV32">
            <v>11175056.457890829</v>
          </cell>
          <cell r="BW32">
            <v>10642910.912276981</v>
          </cell>
          <cell r="BX32">
            <v>10110765.366663134</v>
          </cell>
          <cell r="BY32">
            <v>9946983.9924556166</v>
          </cell>
        </row>
        <row r="33">
          <cell r="A33" t="str">
            <v>Nevada</v>
          </cell>
          <cell r="B33">
            <v>6409874.5199999996</v>
          </cell>
          <cell r="C33">
            <v>6104642.4000000004</v>
          </cell>
          <cell r="D33">
            <v>5799410.2800000003</v>
          </cell>
          <cell r="E33">
            <v>5494178.1600000001</v>
          </cell>
          <cell r="F33">
            <v>6493537.5408433741</v>
          </cell>
          <cell r="G33">
            <v>6184321.4674698813</v>
          </cell>
          <cell r="H33">
            <v>5875105.3940963866</v>
          </cell>
          <cell r="I33">
            <v>5565889.3207228929</v>
          </cell>
          <cell r="J33">
            <v>6723160.3549734941</v>
          </cell>
          <cell r="K33">
            <v>6403009.8618795192</v>
          </cell>
          <cell r="L33">
            <v>6082859.3687855434</v>
          </cell>
          <cell r="M33">
            <v>5762708.8756915675</v>
          </cell>
          <cell r="N33">
            <v>6968904.3896584343</v>
          </cell>
          <cell r="O33">
            <v>6637051.7996747</v>
          </cell>
          <cell r="P33">
            <v>6305199.2096909657</v>
          </cell>
          <cell r="Q33">
            <v>5973346.6197072305</v>
          </cell>
          <cell r="R33">
            <v>6968904.3896584343</v>
          </cell>
          <cell r="S33">
            <v>6637051.7996747</v>
          </cell>
          <cell r="T33">
            <v>6305199.2096909657</v>
          </cell>
          <cell r="U33">
            <v>5973346.6197072305</v>
          </cell>
          <cell r="V33">
            <v>7050593.0231550345</v>
          </cell>
          <cell r="W33">
            <v>6714850.4982428905</v>
          </cell>
          <cell r="X33">
            <v>6379107.9733307464</v>
          </cell>
          <cell r="Y33">
            <v>6043365.4484186014</v>
          </cell>
          <cell r="Z33">
            <v>7299140.5228625266</v>
          </cell>
          <cell r="AA33">
            <v>6951562.4027262162</v>
          </cell>
          <cell r="AB33">
            <v>6603984.2825899059</v>
          </cell>
          <cell r="AC33">
            <v>6256406.1624535946</v>
          </cell>
          <cell r="AD33">
            <v>7456973.0207312535</v>
          </cell>
          <cell r="AE33">
            <v>7101879.0673630983</v>
          </cell>
          <cell r="AF33">
            <v>6746785.1139949439</v>
          </cell>
          <cell r="AG33">
            <v>6391691.1606267886</v>
          </cell>
          <cell r="AH33">
            <v>7528829.3601408508</v>
          </cell>
          <cell r="AI33">
            <v>7170313.676324619</v>
          </cell>
          <cell r="AJ33">
            <v>6811797.9925083891</v>
          </cell>
          <cell r="AK33">
            <v>6453282.3086921573</v>
          </cell>
          <cell r="AL33">
            <v>7654134.6949479878</v>
          </cell>
          <cell r="AM33">
            <v>7289652.0904266536</v>
          </cell>
          <cell r="AN33">
            <v>6925169.4859053222</v>
          </cell>
          <cell r="AO33">
            <v>6560686.881383989</v>
          </cell>
          <cell r="AP33">
            <v>7667190.6920143347</v>
          </cell>
          <cell r="AQ33">
            <v>7302086.3733469844</v>
          </cell>
          <cell r="AR33">
            <v>6936982.0546796368</v>
          </cell>
          <cell r="AS33">
            <v>6571877.7360122865</v>
          </cell>
          <cell r="AT33">
            <v>7792624.9749406455</v>
          </cell>
          <cell r="AU33">
            <v>7421547.5951815657</v>
          </cell>
          <cell r="AV33">
            <v>7050470.2154224897</v>
          </cell>
          <cell r="AW33">
            <v>6679392.8356634099</v>
          </cell>
          <cell r="AX33">
            <v>7951682.4799415227</v>
          </cell>
          <cell r="AY33">
            <v>7573030.9332776386</v>
          </cell>
          <cell r="AZ33">
            <v>7194379.3866137592</v>
          </cell>
          <cell r="BA33">
            <v>6815727.8399498761</v>
          </cell>
          <cell r="BB33">
            <v>8152261.2793163611</v>
          </cell>
          <cell r="BC33">
            <v>7764058.3612536751</v>
          </cell>
          <cell r="BD33">
            <v>7375855.4431909937</v>
          </cell>
          <cell r="BE33">
            <v>6987652.5251283087</v>
          </cell>
          <cell r="BF33">
            <v>8296070.6692249374</v>
          </cell>
          <cell r="BG33">
            <v>7901019.6849761289</v>
          </cell>
          <cell r="BH33">
            <v>7505968.7007273249</v>
          </cell>
          <cell r="BI33">
            <v>7070251.2015462061</v>
          </cell>
          <cell r="BJ33">
            <v>8394135.7138566095</v>
          </cell>
          <cell r="BK33">
            <v>7994414.9655777207</v>
          </cell>
          <cell r="BL33">
            <v>7594694.2172988374</v>
          </cell>
          <cell r="BM33">
            <v>7153826.2489730306</v>
          </cell>
          <cell r="BN33">
            <v>8916407.8335402794</v>
          </cell>
          <cell r="BO33">
            <v>8491816.9843240716</v>
          </cell>
          <cell r="BP33">
            <v>8067226.1351078721</v>
          </cell>
          <cell r="BQ33">
            <v>7598927.9397560637</v>
          </cell>
          <cell r="BR33">
            <v>9607021.7228053398</v>
          </cell>
          <cell r="BS33">
            <v>9149544.4979098421</v>
          </cell>
          <cell r="BT33">
            <v>8692067.2730143555</v>
          </cell>
          <cell r="BU33">
            <v>8187497.3812501011</v>
          </cell>
          <cell r="BV33">
            <v>9910791.2545490116</v>
          </cell>
          <cell r="BW33">
            <v>9438848.8138561957</v>
          </cell>
          <cell r="BX33">
            <v>8966906.3731633909</v>
          </cell>
          <cell r="BY33">
            <v>8821654.0411263835</v>
          </cell>
        </row>
        <row r="34">
          <cell r="A34" t="str">
            <v>New Hampshire</v>
          </cell>
          <cell r="B34">
            <v>4593497.6849999996</v>
          </cell>
          <cell r="C34">
            <v>4374759.7</v>
          </cell>
          <cell r="D34">
            <v>4156021.7149999999</v>
          </cell>
          <cell r="E34">
            <v>3937283.73</v>
          </cell>
          <cell r="F34">
            <v>4653452.9760692772</v>
          </cell>
          <cell r="G34">
            <v>4431859.977208836</v>
          </cell>
          <cell r="H34">
            <v>4210266.9783483939</v>
          </cell>
          <cell r="I34">
            <v>3988673.9794879523</v>
          </cell>
          <cell r="J34">
            <v>4818007.1903271079</v>
          </cell>
          <cell r="K34">
            <v>4588578.2765020085</v>
          </cell>
          <cell r="L34">
            <v>4359149.3626769073</v>
          </cell>
          <cell r="M34">
            <v>4129720.4488518075</v>
          </cell>
          <cell r="N34">
            <v>4994114.3279794427</v>
          </cell>
          <cell r="O34">
            <v>4756299.3599804221</v>
          </cell>
          <cell r="P34">
            <v>4518484.3919814005</v>
          </cell>
          <cell r="Q34">
            <v>4280669.42398238</v>
          </cell>
          <cell r="R34">
            <v>4994114.3279794427</v>
          </cell>
          <cell r="S34">
            <v>4756299.3599804221</v>
          </cell>
          <cell r="T34">
            <v>4518484.3919814005</v>
          </cell>
          <cell r="U34">
            <v>4280669.42398238</v>
          </cell>
          <cell r="V34">
            <v>5052654.7171378629</v>
          </cell>
          <cell r="W34">
            <v>4812052.1115598707</v>
          </cell>
          <cell r="X34">
            <v>4571449.5059818765</v>
          </cell>
          <cell r="Y34">
            <v>4330846.9004038833</v>
          </cell>
          <cell r="Z34">
            <v>5230770.8972528679</v>
          </cell>
          <cell r="AA34">
            <v>4981686.5688122567</v>
          </cell>
          <cell r="AB34">
            <v>4732602.2403716426</v>
          </cell>
          <cell r="AC34">
            <v>4483517.9119310305</v>
          </cell>
          <cell r="AD34">
            <v>5343878.1369212298</v>
          </cell>
          <cell r="AE34">
            <v>5089407.7494487911</v>
          </cell>
          <cell r="AF34">
            <v>4834937.3619763507</v>
          </cell>
          <cell r="AG34">
            <v>4580466.974503912</v>
          </cell>
          <cell r="AH34">
            <v>5395372.4255692642</v>
          </cell>
          <cell r="AI34">
            <v>5138449.9291135855</v>
          </cell>
          <cell r="AJ34">
            <v>4881527.4326579049</v>
          </cell>
          <cell r="AK34">
            <v>4624604.9362022271</v>
          </cell>
          <cell r="AL34">
            <v>5485169.7786311358</v>
          </cell>
          <cell r="AM34">
            <v>5223971.2177439388</v>
          </cell>
          <cell r="AN34">
            <v>4962772.6568567408</v>
          </cell>
          <cell r="AO34">
            <v>4701574.0959695457</v>
          </cell>
          <cell r="AP34">
            <v>5494526.0760301733</v>
          </cell>
          <cell r="AQ34">
            <v>5232881.9771715933</v>
          </cell>
          <cell r="AR34">
            <v>4971237.8783130124</v>
          </cell>
          <cell r="AS34">
            <v>4709593.7794544352</v>
          </cell>
          <cell r="AT34">
            <v>5584415.8369675903</v>
          </cell>
          <cell r="AU34">
            <v>5318491.2733024666</v>
          </cell>
          <cell r="AV34">
            <v>5052566.709637342</v>
          </cell>
          <cell r="AW34">
            <v>4786642.1459722212</v>
          </cell>
          <cell r="AX34">
            <v>5698400.9514536383</v>
          </cell>
          <cell r="AY34">
            <v>5427048.5251939408</v>
          </cell>
          <cell r="AZ34">
            <v>5155696.0989342425</v>
          </cell>
          <cell r="BA34">
            <v>4884343.6726745479</v>
          </cell>
          <cell r="BB34">
            <v>5842141.4018655131</v>
          </cell>
          <cell r="BC34">
            <v>5563944.1922528697</v>
          </cell>
          <cell r="BD34">
            <v>5285746.9826402245</v>
          </cell>
          <cell r="BE34">
            <v>5007549.773027584</v>
          </cell>
          <cell r="BF34">
            <v>5945199.2850682419</v>
          </cell>
          <cell r="BG34">
            <v>5662094.5572078498</v>
          </cell>
          <cell r="BH34">
            <v>5378989.8293474559</v>
          </cell>
          <cell r="BI34">
            <v>5066742.3247266579</v>
          </cell>
          <cell r="BJ34">
            <v>6015475.4744210104</v>
          </cell>
          <cell r="BK34">
            <v>5729024.2613533437</v>
          </cell>
          <cell r="BL34">
            <v>5442573.0482856752</v>
          </cell>
          <cell r="BM34">
            <v>5126634.5715531809</v>
          </cell>
          <cell r="BN34">
            <v>6389750.4723513881</v>
          </cell>
          <cell r="BO34">
            <v>6085476.6403346555</v>
          </cell>
          <cell r="BP34">
            <v>5781202.8083179211</v>
          </cell>
          <cell r="BQ34">
            <v>5445607.0537479566</v>
          </cell>
          <cell r="BR34">
            <v>6884663.9518071292</v>
          </cell>
          <cell r="BS34">
            <v>6556822.8112448854</v>
          </cell>
          <cell r="BT34">
            <v>6228981.6706826389</v>
          </cell>
          <cell r="BU34">
            <v>5867392.5908171916</v>
          </cell>
          <cell r="BV34">
            <v>7102353.8046247298</v>
          </cell>
          <cell r="BW34">
            <v>6764146.4805949815</v>
          </cell>
          <cell r="BX34">
            <v>6425939.1565652294</v>
          </cell>
          <cell r="BY34">
            <v>6321847.2201519692</v>
          </cell>
        </row>
        <row r="35">
          <cell r="A35" t="str">
            <v>New Jersey</v>
          </cell>
          <cell r="B35">
            <v>34986656.25</v>
          </cell>
          <cell r="C35">
            <v>33320625</v>
          </cell>
          <cell r="D35">
            <v>31654593.75</v>
          </cell>
          <cell r="E35">
            <v>29988562.5</v>
          </cell>
          <cell r="F35">
            <v>35443309.393825307</v>
          </cell>
          <cell r="G35">
            <v>33755532.7560241</v>
          </cell>
          <cell r="H35">
            <v>32067756.118222896</v>
          </cell>
          <cell r="I35">
            <v>30379979.480421692</v>
          </cell>
          <cell r="J35">
            <v>36696646.637801208</v>
          </cell>
          <cell r="K35">
            <v>34949187.274096385</v>
          </cell>
          <cell r="L35">
            <v>33201727.910391569</v>
          </cell>
          <cell r="M35">
            <v>31454268.54668675</v>
          </cell>
          <cell r="N35">
            <v>38037977.429875754</v>
          </cell>
          <cell r="O35">
            <v>36226645.171310239</v>
          </cell>
          <cell r="P35">
            <v>34415312.912744731</v>
          </cell>
          <cell r="Q35">
            <v>32603980.654179223</v>
          </cell>
          <cell r="R35">
            <v>38037977.429875754</v>
          </cell>
          <cell r="S35">
            <v>36226645.171310239</v>
          </cell>
          <cell r="T35">
            <v>34415312.912744731</v>
          </cell>
          <cell r="U35">
            <v>32603980.654179223</v>
          </cell>
          <cell r="V35">
            <v>38483853.886701897</v>
          </cell>
          <cell r="W35">
            <v>36651289.415906563</v>
          </cell>
          <cell r="X35">
            <v>34818724.945111245</v>
          </cell>
          <cell r="Y35">
            <v>32986160.474315919</v>
          </cell>
          <cell r="Z35">
            <v>39840486.673651211</v>
          </cell>
          <cell r="AA35">
            <v>37943320.641572572</v>
          </cell>
          <cell r="AB35">
            <v>36046154.609493956</v>
          </cell>
          <cell r="AC35">
            <v>34148988.577415332</v>
          </cell>
          <cell r="AD35">
            <v>40701974.886998013</v>
          </cell>
          <cell r="AE35">
            <v>38763785.606664762</v>
          </cell>
          <cell r="AF35">
            <v>36825596.326331541</v>
          </cell>
          <cell r="AG35">
            <v>34887407.045998305</v>
          </cell>
          <cell r="AH35">
            <v>41094184.288049892</v>
          </cell>
          <cell r="AI35">
            <v>39137318.369571313</v>
          </cell>
          <cell r="AJ35">
            <v>37180452.451092765</v>
          </cell>
          <cell r="AK35">
            <v>35223586.532614201</v>
          </cell>
          <cell r="AL35">
            <v>41778131.323441848</v>
          </cell>
          <cell r="AM35">
            <v>39788696.498516038</v>
          </cell>
          <cell r="AN35">
            <v>37799261.67359025</v>
          </cell>
          <cell r="AO35">
            <v>35809826.848664455</v>
          </cell>
          <cell r="AP35">
            <v>41849394.135207668</v>
          </cell>
          <cell r="AQ35">
            <v>39856565.843054913</v>
          </cell>
          <cell r="AR35">
            <v>37863737.550902188</v>
          </cell>
          <cell r="AS35">
            <v>35870909.258749448</v>
          </cell>
          <cell r="AT35">
            <v>42534045.000839286</v>
          </cell>
          <cell r="AU35">
            <v>40508614.286513597</v>
          </cell>
          <cell r="AV35">
            <v>38483183.572187938</v>
          </cell>
          <cell r="AW35">
            <v>36457752.857862264</v>
          </cell>
          <cell r="AX35">
            <v>43402219.601462878</v>
          </cell>
          <cell r="AY35">
            <v>41335447.239488445</v>
          </cell>
          <cell r="AZ35">
            <v>39268674.877514042</v>
          </cell>
          <cell r="BA35">
            <v>37201902.515539631</v>
          </cell>
          <cell r="BB35">
            <v>44497027.539257765</v>
          </cell>
          <cell r="BC35">
            <v>42378121.465959765</v>
          </cell>
          <cell r="BD35">
            <v>40259215.392661795</v>
          </cell>
          <cell r="BE35">
            <v>38140309.319363818</v>
          </cell>
          <cell r="BF35">
            <v>45281974.214041285</v>
          </cell>
          <cell r="BG35">
            <v>43125689.727658354</v>
          </cell>
          <cell r="BH35">
            <v>40969405.241275452</v>
          </cell>
          <cell r="BI35">
            <v>38591153.012094632</v>
          </cell>
          <cell r="BJ35">
            <v>45817237.111304551</v>
          </cell>
          <cell r="BK35">
            <v>43635463.915528134</v>
          </cell>
          <cell r="BL35">
            <v>41453690.719751745</v>
          </cell>
          <cell r="BM35">
            <v>39047325.975586548</v>
          </cell>
          <cell r="BN35">
            <v>48667925.539497279</v>
          </cell>
          <cell r="BO35">
            <v>46350405.275711678</v>
          </cell>
          <cell r="BP35">
            <v>44032885.011926115</v>
          </cell>
          <cell r="BQ35">
            <v>41476799.408043034</v>
          </cell>
          <cell r="BR35">
            <v>52437464.34556929</v>
          </cell>
          <cell r="BS35">
            <v>49940442.233875498</v>
          </cell>
          <cell r="BT35">
            <v>47443420.122181743</v>
          </cell>
          <cell r="BU35">
            <v>44689354.765336737</v>
          </cell>
          <cell r="BV35">
            <v>54095512.432654038</v>
          </cell>
          <cell r="BW35">
            <v>51519535.650146686</v>
          </cell>
          <cell r="BX35">
            <v>48943558.867639378</v>
          </cell>
          <cell r="BY35">
            <v>48150736.263291501</v>
          </cell>
        </row>
        <row r="36">
          <cell r="A36" t="str">
            <v>New Mexico</v>
          </cell>
          <cell r="B36">
            <v>8821631.8049999997</v>
          </cell>
          <cell r="C36">
            <v>8401554.0999999996</v>
          </cell>
          <cell r="D36">
            <v>7981476.3950000005</v>
          </cell>
          <cell r="E36">
            <v>7561398.6899999995</v>
          </cell>
          <cell r="F36">
            <v>8936773.5855873507</v>
          </cell>
          <cell r="G36">
            <v>8511212.9386546202</v>
          </cell>
          <cell r="H36">
            <v>8085652.2917218897</v>
          </cell>
          <cell r="I36">
            <v>7660091.6447891574</v>
          </cell>
          <cell r="J36">
            <v>9252793.4879993983</v>
          </cell>
          <cell r="K36">
            <v>8812184.2742851414</v>
          </cell>
          <cell r="L36">
            <v>8371575.0605708854</v>
          </cell>
          <cell r="M36">
            <v>7930965.8468566267</v>
          </cell>
          <cell r="N36">
            <v>9591000.3258246239</v>
          </cell>
          <cell r="O36">
            <v>9134286.0245948806</v>
          </cell>
          <cell r="P36">
            <v>8677571.7233651374</v>
          </cell>
          <cell r="Q36">
            <v>8220857.4221353922</v>
          </cell>
          <cell r="R36">
            <v>9591000.3258246239</v>
          </cell>
          <cell r="S36">
            <v>9134286.0245948806</v>
          </cell>
          <cell r="T36">
            <v>8677571.7233651374</v>
          </cell>
          <cell r="U36">
            <v>8220857.4221353922</v>
          </cell>
          <cell r="V36">
            <v>9703424.8428899907</v>
          </cell>
          <cell r="W36">
            <v>9241356.9932285622</v>
          </cell>
          <cell r="X36">
            <v>8779289.1435671356</v>
          </cell>
          <cell r="Y36">
            <v>8317221.2939057061</v>
          </cell>
          <cell r="Z36">
            <v>10045489.967820523</v>
          </cell>
          <cell r="AA36">
            <v>9567133.3026862126</v>
          </cell>
          <cell r="AB36">
            <v>9088776.6375519037</v>
          </cell>
          <cell r="AC36">
            <v>8610419.9724175911</v>
          </cell>
          <cell r="AD36">
            <v>10262707.977114933</v>
          </cell>
          <cell r="AE36">
            <v>9774007.5972523168</v>
          </cell>
          <cell r="AF36">
            <v>9285307.2173897028</v>
          </cell>
          <cell r="AG36">
            <v>8796606.8375270851</v>
          </cell>
          <cell r="AH36">
            <v>10361600.735022863</v>
          </cell>
          <cell r="AI36">
            <v>9868191.1762122512</v>
          </cell>
          <cell r="AJ36">
            <v>9374781.6174016409</v>
          </cell>
          <cell r="AK36">
            <v>8881372.0585910268</v>
          </cell>
          <cell r="AL36">
            <v>10534053.023039075</v>
          </cell>
          <cell r="AM36">
            <v>10032431.450513404</v>
          </cell>
          <cell r="AN36">
            <v>9530809.8779877368</v>
          </cell>
          <cell r="AO36">
            <v>9029188.3054620642</v>
          </cell>
          <cell r="AP36">
            <v>10552021.424543208</v>
          </cell>
          <cell r="AQ36">
            <v>10049544.213850673</v>
          </cell>
          <cell r="AR36">
            <v>9547067.0031581428</v>
          </cell>
          <cell r="AS36">
            <v>9044589.7924656067</v>
          </cell>
          <cell r="AT36">
            <v>10724651.178253286</v>
          </cell>
          <cell r="AU36">
            <v>10213953.503098367</v>
          </cell>
          <cell r="AV36">
            <v>9703255.8279434517</v>
          </cell>
          <cell r="AW36">
            <v>9192558.152788531</v>
          </cell>
          <cell r="AX36">
            <v>10943555.111639438</v>
          </cell>
          <cell r="AY36">
            <v>10422433.439656608</v>
          </cell>
          <cell r="AZ36">
            <v>9901311.7676737811</v>
          </cell>
          <cell r="BA36">
            <v>9380190.0956909489</v>
          </cell>
          <cell r="BB36">
            <v>11219602.99845108</v>
          </cell>
          <cell r="BC36">
            <v>10685336.189001029</v>
          </cell>
          <cell r="BD36">
            <v>10151069.379550982</v>
          </cell>
          <cell r="BE36">
            <v>9616802.5701009277</v>
          </cell>
          <cell r="BF36">
            <v>11417521.613537347</v>
          </cell>
          <cell r="BG36">
            <v>10873830.108130807</v>
          </cell>
          <cell r="BH36">
            <v>10330138.602724271</v>
          </cell>
          <cell r="BI36">
            <v>9730479.5396992378</v>
          </cell>
          <cell r="BJ36">
            <v>11552484.273723945</v>
          </cell>
          <cell r="BK36">
            <v>11002365.974975187</v>
          </cell>
          <cell r="BL36">
            <v>10452247.676226432</v>
          </cell>
          <cell r="BM36">
            <v>9845500.2462956682</v>
          </cell>
          <cell r="BN36">
            <v>12271264.700312736</v>
          </cell>
          <cell r="BO36">
            <v>11686918.762202607</v>
          </cell>
          <cell r="BP36">
            <v>11102572.824092481</v>
          </cell>
          <cell r="BQ36">
            <v>10458074.364497108</v>
          </cell>
          <cell r="BR36">
            <v>13221726.590246174</v>
          </cell>
          <cell r="BS36">
            <v>12592120.562139217</v>
          </cell>
          <cell r="BT36">
            <v>11962514.534032261</v>
          </cell>
          <cell r="BU36">
            <v>11268096.914600771</v>
          </cell>
          <cell r="BV36">
            <v>13639791.398575671</v>
          </cell>
          <cell r="BW36">
            <v>12990277.522453023</v>
          </cell>
          <cell r="BX36">
            <v>12340763.646330377</v>
          </cell>
          <cell r="BY36">
            <v>12140859.172685845</v>
          </cell>
        </row>
        <row r="37">
          <cell r="A37" t="str">
            <v>New York</v>
          </cell>
          <cell r="B37">
            <v>73477872.825000003</v>
          </cell>
          <cell r="C37">
            <v>69978926.5</v>
          </cell>
          <cell r="D37">
            <v>66479980.175000004</v>
          </cell>
          <cell r="E37">
            <v>62981033.849999994</v>
          </cell>
          <cell r="F37">
            <v>74436921.365888566</v>
          </cell>
          <cell r="G37">
            <v>70892306.06275101</v>
          </cell>
          <cell r="H37">
            <v>67347690.759613469</v>
          </cell>
          <cell r="I37">
            <v>63803075.456475906</v>
          </cell>
          <cell r="J37">
            <v>77069140.74580422</v>
          </cell>
          <cell r="K37">
            <v>73399181.662670687</v>
          </cell>
          <cell r="L37">
            <v>69729222.579537168</v>
          </cell>
          <cell r="M37">
            <v>66059263.496403612</v>
          </cell>
          <cell r="N37">
            <v>79886161.402252644</v>
          </cell>
          <cell r="O37">
            <v>76082058.478335857</v>
          </cell>
          <cell r="P37">
            <v>72277955.55441907</v>
          </cell>
          <cell r="Q37">
            <v>68473852.630502254</v>
          </cell>
          <cell r="R37">
            <v>79886161.402252644</v>
          </cell>
          <cell r="S37">
            <v>76082058.478335857</v>
          </cell>
          <cell r="T37">
            <v>72277955.55441907</v>
          </cell>
          <cell r="U37">
            <v>68473852.630502254</v>
          </cell>
          <cell r="V37">
            <v>80822577.084741101</v>
          </cell>
          <cell r="W37">
            <v>76973882.937848672</v>
          </cell>
          <cell r="X37">
            <v>73125188.790956244</v>
          </cell>
          <cell r="Y37">
            <v>69276494.644063786</v>
          </cell>
          <cell r="Z37">
            <v>83671734.508571416</v>
          </cell>
          <cell r="AA37">
            <v>79687366.198639452</v>
          </cell>
          <cell r="AB37">
            <v>75702997.888707489</v>
          </cell>
          <cell r="AC37">
            <v>71718629.57877548</v>
          </cell>
          <cell r="AD37">
            <v>85481004.90378195</v>
          </cell>
          <cell r="AE37">
            <v>81410480.86074473</v>
          </cell>
          <cell r="AF37">
            <v>77339956.817707509</v>
          </cell>
          <cell r="AG37">
            <v>73269432.774670228</v>
          </cell>
          <cell r="AH37">
            <v>86304710.72709164</v>
          </cell>
          <cell r="AI37">
            <v>82194962.597230151</v>
          </cell>
          <cell r="AJ37">
            <v>78085214.467368662</v>
          </cell>
          <cell r="AK37">
            <v>73975466.337507114</v>
          </cell>
          <cell r="AL37">
            <v>87741114.735707521</v>
          </cell>
          <cell r="AM37">
            <v>83562966.414959565</v>
          </cell>
          <cell r="AN37">
            <v>79384818.094211608</v>
          </cell>
          <cell r="AO37">
            <v>75206669.773463592</v>
          </cell>
          <cell r="AP37">
            <v>87890778.647076041</v>
          </cell>
          <cell r="AQ37">
            <v>83705503.473405778</v>
          </cell>
          <cell r="AR37">
            <v>79520228.299735516</v>
          </cell>
          <cell r="AS37">
            <v>75334953.12606518</v>
          </cell>
          <cell r="AT37">
            <v>89328660.817779511</v>
          </cell>
          <cell r="AU37">
            <v>85074915.06455195</v>
          </cell>
          <cell r="AV37">
            <v>80821169.311324373</v>
          </cell>
          <cell r="AW37">
            <v>76567423.558096737</v>
          </cell>
          <cell r="AX37">
            <v>91151973.752822146</v>
          </cell>
          <cell r="AY37">
            <v>86811403.574116364</v>
          </cell>
          <cell r="AZ37">
            <v>82470833.395410568</v>
          </cell>
          <cell r="BA37">
            <v>78130263.216704711</v>
          </cell>
          <cell r="BB37">
            <v>93451254.880068853</v>
          </cell>
          <cell r="BC37">
            <v>89001195.123875141</v>
          </cell>
          <cell r="BD37">
            <v>84551135.367681399</v>
          </cell>
          <cell r="BE37">
            <v>80101075.611487612</v>
          </cell>
          <cell r="BF37">
            <v>95099775.148253947</v>
          </cell>
          <cell r="BG37">
            <v>90571214.426908568</v>
          </cell>
          <cell r="BH37">
            <v>86042653.705563158</v>
          </cell>
          <cell r="BI37">
            <v>81047923.326276824</v>
          </cell>
          <cell r="BJ37">
            <v>96223917.415866375</v>
          </cell>
          <cell r="BK37">
            <v>91641826.11034897</v>
          </cell>
          <cell r="BL37">
            <v>87059734.80483155</v>
          </cell>
          <cell r="BM37">
            <v>82005963.407562464</v>
          </cell>
          <cell r="BN37">
            <v>102210843.41112904</v>
          </cell>
          <cell r="BO37">
            <v>97343660.391551509</v>
          </cell>
          <cell r="BP37">
            <v>92476477.371973962</v>
          </cell>
          <cell r="BQ37">
            <v>87108266.943692863</v>
          </cell>
          <cell r="BR37">
            <v>110127510.01174085</v>
          </cell>
          <cell r="BS37">
            <v>104883342.86832467</v>
          </cell>
          <cell r="BT37">
            <v>99639175.724908456</v>
          </cell>
          <cell r="BU37">
            <v>93855174.458940163</v>
          </cell>
          <cell r="BV37">
            <v>113609690.34958173</v>
          </cell>
          <cell r="BW37">
            <v>108199705.0948398</v>
          </cell>
          <cell r="BX37">
            <v>102789719.84009783</v>
          </cell>
          <cell r="BY37">
            <v>101124658.79285756</v>
          </cell>
        </row>
        <row r="38">
          <cell r="A38" t="str">
            <v>North Carolina</v>
          </cell>
          <cell r="B38">
            <v>30285260.25</v>
          </cell>
          <cell r="C38">
            <v>28843105</v>
          </cell>
          <cell r="D38">
            <v>27400949.75</v>
          </cell>
          <cell r="E38">
            <v>25958794.5</v>
          </cell>
          <cell r="F38">
            <v>30680549.791415669</v>
          </cell>
          <cell r="G38">
            <v>29219571.229919683</v>
          </cell>
          <cell r="H38">
            <v>27758592.668423701</v>
          </cell>
          <cell r="I38">
            <v>26297614.106927715</v>
          </cell>
          <cell r="J38">
            <v>31765467.548162654</v>
          </cell>
          <cell r="K38">
            <v>30252826.236345384</v>
          </cell>
          <cell r="L38">
            <v>28740184.924528118</v>
          </cell>
          <cell r="M38">
            <v>27227543.612710848</v>
          </cell>
          <cell r="N38">
            <v>32926554.558851663</v>
          </cell>
          <cell r="O38">
            <v>31358623.389382534</v>
          </cell>
          <cell r="P38">
            <v>29790692.219913412</v>
          </cell>
          <cell r="Q38">
            <v>28222761.050444283</v>
          </cell>
          <cell r="R38">
            <v>32926554.558851663</v>
          </cell>
          <cell r="S38">
            <v>31358623.389382534</v>
          </cell>
          <cell r="T38">
            <v>29790692.219913412</v>
          </cell>
          <cell r="U38">
            <v>28222761.050444283</v>
          </cell>
          <cell r="V38">
            <v>33312515.550317593</v>
          </cell>
          <cell r="W38">
            <v>31726205.286016751</v>
          </cell>
          <cell r="X38">
            <v>30139895.02171592</v>
          </cell>
          <cell r="Y38">
            <v>28553584.757415079</v>
          </cell>
          <cell r="Z38">
            <v>34486848.322299562</v>
          </cell>
          <cell r="AA38">
            <v>32844617.4498091</v>
          </cell>
          <cell r="AB38">
            <v>31202386.577318653</v>
          </cell>
          <cell r="AC38">
            <v>29560155.704828195</v>
          </cell>
          <cell r="AD38">
            <v>35232572.479449205</v>
          </cell>
          <cell r="AE38">
            <v>33554830.932808757</v>
          </cell>
          <cell r="AF38">
            <v>31877089.386168327</v>
          </cell>
          <cell r="AG38">
            <v>30199347.839527886</v>
          </cell>
          <cell r="AH38">
            <v>35572078.024033874</v>
          </cell>
          <cell r="AI38">
            <v>33878169.546698913</v>
          </cell>
          <cell r="AJ38">
            <v>32184261.069363978</v>
          </cell>
          <cell r="AK38">
            <v>30490352.592029031</v>
          </cell>
          <cell r="AL38">
            <v>36164118.424123876</v>
          </cell>
          <cell r="AM38">
            <v>34442017.546784632</v>
          </cell>
          <cell r="AN38">
            <v>32719916.66944541</v>
          </cell>
          <cell r="AO38">
            <v>30997815.792106178</v>
          </cell>
          <cell r="AP38">
            <v>36225805.165064566</v>
          </cell>
          <cell r="AQ38">
            <v>34500766.823871002</v>
          </cell>
          <cell r="AR38">
            <v>32775728.482677463</v>
          </cell>
          <cell r="AS38">
            <v>31050690.14148391</v>
          </cell>
          <cell r="AT38">
            <v>36818454.81691695</v>
          </cell>
          <cell r="AU38">
            <v>35065195.063730411</v>
          </cell>
          <cell r="AV38">
            <v>33311935.310543902</v>
          </cell>
          <cell r="AW38">
            <v>31558675.557357378</v>
          </cell>
          <cell r="AX38">
            <v>37569966.865809172</v>
          </cell>
          <cell r="AY38">
            <v>35780920.82458014</v>
          </cell>
          <cell r="AZ38">
            <v>33991874.783351146</v>
          </cell>
          <cell r="BA38">
            <v>32202828.742122136</v>
          </cell>
          <cell r="BB38">
            <v>38517657.982186832</v>
          </cell>
          <cell r="BC38">
            <v>36683483.792558864</v>
          </cell>
          <cell r="BD38">
            <v>34849309.602930933</v>
          </cell>
          <cell r="BE38">
            <v>33015135.413302988</v>
          </cell>
          <cell r="BF38">
            <v>39197126.010177955</v>
          </cell>
          <cell r="BG38">
            <v>37330596.200169459</v>
          </cell>
          <cell r="BH38">
            <v>35464066.390161</v>
          </cell>
          <cell r="BI38">
            <v>33405396.159253061</v>
          </cell>
          <cell r="BJ38">
            <v>39660461.975465782</v>
          </cell>
          <cell r="BK38">
            <v>37771868.54806263</v>
          </cell>
          <cell r="BL38">
            <v>35883275.120659508</v>
          </cell>
          <cell r="BM38">
            <v>33800270.045446932</v>
          </cell>
          <cell r="BN38">
            <v>42128083.926033869</v>
          </cell>
          <cell r="BO38">
            <v>40121984.691460811</v>
          </cell>
          <cell r="BP38">
            <v>38115885.456887774</v>
          </cell>
          <cell r="BQ38">
            <v>35903278.536645785</v>
          </cell>
          <cell r="BR38">
            <v>45391084.05238533</v>
          </cell>
          <cell r="BS38">
            <v>43229603.859414585</v>
          </cell>
          <cell r="BT38">
            <v>41068123.666443855</v>
          </cell>
          <cell r="BU38">
            <v>38684140.885078162</v>
          </cell>
          <cell r="BV38">
            <v>46826328.891605318</v>
          </cell>
          <cell r="BW38">
            <v>44596503.706290767</v>
          </cell>
          <cell r="BX38">
            <v>42366678.520976231</v>
          </cell>
          <cell r="BY38">
            <v>41680392.905878089</v>
          </cell>
        </row>
        <row r="39">
          <cell r="A39" t="str">
            <v>North Dakota</v>
          </cell>
          <cell r="B39">
            <v>2535746.9550000001</v>
          </cell>
          <cell r="C39">
            <v>2414997.1</v>
          </cell>
          <cell r="D39">
            <v>2294247.2450000001</v>
          </cell>
          <cell r="E39">
            <v>2173497.39</v>
          </cell>
          <cell r="F39">
            <v>2568844.0538102416</v>
          </cell>
          <cell r="G39">
            <v>2446518.1464859443</v>
          </cell>
          <cell r="H39">
            <v>2324192.2391616469</v>
          </cell>
          <cell r="I39">
            <v>2201866.33183735</v>
          </cell>
          <cell r="J39">
            <v>2659682.8603909644</v>
          </cell>
          <cell r="K39">
            <v>2533031.2956104423</v>
          </cell>
          <cell r="L39">
            <v>2406379.7308299197</v>
          </cell>
          <cell r="M39">
            <v>2279728.166049398</v>
          </cell>
          <cell r="N39">
            <v>2756899.2233193531</v>
          </cell>
          <cell r="O39">
            <v>2625618.3079231936</v>
          </cell>
          <cell r="P39">
            <v>2494337.3925270331</v>
          </cell>
          <cell r="Q39">
            <v>2363056.4771308741</v>
          </cell>
          <cell r="R39">
            <v>2756899.2233193531</v>
          </cell>
          <cell r="S39">
            <v>2625618.3079231936</v>
          </cell>
          <cell r="T39">
            <v>2494337.3925270331</v>
          </cell>
          <cell r="U39">
            <v>2363056.4771308741</v>
          </cell>
          <cell r="V39">
            <v>2789215.2543119714</v>
          </cell>
          <cell r="W39">
            <v>2656395.4802971156</v>
          </cell>
          <cell r="X39">
            <v>2523575.706282259</v>
          </cell>
          <cell r="Y39">
            <v>2390755.9322674042</v>
          </cell>
          <cell r="Z39">
            <v>2887540.6682634656</v>
          </cell>
          <cell r="AA39">
            <v>2750038.7316794912</v>
          </cell>
          <cell r="AB39">
            <v>2612536.7950955159</v>
          </cell>
          <cell r="AC39">
            <v>2475034.858511542</v>
          </cell>
          <cell r="AD39">
            <v>2949979.2190684616</v>
          </cell>
          <cell r="AE39">
            <v>2809504.0181604396</v>
          </cell>
          <cell r="AF39">
            <v>2669028.8172524166</v>
          </cell>
          <cell r="AG39">
            <v>2528553.6163443956</v>
          </cell>
          <cell r="AH39">
            <v>2978405.5936077456</v>
          </cell>
          <cell r="AI39">
            <v>2836576.7558169006</v>
          </cell>
          <cell r="AJ39">
            <v>2694747.9180260543</v>
          </cell>
          <cell r="AK39">
            <v>2552919.0802352102</v>
          </cell>
          <cell r="AL39">
            <v>3027976.3956867936</v>
          </cell>
          <cell r="AM39">
            <v>2883787.0435112319</v>
          </cell>
          <cell r="AN39">
            <v>2739597.6913356693</v>
          </cell>
          <cell r="AO39">
            <v>2595408.3391601085</v>
          </cell>
          <cell r="AP39">
            <v>3033141.3493379424</v>
          </cell>
          <cell r="AQ39">
            <v>2888706.0469885166</v>
          </cell>
          <cell r="AR39">
            <v>2744270.7446390893</v>
          </cell>
          <cell r="AS39">
            <v>2599835.4422896644</v>
          </cell>
          <cell r="AT39">
            <v>3082763.1633049031</v>
          </cell>
          <cell r="AU39">
            <v>2935964.9174332409</v>
          </cell>
          <cell r="AV39">
            <v>2789166.6715615774</v>
          </cell>
          <cell r="AW39">
            <v>2642368.4256899161</v>
          </cell>
          <cell r="AX39">
            <v>3145686.3270450681</v>
          </cell>
          <cell r="AY39">
            <v>2995891.7400429216</v>
          </cell>
          <cell r="AZ39">
            <v>2846097.1530407742</v>
          </cell>
          <cell r="BA39">
            <v>2696302.566038629</v>
          </cell>
          <cell r="BB39">
            <v>3225035.3186930828</v>
          </cell>
          <cell r="BC39">
            <v>3071462.2082791263</v>
          </cell>
          <cell r="BD39">
            <v>2917889.0978651685</v>
          </cell>
          <cell r="BE39">
            <v>2764315.9874512129</v>
          </cell>
          <cell r="BF39">
            <v>3281926.326687586</v>
          </cell>
          <cell r="BG39">
            <v>3125644.1206548433</v>
          </cell>
          <cell r="BH39">
            <v>2969361.9146220996</v>
          </cell>
          <cell r="BI39">
            <v>2796992.0315079559</v>
          </cell>
          <cell r="BJ39">
            <v>3320720.8674451015</v>
          </cell>
          <cell r="BK39">
            <v>3162591.3023286676</v>
          </cell>
          <cell r="BL39">
            <v>3004461.7372122328</v>
          </cell>
          <cell r="BM39">
            <v>2830054.3280264451</v>
          </cell>
          <cell r="BN39">
            <v>3527331.7664630217</v>
          </cell>
          <cell r="BO39">
            <v>3359363.5871076393</v>
          </cell>
          <cell r="BP39">
            <v>3191395.4077522559</v>
          </cell>
          <cell r="BQ39">
            <v>3006136.5982092363</v>
          </cell>
          <cell r="BR39">
            <v>3800538.6851508128</v>
          </cell>
          <cell r="BS39">
            <v>3619560.652524583</v>
          </cell>
          <cell r="BT39">
            <v>3438582.6198983523</v>
          </cell>
          <cell r="BU39">
            <v>3238974.7238882636</v>
          </cell>
          <cell r="BV39">
            <v>3920709.9401008692</v>
          </cell>
          <cell r="BW39">
            <v>3734009.4667627318</v>
          </cell>
          <cell r="BX39">
            <v>3547308.9934245935</v>
          </cell>
          <cell r="BY39">
            <v>3489847.1573901684</v>
          </cell>
        </row>
        <row r="40">
          <cell r="A40" t="str">
            <v>Ohio</v>
          </cell>
          <cell r="B40">
            <v>42365907.359999999</v>
          </cell>
          <cell r="C40">
            <v>40348483.200000003</v>
          </cell>
          <cell r="D40">
            <v>38331059.039999999</v>
          </cell>
          <cell r="E40">
            <v>36313634.879999995</v>
          </cell>
          <cell r="F40">
            <v>42918876.030361451</v>
          </cell>
          <cell r="G40">
            <v>40875120.028915673</v>
          </cell>
          <cell r="H40">
            <v>38831364.027469888</v>
          </cell>
          <cell r="I40">
            <v>36787608.026024096</v>
          </cell>
          <cell r="J40">
            <v>44436562.350245789</v>
          </cell>
          <cell r="K40">
            <v>42320535.571662657</v>
          </cell>
          <cell r="L40">
            <v>40204508.793079525</v>
          </cell>
          <cell r="M40">
            <v>38088482.014496386</v>
          </cell>
          <cell r="N40">
            <v>46060801.479303621</v>
          </cell>
          <cell r="O40">
            <v>43867429.980289169</v>
          </cell>
          <cell r="P40">
            <v>41674058.481274709</v>
          </cell>
          <cell r="Q40">
            <v>39480686.982260242</v>
          </cell>
          <cell r="R40">
            <v>46060801.479303621</v>
          </cell>
          <cell r="S40">
            <v>43867429.980289169</v>
          </cell>
          <cell r="T40">
            <v>41674058.481274709</v>
          </cell>
          <cell r="U40">
            <v>39480686.982260242</v>
          </cell>
          <cell r="V40">
            <v>46600720.485250391</v>
          </cell>
          <cell r="W40">
            <v>44381638.557381332</v>
          </cell>
          <cell r="X40">
            <v>42162556.629512265</v>
          </cell>
          <cell r="Y40">
            <v>39943474.701643191</v>
          </cell>
          <cell r="Z40">
            <v>48243489.047148421</v>
          </cell>
          <cell r="AA40">
            <v>45946180.044903263</v>
          </cell>
          <cell r="AB40">
            <v>43648871.042658105</v>
          </cell>
          <cell r="AC40">
            <v>41351562.040412933</v>
          </cell>
          <cell r="AD40">
            <v>49286679.04443153</v>
          </cell>
          <cell r="AE40">
            <v>46939694.328030035</v>
          </cell>
          <cell r="AF40">
            <v>44592709.61162854</v>
          </cell>
          <cell r="AG40">
            <v>42245724.895227022</v>
          </cell>
          <cell r="AH40">
            <v>49761611.745400488</v>
          </cell>
          <cell r="AI40">
            <v>47392011.186095707</v>
          </cell>
          <cell r="AJ40">
            <v>45022410.626790933</v>
          </cell>
          <cell r="AK40">
            <v>42652810.06748613</v>
          </cell>
          <cell r="AL40">
            <v>50589814.261625864</v>
          </cell>
          <cell r="AM40">
            <v>48180775.487262733</v>
          </cell>
          <cell r="AN40">
            <v>45771736.71289961</v>
          </cell>
          <cell r="AO40">
            <v>43362697.938536458</v>
          </cell>
          <cell r="AP40">
            <v>50676107.551842302</v>
          </cell>
          <cell r="AQ40">
            <v>48262959.573183149</v>
          </cell>
          <cell r="AR40">
            <v>45849811.594524004</v>
          </cell>
          <cell r="AS40">
            <v>43436663.615864828</v>
          </cell>
          <cell r="AT40">
            <v>51505162.347477227</v>
          </cell>
          <cell r="AU40">
            <v>49052535.569025934</v>
          </cell>
          <cell r="AV40">
            <v>46599908.790574647</v>
          </cell>
          <cell r="AW40">
            <v>44147282.012123331</v>
          </cell>
          <cell r="AX40">
            <v>52556448.999151006</v>
          </cell>
          <cell r="AY40">
            <v>50053760.951572388</v>
          </cell>
          <cell r="AZ40">
            <v>47551072.903993785</v>
          </cell>
          <cell r="BA40">
            <v>45048384.856415145</v>
          </cell>
          <cell r="BB40">
            <v>53882169.620698281</v>
          </cell>
          <cell r="BC40">
            <v>51316352.019712649</v>
          </cell>
          <cell r="BD40">
            <v>48750534.418727033</v>
          </cell>
          <cell r="BE40">
            <v>46184716.817741379</v>
          </cell>
          <cell r="BF40">
            <v>54832674.232193373</v>
          </cell>
          <cell r="BG40">
            <v>52221594.506850831</v>
          </cell>
          <cell r="BH40">
            <v>49610514.781508304</v>
          </cell>
          <cell r="BI40">
            <v>46730650.729904652</v>
          </cell>
          <cell r="BJ40">
            <v>55480832.723152362</v>
          </cell>
          <cell r="BK40">
            <v>52838888.30776415</v>
          </cell>
          <cell r="BL40">
            <v>50196943.892375961</v>
          </cell>
          <cell r="BM40">
            <v>47283037.942141756</v>
          </cell>
          <cell r="BN40">
            <v>58932777.401662104</v>
          </cell>
          <cell r="BO40">
            <v>56126454.668249615</v>
          </cell>
          <cell r="BP40">
            <v>53320131.934837155</v>
          </cell>
          <cell r="BQ40">
            <v>50224926.57641308</v>
          </cell>
          <cell r="BR40">
            <v>63497372.849332869</v>
          </cell>
          <cell r="BS40">
            <v>60473688.427936055</v>
          </cell>
          <cell r="BT40">
            <v>57450004.006539278</v>
          </cell>
          <cell r="BU40">
            <v>54115061.76633928</v>
          </cell>
          <cell r="BV40">
            <v>65505130.068368562</v>
          </cell>
          <cell r="BW40">
            <v>62385838.160351001</v>
          </cell>
          <cell r="BX40">
            <v>59266546.252333477</v>
          </cell>
          <cell r="BY40">
            <v>58306504.550471283</v>
          </cell>
        </row>
        <row r="41">
          <cell r="A41" t="str">
            <v>Oklahoma</v>
          </cell>
          <cell r="B41">
            <v>14316784.754999999</v>
          </cell>
          <cell r="C41">
            <v>13635033.100000001</v>
          </cell>
          <cell r="D41">
            <v>12953281.445</v>
          </cell>
          <cell r="E41">
            <v>12271529.789999999</v>
          </cell>
          <cell r="F41">
            <v>14503650.419472894</v>
          </cell>
          <cell r="G41">
            <v>13813000.399497995</v>
          </cell>
          <cell r="H41">
            <v>13122350.379523095</v>
          </cell>
          <cell r="I41">
            <v>12431700.359548194</v>
          </cell>
          <cell r="J41">
            <v>15016524.797041567</v>
          </cell>
          <cell r="K41">
            <v>14301452.187658638</v>
          </cell>
          <cell r="L41">
            <v>13586379.578275705</v>
          </cell>
          <cell r="M41">
            <v>12871306.968892772</v>
          </cell>
          <cell r="N41">
            <v>15565406.750725981</v>
          </cell>
          <cell r="O41">
            <v>14824196.905453317</v>
          </cell>
          <cell r="P41">
            <v>14082987.060180651</v>
          </cell>
          <cell r="Q41">
            <v>13341777.214907983</v>
          </cell>
          <cell r="R41">
            <v>15565406.750725981</v>
          </cell>
          <cell r="S41">
            <v>14824196.905453317</v>
          </cell>
          <cell r="T41">
            <v>14082987.060180651</v>
          </cell>
          <cell r="U41">
            <v>13341777.214907983</v>
          </cell>
          <cell r="V41">
            <v>15747862.519407846</v>
          </cell>
          <cell r="W41">
            <v>14997964.30419795</v>
          </cell>
          <cell r="X41">
            <v>14248066.088988053</v>
          </cell>
          <cell r="Y41">
            <v>13498167.873778153</v>
          </cell>
          <cell r="Z41">
            <v>16303006.156557484</v>
          </cell>
          <cell r="AA41">
            <v>15526672.530054748</v>
          </cell>
          <cell r="AB41">
            <v>14750338.903552011</v>
          </cell>
          <cell r="AC41">
            <v>13974005.277049271</v>
          </cell>
          <cell r="AD41">
            <v>16655533.166607371</v>
          </cell>
          <cell r="AE41">
            <v>15862412.539626069</v>
          </cell>
          <cell r="AF41">
            <v>15069291.912644766</v>
          </cell>
          <cell r="AG41">
            <v>14276171.285663459</v>
          </cell>
          <cell r="AH41">
            <v>16816028.000226896</v>
          </cell>
          <cell r="AI41">
            <v>16015264.762120854</v>
          </cell>
          <cell r="AJ41">
            <v>15214501.524014812</v>
          </cell>
          <cell r="AK41">
            <v>14413738.285908766</v>
          </cell>
          <cell r="AL41">
            <v>17095903.916906618</v>
          </cell>
          <cell r="AM41">
            <v>16281813.25419678</v>
          </cell>
          <cell r="AN41">
            <v>15467722.59148694</v>
          </cell>
          <cell r="AO41">
            <v>14653631.928777099</v>
          </cell>
          <cell r="AP41">
            <v>17125065.158546776</v>
          </cell>
          <cell r="AQ41">
            <v>16309585.865282644</v>
          </cell>
          <cell r="AR41">
            <v>15494106.572018512</v>
          </cell>
          <cell r="AS41">
            <v>14678627.278754376</v>
          </cell>
          <cell r="AT41">
            <v>17405229.087489609</v>
          </cell>
          <cell r="AU41">
            <v>16576408.654752009</v>
          </cell>
          <cell r="AV41">
            <v>15747588.222014409</v>
          </cell>
          <cell r="AW41">
            <v>14918767.789276805</v>
          </cell>
          <cell r="AX41">
            <v>17760492.214039065</v>
          </cell>
          <cell r="AY41">
            <v>16914754.489561014</v>
          </cell>
          <cell r="AZ41">
            <v>16069016.765082963</v>
          </cell>
          <cell r="BA41">
            <v>15223279.04060491</v>
          </cell>
          <cell r="BB41">
            <v>18208495.289310794</v>
          </cell>
          <cell r="BC41">
            <v>17341424.085057899</v>
          </cell>
          <cell r="BD41">
            <v>16474352.880805003</v>
          </cell>
          <cell r="BE41">
            <v>15607281.676552106</v>
          </cell>
          <cell r="BF41">
            <v>18529700.965747181</v>
          </cell>
          <cell r="BG41">
            <v>17647334.253092553</v>
          </cell>
          <cell r="BH41">
            <v>16764967.540437924</v>
          </cell>
          <cell r="BI41">
            <v>15791770.072952559</v>
          </cell>
          <cell r="BJ41">
            <v>18748734.291844353</v>
          </cell>
          <cell r="BK41">
            <v>17855937.420804147</v>
          </cell>
          <cell r="BL41">
            <v>16963140.549763937</v>
          </cell>
          <cell r="BM41">
            <v>15978439.244270246</v>
          </cell>
          <cell r="BN41">
            <v>19915255.960516378</v>
          </cell>
          <cell r="BO41">
            <v>18966910.438587029</v>
          </cell>
          <cell r="BP41">
            <v>18018564.916657675</v>
          </cell>
          <cell r="BQ41">
            <v>16972596.786846798</v>
          </cell>
          <cell r="BR41">
            <v>21457777.638681971</v>
          </cell>
          <cell r="BS41">
            <v>20435978.703506641</v>
          </cell>
          <cell r="BT41">
            <v>19414179.768331304</v>
          </cell>
          <cell r="BU41">
            <v>18287196.937122546</v>
          </cell>
          <cell r="BV41">
            <v>22136262.527509604</v>
          </cell>
          <cell r="BW41">
            <v>21082154.788104389</v>
          </cell>
          <cell r="BX41">
            <v>20028047.048699163</v>
          </cell>
          <cell r="BY41">
            <v>19703618.486728556</v>
          </cell>
        </row>
        <row r="42">
          <cell r="A42" t="str">
            <v>Oregon</v>
          </cell>
          <cell r="B42">
            <v>12483163.77</v>
          </cell>
          <cell r="C42">
            <v>11888727.4</v>
          </cell>
          <cell r="D42">
            <v>11294291.029999999</v>
          </cell>
          <cell r="E42">
            <v>10699854.66</v>
          </cell>
          <cell r="F42">
            <v>12646096.63045181</v>
          </cell>
          <cell r="G42">
            <v>12043901.552811246</v>
          </cell>
          <cell r="H42">
            <v>11441706.475170683</v>
          </cell>
          <cell r="I42">
            <v>10839511.397530122</v>
          </cell>
          <cell r="J42">
            <v>13093284.66590723</v>
          </cell>
          <cell r="K42">
            <v>12469794.919911647</v>
          </cell>
          <cell r="L42">
            <v>11846305.173916064</v>
          </cell>
          <cell r="M42">
            <v>11222815.427920483</v>
          </cell>
          <cell r="N42">
            <v>13571868.61024202</v>
          </cell>
          <cell r="O42">
            <v>12925589.152611447</v>
          </cell>
          <cell r="P42">
            <v>12279309.694980875</v>
          </cell>
          <cell r="Q42">
            <v>11633030.237350304</v>
          </cell>
          <cell r="R42">
            <v>13571868.61024202</v>
          </cell>
          <cell r="S42">
            <v>12925589.152611447</v>
          </cell>
          <cell r="T42">
            <v>12279309.694980875</v>
          </cell>
          <cell r="U42">
            <v>11633030.237350304</v>
          </cell>
          <cell r="V42">
            <v>13730956.371929681</v>
          </cell>
          <cell r="W42">
            <v>13077101.306599695</v>
          </cell>
          <cell r="X42">
            <v>12423246.24126971</v>
          </cell>
          <cell r="Y42">
            <v>11769391.175939726</v>
          </cell>
          <cell r="Z42">
            <v>14215000.035154566</v>
          </cell>
          <cell r="AA42">
            <v>13538095.271575775</v>
          </cell>
          <cell r="AB42">
            <v>12861190.507996986</v>
          </cell>
          <cell r="AC42">
            <v>12184285.744418198</v>
          </cell>
          <cell r="AD42">
            <v>14522377.17849426</v>
          </cell>
          <cell r="AE42">
            <v>13830835.408089768</v>
          </cell>
          <cell r="AF42">
            <v>13139293.63768528</v>
          </cell>
          <cell r="AG42">
            <v>12447751.867280792</v>
          </cell>
          <cell r="AH42">
            <v>14662316.650002465</v>
          </cell>
          <cell r="AI42">
            <v>13964111.095240438</v>
          </cell>
          <cell r="AJ42">
            <v>13265905.540478418</v>
          </cell>
          <cell r="AK42">
            <v>12567699.985716397</v>
          </cell>
          <cell r="AL42">
            <v>14906347.482551768</v>
          </cell>
          <cell r="AM42">
            <v>14196521.41195406</v>
          </cell>
          <cell r="AN42">
            <v>13486695.341356359</v>
          </cell>
          <cell r="AO42">
            <v>12776869.270758657</v>
          </cell>
          <cell r="AP42">
            <v>14931773.900658913</v>
          </cell>
          <cell r="AQ42">
            <v>14220737.048246579</v>
          </cell>
          <cell r="AR42">
            <v>13509700.195834253</v>
          </cell>
          <cell r="AS42">
            <v>12798663.343421923</v>
          </cell>
          <cell r="AT42">
            <v>15176055.858325325</v>
          </cell>
          <cell r="AU42">
            <v>14453386.5317384</v>
          </cell>
          <cell r="AV42">
            <v>13730717.205151482</v>
          </cell>
          <cell r="AW42">
            <v>13008047.878564561</v>
          </cell>
          <cell r="AX42">
            <v>15485818.690277539</v>
          </cell>
          <cell r="AY42">
            <v>14748398.752645271</v>
          </cell>
          <cell r="AZ42">
            <v>14010978.815013008</v>
          </cell>
          <cell r="BA42">
            <v>13273558.877380744</v>
          </cell>
          <cell r="BB42">
            <v>15876443.809938397</v>
          </cell>
          <cell r="BC42">
            <v>15120422.676131802</v>
          </cell>
          <cell r="BD42">
            <v>14364401.542325214</v>
          </cell>
          <cell r="BE42">
            <v>13608380.408518622</v>
          </cell>
          <cell r="BF42">
            <v>16156511.096792642</v>
          </cell>
          <cell r="BG42">
            <v>15387153.425516795</v>
          </cell>
          <cell r="BH42">
            <v>14617795.754240958</v>
          </cell>
          <cell r="BI42">
            <v>13769240.469303377</v>
          </cell>
          <cell r="BJ42">
            <v>16347491.748352965</v>
          </cell>
          <cell r="BK42">
            <v>15569039.760336151</v>
          </cell>
          <cell r="BL42">
            <v>14790587.772319347</v>
          </cell>
          <cell r="BM42">
            <v>13932002.002444055</v>
          </cell>
          <cell r="BN42">
            <v>17364611.253917996</v>
          </cell>
          <cell r="BO42">
            <v>16537725.003731418</v>
          </cell>
          <cell r="BP42">
            <v>15710838.75354485</v>
          </cell>
          <cell r="BQ42">
            <v>14798832.902645281</v>
          </cell>
          <cell r="BR42">
            <v>18709574.599866986</v>
          </cell>
          <cell r="BS42">
            <v>17818642.476063792</v>
          </cell>
          <cell r="BT42">
            <v>16927710.352260605</v>
          </cell>
          <cell r="BU42">
            <v>15945065.750926919</v>
          </cell>
          <cell r="BV42">
            <v>19301162.594493199</v>
          </cell>
          <cell r="BW42">
            <v>18382059.61380304</v>
          </cell>
          <cell r="BX42">
            <v>17462956.633112893</v>
          </cell>
          <cell r="BY42">
            <v>17180079.231514029</v>
          </cell>
        </row>
        <row r="43">
          <cell r="A43" t="str">
            <v>Pennsylvania</v>
          </cell>
          <cell r="B43">
            <v>41344076.865000002</v>
          </cell>
          <cell r="C43">
            <v>39375311.300000004</v>
          </cell>
          <cell r="D43">
            <v>37406545.734999999</v>
          </cell>
          <cell r="E43">
            <v>35437780.170000002</v>
          </cell>
          <cell r="F43">
            <v>41883708.390346393</v>
          </cell>
          <cell r="G43">
            <v>39889246.086044185</v>
          </cell>
          <cell r="H43">
            <v>37894783.781741977</v>
          </cell>
          <cell r="I43">
            <v>35900321.477439769</v>
          </cell>
          <cell r="J43">
            <v>43364789.376835547</v>
          </cell>
          <cell r="K43">
            <v>41299799.406510048</v>
          </cell>
          <cell r="L43">
            <v>39234809.436184548</v>
          </cell>
          <cell r="M43">
            <v>37169819.465859041</v>
          </cell>
          <cell r="N43">
            <v>44949853.20724722</v>
          </cell>
          <cell r="O43">
            <v>42809384.006902121</v>
          </cell>
          <cell r="P43">
            <v>40668914.806557015</v>
          </cell>
          <cell r="Q43">
            <v>38528445.606211901</v>
          </cell>
          <cell r="R43">
            <v>44949853.20724722</v>
          </cell>
          <cell r="S43">
            <v>42809384.006902121</v>
          </cell>
          <cell r="T43">
            <v>40668914.806557015</v>
          </cell>
          <cell r="U43">
            <v>38528445.606211901</v>
          </cell>
          <cell r="V43">
            <v>45476749.815245129</v>
          </cell>
          <cell r="W43">
            <v>43311190.300233468</v>
          </cell>
          <cell r="X43">
            <v>41145630.785221793</v>
          </cell>
          <cell r="Y43">
            <v>38980071.27021011</v>
          </cell>
          <cell r="Z43">
            <v>47079896.163968056</v>
          </cell>
          <cell r="AA43">
            <v>44837996.346636251</v>
          </cell>
          <cell r="AB43">
            <v>42596096.529304437</v>
          </cell>
          <cell r="AC43">
            <v>40354196.711972617</v>
          </cell>
          <cell r="AD43">
            <v>48097925.285024792</v>
          </cell>
          <cell r="AE43">
            <v>45807547.890499808</v>
          </cell>
          <cell r="AF43">
            <v>43517170.495974816</v>
          </cell>
          <cell r="AG43">
            <v>41226793.101449817</v>
          </cell>
          <cell r="AH43">
            <v>48561403.003741182</v>
          </cell>
          <cell r="AI43">
            <v>46248955.241658278</v>
          </cell>
          <cell r="AJ43">
            <v>43936507.479575358</v>
          </cell>
          <cell r="AK43">
            <v>41624059.717492439</v>
          </cell>
          <cell r="AL43">
            <v>49369629.963207595</v>
          </cell>
          <cell r="AM43">
            <v>47018695.20305486</v>
          </cell>
          <cell r="AN43">
            <v>44667760.442902111</v>
          </cell>
          <cell r="AO43">
            <v>42316825.682749361</v>
          </cell>
          <cell r="AP43">
            <v>49453841.930942073</v>
          </cell>
          <cell r="AQ43">
            <v>47098897.077087693</v>
          </cell>
          <cell r="AR43">
            <v>44743952.223233305</v>
          </cell>
          <cell r="AS43">
            <v>42389007.369378909</v>
          </cell>
          <cell r="AT43">
            <v>50262900.613546602</v>
          </cell>
          <cell r="AU43">
            <v>47869429.155758671</v>
          </cell>
          <cell r="AV43">
            <v>45475957.697970733</v>
          </cell>
          <cell r="AW43">
            <v>43082486.240182795</v>
          </cell>
          <cell r="AX43">
            <v>51288831.104415461</v>
          </cell>
          <cell r="AY43">
            <v>48846505.813729011</v>
          </cell>
          <cell r="AZ43">
            <v>46404180.523042552</v>
          </cell>
          <cell r="BA43">
            <v>43961855.232356101</v>
          </cell>
          <cell r="BB43">
            <v>52582576.445758387</v>
          </cell>
          <cell r="BC43">
            <v>50078644.234055609</v>
          </cell>
          <cell r="BD43">
            <v>47574712.022352822</v>
          </cell>
          <cell r="BE43">
            <v>45070779.810650043</v>
          </cell>
          <cell r="BF43">
            <v>53510155.675544769</v>
          </cell>
          <cell r="BG43">
            <v>50962053.024328351</v>
          </cell>
          <cell r="BH43">
            <v>48413950.373111926</v>
          </cell>
          <cell r="BI43">
            <v>45603546.250322692</v>
          </cell>
          <cell r="BJ43">
            <v>54142681.122083694</v>
          </cell>
          <cell r="BK43">
            <v>51564458.211508282</v>
          </cell>
          <cell r="BL43">
            <v>48986235.300932862</v>
          </cell>
          <cell r="BM43">
            <v>46142610.341831714</v>
          </cell>
          <cell r="BN43">
            <v>57511367.762247145</v>
          </cell>
          <cell r="BO43">
            <v>54772731.202140138</v>
          </cell>
          <cell r="BP43">
            <v>52034094.64203313</v>
          </cell>
          <cell r="BQ43">
            <v>49013543.065874368</v>
          </cell>
          <cell r="BR43">
            <v>61965868.959223963</v>
          </cell>
          <cell r="BS43">
            <v>59015113.294499017</v>
          </cell>
          <cell r="BT43">
            <v>56064357.629774064</v>
          </cell>
          <cell r="BU43">
            <v>52809851.426294439</v>
          </cell>
          <cell r="BV43">
            <v>63925200.741846032</v>
          </cell>
          <cell r="BW43">
            <v>60881143.563662894</v>
          </cell>
          <cell r="BX43">
            <v>57837086.385479748</v>
          </cell>
          <cell r="BY43">
            <v>56900200.092024118</v>
          </cell>
        </row>
        <row r="44">
          <cell r="A44" t="str">
            <v>Rhode Island</v>
          </cell>
          <cell r="B44">
            <v>4232777.9550000001</v>
          </cell>
          <cell r="C44">
            <v>4031217.1</v>
          </cell>
          <cell r="D44">
            <v>3829656.2450000001</v>
          </cell>
          <cell r="E44">
            <v>3628095.3899999997</v>
          </cell>
          <cell r="F44">
            <v>4288025.0568222897</v>
          </cell>
          <cell r="G44">
            <v>4083833.3874498</v>
          </cell>
          <cell r="H44">
            <v>3879641.7180773099</v>
          </cell>
          <cell r="I44">
            <v>3675450.0487048198</v>
          </cell>
          <cell r="J44">
            <v>4439657.1024391567</v>
          </cell>
          <cell r="K44">
            <v>4228244.8594658645</v>
          </cell>
          <cell r="L44">
            <v>4016832.6164925708</v>
          </cell>
          <cell r="M44">
            <v>3805420.3735192772</v>
          </cell>
          <cell r="N44">
            <v>4601934.8395994734</v>
          </cell>
          <cell r="O44">
            <v>4382795.0853328323</v>
          </cell>
          <cell r="P44">
            <v>4163655.3310661907</v>
          </cell>
          <cell r="Q44">
            <v>3944515.5767995482</v>
          </cell>
          <cell r="R44">
            <v>4601934.8395994734</v>
          </cell>
          <cell r="S44">
            <v>4382795.0853328323</v>
          </cell>
          <cell r="T44">
            <v>4163655.3310661907</v>
          </cell>
          <cell r="U44">
            <v>3944515.5767995482</v>
          </cell>
          <cell r="V44">
            <v>4655878.1494036848</v>
          </cell>
          <cell r="W44">
            <v>4434169.6660987483</v>
          </cell>
          <cell r="X44">
            <v>4212461.182793811</v>
          </cell>
          <cell r="Y44">
            <v>3990752.6994888727</v>
          </cell>
          <cell r="Z44">
            <v>4820007.1622649599</v>
          </cell>
          <cell r="AA44">
            <v>4590483.011680915</v>
          </cell>
          <cell r="AB44">
            <v>4360958.8610968692</v>
          </cell>
          <cell r="AC44">
            <v>4131434.710512823</v>
          </cell>
          <cell r="AD44">
            <v>4924232.2786033265</v>
          </cell>
          <cell r="AE44">
            <v>4689745.0272412635</v>
          </cell>
          <cell r="AF44">
            <v>4455257.7758792005</v>
          </cell>
          <cell r="AG44">
            <v>4220770.5245171366</v>
          </cell>
          <cell r="AH44">
            <v>4971682.8064460997</v>
          </cell>
          <cell r="AI44">
            <v>4734936.0061391424</v>
          </cell>
          <cell r="AJ44">
            <v>4498189.2058321852</v>
          </cell>
          <cell r="AK44">
            <v>4261442.405525228</v>
          </cell>
          <cell r="AL44">
            <v>5054428.5227874462</v>
          </cell>
          <cell r="AM44">
            <v>4813741.4502737578</v>
          </cell>
          <cell r="AN44">
            <v>4573054.3777600694</v>
          </cell>
          <cell r="AO44">
            <v>4332367.305246382</v>
          </cell>
          <cell r="AP44">
            <v>5063050.0857198481</v>
          </cell>
          <cell r="AQ44">
            <v>4821952.4625903312</v>
          </cell>
          <cell r="AR44">
            <v>4580854.8394608144</v>
          </cell>
          <cell r="AS44">
            <v>4339757.2163312975</v>
          </cell>
          <cell r="AT44">
            <v>5145880.9533000328</v>
          </cell>
          <cell r="AU44">
            <v>4900839.0031428877</v>
          </cell>
          <cell r="AV44">
            <v>4655797.0529857436</v>
          </cell>
          <cell r="AW44">
            <v>4410755.1028285986</v>
          </cell>
          <cell r="AX44">
            <v>5250915.0064073643</v>
          </cell>
          <cell r="AY44">
            <v>5000871.43467368</v>
          </cell>
          <cell r="AZ44">
            <v>4750827.8629399966</v>
          </cell>
          <cell r="BA44">
            <v>4500784.2912063114</v>
          </cell>
          <cell r="BB44">
            <v>5383367.7584207039</v>
          </cell>
          <cell r="BC44">
            <v>5127016.9127816223</v>
          </cell>
          <cell r="BD44">
            <v>4870666.0671425425</v>
          </cell>
          <cell r="BE44">
            <v>4614315.2215034598</v>
          </cell>
          <cell r="BF44">
            <v>5478332.6775353802</v>
          </cell>
          <cell r="BG44">
            <v>5217459.6928908378</v>
          </cell>
          <cell r="BH44">
            <v>4956586.7082462972</v>
          </cell>
          <cell r="BI44">
            <v>4668859.4806091525</v>
          </cell>
          <cell r="BJ44">
            <v>5543090.1946720853</v>
          </cell>
          <cell r="BK44">
            <v>5279133.5187353194</v>
          </cell>
          <cell r="BL44">
            <v>5015176.8427985543</v>
          </cell>
          <cell r="BM44">
            <v>4724048.488948171</v>
          </cell>
          <cell r="BN44">
            <v>5887973.9997778609</v>
          </cell>
          <cell r="BO44">
            <v>5607594.2855027253</v>
          </cell>
          <cell r="BP44">
            <v>5327214.5712275896</v>
          </cell>
          <cell r="BQ44">
            <v>5017972.5928602163</v>
          </cell>
          <cell r="BR44">
            <v>6344022.7471873434</v>
          </cell>
          <cell r="BS44">
            <v>6041926.4258927079</v>
          </cell>
          <cell r="BT44">
            <v>5739830.1045980733</v>
          </cell>
          <cell r="BU44">
            <v>5406636.013519912</v>
          </cell>
          <cell r="BV44">
            <v>6544617.7780812215</v>
          </cell>
          <cell r="BW44">
            <v>6232969.3124583066</v>
          </cell>
          <cell r="BX44">
            <v>5921320.8468353916</v>
          </cell>
          <cell r="BY44">
            <v>5825403.0769882249</v>
          </cell>
        </row>
        <row r="45">
          <cell r="A45" t="str">
            <v>South Carolina</v>
          </cell>
          <cell r="B45">
            <v>16953796.965</v>
          </cell>
          <cell r="C45">
            <v>16146473.300000001</v>
          </cell>
          <cell r="D45">
            <v>15339149.635</v>
          </cell>
          <cell r="E45">
            <v>14531825.969999999</v>
          </cell>
          <cell r="F45">
            <v>17175081.463539161</v>
          </cell>
          <cell r="G45">
            <v>16357220.441465868</v>
          </cell>
          <cell r="H45">
            <v>15539359.419392573</v>
          </cell>
          <cell r="I45">
            <v>14721498.397319278</v>
          </cell>
          <cell r="J45">
            <v>17782422.302606631</v>
          </cell>
          <cell r="K45">
            <v>16935640.288196791</v>
          </cell>
          <cell r="L45">
            <v>16088858.273786949</v>
          </cell>
          <cell r="M45">
            <v>15242076.259377109</v>
          </cell>
          <cell r="N45">
            <v>18432402.962354146</v>
          </cell>
          <cell r="O45">
            <v>17554669.48795633</v>
          </cell>
          <cell r="P45">
            <v>16676936.013558511</v>
          </cell>
          <cell r="Q45">
            <v>15799202.539160693</v>
          </cell>
          <cell r="R45">
            <v>18432402.962354146</v>
          </cell>
          <cell r="S45">
            <v>17554669.48795633</v>
          </cell>
          <cell r="T45">
            <v>16676936.013558511</v>
          </cell>
          <cell r="U45">
            <v>15799202.539160693</v>
          </cell>
          <cell r="V45">
            <v>18648465.305279642</v>
          </cell>
          <cell r="W45">
            <v>17760443.147885375</v>
          </cell>
          <cell r="X45">
            <v>16872420.990491103</v>
          </cell>
          <cell r="Y45">
            <v>15984398.833096834</v>
          </cell>
          <cell r="Z45">
            <v>19305860.989555724</v>
          </cell>
          <cell r="AA45">
            <v>18386534.275767356</v>
          </cell>
          <cell r="AB45">
            <v>17467207.561978985</v>
          </cell>
          <cell r="AC45">
            <v>16547880.848190617</v>
          </cell>
          <cell r="AD45">
            <v>19723320.038870342</v>
          </cell>
          <cell r="AE45">
            <v>18784114.322733659</v>
          </cell>
          <cell r="AF45">
            <v>17844908.606596973</v>
          </cell>
          <cell r="AG45">
            <v>16905702.89046029</v>
          </cell>
          <cell r="AH45">
            <v>19913376.456542376</v>
          </cell>
          <cell r="AI45">
            <v>18965120.43480226</v>
          </cell>
          <cell r="AJ45">
            <v>18016864.413062144</v>
          </cell>
          <cell r="AK45">
            <v>17068608.391322032</v>
          </cell>
          <cell r="AL45">
            <v>20244802.789198816</v>
          </cell>
          <cell r="AM45">
            <v>19280764.561141726</v>
          </cell>
          <cell r="AN45">
            <v>18316726.333084635</v>
          </cell>
          <cell r="AO45">
            <v>17352688.105027549</v>
          </cell>
          <cell r="AP45">
            <v>20279335.247322269</v>
          </cell>
          <cell r="AQ45">
            <v>19313652.616497394</v>
          </cell>
          <cell r="AR45">
            <v>18347969.985672522</v>
          </cell>
          <cell r="AS45">
            <v>17382287.354847651</v>
          </cell>
          <cell r="AT45">
            <v>20611102.641293507</v>
          </cell>
          <cell r="AU45">
            <v>19629621.563136667</v>
          </cell>
          <cell r="AV45">
            <v>18648140.484979831</v>
          </cell>
          <cell r="AW45">
            <v>17666659.406822998</v>
          </cell>
          <cell r="AX45">
            <v>21031801.773098718</v>
          </cell>
          <cell r="AY45">
            <v>20030287.402951151</v>
          </cell>
          <cell r="AZ45">
            <v>19028773.032803591</v>
          </cell>
          <cell r="BA45">
            <v>18027258.662656035</v>
          </cell>
          <cell r="BB45">
            <v>21562322.648269374</v>
          </cell>
          <cell r="BC45">
            <v>20535545.379304156</v>
          </cell>
          <cell r="BD45">
            <v>19508768.110338945</v>
          </cell>
          <cell r="BE45">
            <v>18481990.841373738</v>
          </cell>
          <cell r="BF45">
            <v>21942691.279599544</v>
          </cell>
          <cell r="BG45">
            <v>20897801.218666222</v>
          </cell>
          <cell r="BH45">
            <v>19852911.157732908</v>
          </cell>
          <cell r="BI45">
            <v>18700460.202232111</v>
          </cell>
          <cell r="BJ45">
            <v>22202068.409504581</v>
          </cell>
          <cell r="BK45">
            <v>21144827.05667102</v>
          </cell>
          <cell r="BL45">
            <v>20087585.703837465</v>
          </cell>
          <cell r="BM45">
            <v>18921512.015492041</v>
          </cell>
          <cell r="BN45">
            <v>23583451.999771357</v>
          </cell>
          <cell r="BO45">
            <v>22460430.475972708</v>
          </cell>
          <cell r="BP45">
            <v>21337408.952174071</v>
          </cell>
          <cell r="BQ45">
            <v>20098783.687623579</v>
          </cell>
          <cell r="BR45">
            <v>25410091.136508908</v>
          </cell>
          <cell r="BS45">
            <v>24200086.796675138</v>
          </cell>
          <cell r="BT45">
            <v>22990082.456841379</v>
          </cell>
          <cell r="BU45">
            <v>21655520.372524139</v>
          </cell>
          <cell r="BV45">
            <v>26213546.328847889</v>
          </cell>
          <cell r="BW45">
            <v>24965282.217950355</v>
          </cell>
          <cell r="BX45">
            <v>23717018.107052837</v>
          </cell>
          <cell r="BY45">
            <v>23332832.96608565</v>
          </cell>
        </row>
        <row r="46">
          <cell r="A46" t="str">
            <v>South Dakota</v>
          </cell>
          <cell r="B46">
            <v>3020734.29</v>
          </cell>
          <cell r="C46">
            <v>2876889.8000000003</v>
          </cell>
          <cell r="D46">
            <v>2733045.31</v>
          </cell>
          <cell r="E46">
            <v>2589200.8199999998</v>
          </cell>
          <cell r="F46">
            <v>3060161.5447891573</v>
          </cell>
          <cell r="G46">
            <v>2914439.5664658644</v>
          </cell>
          <cell r="H46">
            <v>2768717.5881425706</v>
          </cell>
          <cell r="I46">
            <v>2622995.6098192772</v>
          </cell>
          <cell r="J46">
            <v>3168374.1948566269</v>
          </cell>
          <cell r="K46">
            <v>3017499.233196788</v>
          </cell>
          <cell r="L46">
            <v>2866624.2715369482</v>
          </cell>
          <cell r="M46">
            <v>2715749.3098771083</v>
          </cell>
          <cell r="N46">
            <v>3284184.173635392</v>
          </cell>
          <cell r="O46">
            <v>3127794.4510813262</v>
          </cell>
          <cell r="P46">
            <v>2971404.7285272595</v>
          </cell>
          <cell r="Q46">
            <v>2815015.0059731929</v>
          </cell>
          <cell r="R46">
            <v>3284184.173635392</v>
          </cell>
          <cell r="S46">
            <v>3127794.4510813262</v>
          </cell>
          <cell r="T46">
            <v>2971404.7285272595</v>
          </cell>
          <cell r="U46">
            <v>2815015.0059731929</v>
          </cell>
          <cell r="V46">
            <v>3322680.973461424</v>
          </cell>
          <cell r="W46">
            <v>3164458.0699632615</v>
          </cell>
          <cell r="X46">
            <v>3006235.166465098</v>
          </cell>
          <cell r="Y46">
            <v>2848012.2629669346</v>
          </cell>
          <cell r="Z46">
            <v>3439812.1205248437</v>
          </cell>
          <cell r="AA46">
            <v>3276011.5433569942</v>
          </cell>
          <cell r="AB46">
            <v>3112210.9661891442</v>
          </cell>
          <cell r="AC46">
            <v>2948410.3890212942</v>
          </cell>
          <cell r="AD46">
            <v>3514192.6777262059</v>
          </cell>
          <cell r="AE46">
            <v>3346850.1692630537</v>
          </cell>
          <cell r="AF46">
            <v>3179507.6607999005</v>
          </cell>
          <cell r="AG46">
            <v>3012165.1523367474</v>
          </cell>
          <cell r="AH46">
            <v>3548055.8848344237</v>
          </cell>
          <cell r="AI46">
            <v>3379100.8426994518</v>
          </cell>
          <cell r="AJ46">
            <v>3210145.8005644786</v>
          </cell>
          <cell r="AK46">
            <v>3041190.7584295054</v>
          </cell>
          <cell r="AL46">
            <v>3607107.6057988224</v>
          </cell>
          <cell r="AM46">
            <v>3435340.5769512602</v>
          </cell>
          <cell r="AN46">
            <v>3263573.5481036967</v>
          </cell>
          <cell r="AO46">
            <v>3091806.5192561327</v>
          </cell>
          <cell r="AP46">
            <v>3613260.4092437881</v>
          </cell>
          <cell r="AQ46">
            <v>3441200.3897559894</v>
          </cell>
          <cell r="AR46">
            <v>3269140.3702681893</v>
          </cell>
          <cell r="AS46">
            <v>3097080.3507803893</v>
          </cell>
          <cell r="AT46">
            <v>3672372.8986372729</v>
          </cell>
          <cell r="AU46">
            <v>3497497.9987021652</v>
          </cell>
          <cell r="AV46">
            <v>3322623.0987670566</v>
          </cell>
          <cell r="AW46">
            <v>3147748.1988319475</v>
          </cell>
          <cell r="AX46">
            <v>3747330.7559149526</v>
          </cell>
          <cell r="AY46">
            <v>3568886.4342047172</v>
          </cell>
          <cell r="AZ46">
            <v>3390442.1124944808</v>
          </cell>
          <cell r="BA46">
            <v>3211997.7907842444</v>
          </cell>
          <cell r="BB46">
            <v>3841856.0473583499</v>
          </cell>
          <cell r="BC46">
            <v>3658910.5212936667</v>
          </cell>
          <cell r="BD46">
            <v>3475964.995228983</v>
          </cell>
          <cell r="BE46">
            <v>3293019.4691642993</v>
          </cell>
          <cell r="BF46">
            <v>3909628.037896601</v>
          </cell>
          <cell r="BG46">
            <v>3723455.2741872394</v>
          </cell>
          <cell r="BH46">
            <v>3537282.5104778768</v>
          </cell>
          <cell r="BI46">
            <v>3331945.1382059697</v>
          </cell>
          <cell r="BJ46">
            <v>3955842.4282165649</v>
          </cell>
          <cell r="BK46">
            <v>3767468.9792538718</v>
          </cell>
          <cell r="BL46">
            <v>3579095.5302911773</v>
          </cell>
          <cell r="BM46">
            <v>3371330.9344119434</v>
          </cell>
          <cell r="BN46">
            <v>4201969.7581224618</v>
          </cell>
          <cell r="BO46">
            <v>4001875.9601166314</v>
          </cell>
          <cell r="BP46">
            <v>3801782.1621107985</v>
          </cell>
          <cell r="BQ46">
            <v>3581090.7254484277</v>
          </cell>
          <cell r="BR46">
            <v>4527430.2722002361</v>
          </cell>
          <cell r="BS46">
            <v>4311838.3544764165</v>
          </cell>
          <cell r="BT46">
            <v>4096246.4367525945</v>
          </cell>
          <cell r="BU46">
            <v>3858461.5052382303</v>
          </cell>
          <cell r="BV46">
            <v>4670585.49901977</v>
          </cell>
          <cell r="BW46">
            <v>4448176.6657331157</v>
          </cell>
          <cell r="BX46">
            <v>4225767.8324464587</v>
          </cell>
          <cell r="BY46">
            <v>4157315.8372135391</v>
          </cell>
        </row>
        <row r="47">
          <cell r="A47" t="str">
            <v>Tennessee</v>
          </cell>
          <cell r="B47">
            <v>22573151.369999997</v>
          </cell>
          <cell r="C47">
            <v>21498239.400000002</v>
          </cell>
          <cell r="D47">
            <v>20423327.43</v>
          </cell>
          <cell r="E47">
            <v>19348415.460000001</v>
          </cell>
          <cell r="F47">
            <v>22867780.855753012</v>
          </cell>
          <cell r="G47">
            <v>21778838.910240971</v>
          </cell>
          <cell r="H47">
            <v>20689896.964728918</v>
          </cell>
          <cell r="I47">
            <v>19600955.019216873</v>
          </cell>
          <cell r="J47">
            <v>23676425.475112047</v>
          </cell>
          <cell r="K47">
            <v>22548976.64296386</v>
          </cell>
          <cell r="L47">
            <v>21421527.810815662</v>
          </cell>
          <cell r="M47">
            <v>20294078.978667475</v>
          </cell>
          <cell r="N47">
            <v>24541842.92999503</v>
          </cell>
          <cell r="O47">
            <v>23373183.742852416</v>
          </cell>
          <cell r="P47">
            <v>22204524.55570979</v>
          </cell>
          <cell r="Q47">
            <v>21035865.368567176</v>
          </cell>
          <cell r="R47">
            <v>24541842.92999503</v>
          </cell>
          <cell r="S47">
            <v>23373183.742852416</v>
          </cell>
          <cell r="T47">
            <v>22204524.55570979</v>
          </cell>
          <cell r="U47">
            <v>21035865.368567176</v>
          </cell>
          <cell r="V47">
            <v>24829519.370988324</v>
          </cell>
          <cell r="W47">
            <v>23647161.305703174</v>
          </cell>
          <cell r="X47">
            <v>22464803.240418009</v>
          </cell>
          <cell r="Y47">
            <v>21282445.175132856</v>
          </cell>
          <cell r="Z47">
            <v>25704809.568327826</v>
          </cell>
          <cell r="AA47">
            <v>24480771.017455082</v>
          </cell>
          <cell r="AB47">
            <v>23256732.466582321</v>
          </cell>
          <cell r="AC47">
            <v>22032693.91570957</v>
          </cell>
          <cell r="AD47">
            <v>26260635.872630578</v>
          </cell>
          <cell r="AE47">
            <v>25010129.40250532</v>
          </cell>
          <cell r="AF47">
            <v>23759622.932380047</v>
          </cell>
          <cell r="AG47">
            <v>22509116.462254785</v>
          </cell>
          <cell r="AH47">
            <v>26513686.696219388</v>
          </cell>
          <cell r="AI47">
            <v>25251130.186875615</v>
          </cell>
          <cell r="AJ47">
            <v>23988573.677531827</v>
          </cell>
          <cell r="AK47">
            <v>22726017.16818805</v>
          </cell>
          <cell r="AL47">
            <v>26954964.646551251</v>
          </cell>
          <cell r="AM47">
            <v>25671394.901477389</v>
          </cell>
          <cell r="AN47">
            <v>24387825.156403512</v>
          </cell>
          <cell r="AO47">
            <v>23104255.411329646</v>
          </cell>
          <cell r="AP47">
            <v>27000942.925399825</v>
          </cell>
          <cell r="AQ47">
            <v>25715183.738476031</v>
          </cell>
          <cell r="AR47">
            <v>24429424.551552221</v>
          </cell>
          <cell r="AS47">
            <v>23143665.364628423</v>
          </cell>
          <cell r="AT47">
            <v>27442674.98218945</v>
          </cell>
          <cell r="AU47">
            <v>26135880.935418531</v>
          </cell>
          <cell r="AV47">
            <v>24829086.888647597</v>
          </cell>
          <cell r="AW47">
            <v>23522292.841876674</v>
          </cell>
          <cell r="AX47">
            <v>28002815.297840953</v>
          </cell>
          <cell r="AY47">
            <v>26669347.902705677</v>
          </cell>
          <cell r="AZ47">
            <v>25335880.507570386</v>
          </cell>
          <cell r="BA47">
            <v>24002413.112435106</v>
          </cell>
          <cell r="BB47">
            <v>28709177.892892361</v>
          </cell>
          <cell r="BC47">
            <v>27342074.183707017</v>
          </cell>
          <cell r="BD47">
            <v>25974970.474521659</v>
          </cell>
          <cell r="BE47">
            <v>24607866.765336312</v>
          </cell>
          <cell r="BF47">
            <v>29215620.119913314</v>
          </cell>
          <cell r="BG47">
            <v>27824400.114203162</v>
          </cell>
          <cell r="BH47">
            <v>26433180.108492997</v>
          </cell>
          <cell r="BI47">
            <v>24898748.032968812</v>
          </cell>
          <cell r="BJ47">
            <v>29560968.081042595</v>
          </cell>
          <cell r="BK47">
            <v>28153302.934326287</v>
          </cell>
          <cell r="BL47">
            <v>26745637.787609965</v>
          </cell>
          <cell r="BM47">
            <v>25193067.709654249</v>
          </cell>
          <cell r="BN47">
            <v>31400212.761599965</v>
          </cell>
          <cell r="BO47">
            <v>29904964.534857117</v>
          </cell>
          <cell r="BP47">
            <v>28409716.308114253</v>
          </cell>
          <cell r="BQ47">
            <v>26760547.355275821</v>
          </cell>
          <cell r="BR47">
            <v>33832293.422767825</v>
          </cell>
          <cell r="BS47">
            <v>32221231.831207458</v>
          </cell>
          <cell r="BT47">
            <v>30610170.239647076</v>
          </cell>
          <cell r="BU47">
            <v>28833266.10400435</v>
          </cell>
          <cell r="BV47">
            <v>34902054.710644633</v>
          </cell>
          <cell r="BW47">
            <v>33240052.105375841</v>
          </cell>
          <cell r="BX47">
            <v>31578049.500107039</v>
          </cell>
          <cell r="BY47">
            <v>31066525.777187616</v>
          </cell>
        </row>
        <row r="48">
          <cell r="A48" t="str">
            <v>Texas</v>
          </cell>
          <cell r="B48">
            <v>93268248.045000002</v>
          </cell>
          <cell r="C48">
            <v>88826902.900000006</v>
          </cell>
          <cell r="D48">
            <v>84385557.754999995</v>
          </cell>
          <cell r="E48">
            <v>79944212.609999999</v>
          </cell>
          <cell r="F48">
            <v>94485604.696189776</v>
          </cell>
          <cell r="G48">
            <v>89986290.186847404</v>
          </cell>
          <cell r="H48">
            <v>85486975.677505031</v>
          </cell>
          <cell r="I48">
            <v>80987661.168162659</v>
          </cell>
          <cell r="J48">
            <v>97826780.489609048</v>
          </cell>
          <cell r="K48">
            <v>93168362.371056229</v>
          </cell>
          <cell r="L48">
            <v>88509944.252503425</v>
          </cell>
          <cell r="M48">
            <v>83851526.133950606</v>
          </cell>
          <cell r="N48">
            <v>101402531.54543066</v>
          </cell>
          <cell r="O48">
            <v>96573839.567076817</v>
          </cell>
          <cell r="P48">
            <v>91745147.588722989</v>
          </cell>
          <cell r="Q48">
            <v>86916455.610369131</v>
          </cell>
          <cell r="R48">
            <v>101402531.54543066</v>
          </cell>
          <cell r="S48">
            <v>96573839.567076817</v>
          </cell>
          <cell r="T48">
            <v>91745147.588722989</v>
          </cell>
          <cell r="U48">
            <v>86916455.610369131</v>
          </cell>
          <cell r="V48">
            <v>102591159.45189676</v>
          </cell>
          <cell r="W48">
            <v>97705866.144663572</v>
          </cell>
          <cell r="X48">
            <v>92820572.837430418</v>
          </cell>
          <cell r="Y48">
            <v>87935279.530197218</v>
          </cell>
          <cell r="Z48">
            <v>106207702.92421468</v>
          </cell>
          <cell r="AA48">
            <v>101150193.26115683</v>
          </cell>
          <cell r="AB48">
            <v>96092683.598099008</v>
          </cell>
          <cell r="AC48">
            <v>91035173.935041144</v>
          </cell>
          <cell r="AD48">
            <v>108504278.3899045</v>
          </cell>
          <cell r="AE48">
            <v>103337407.99038523</v>
          </cell>
          <cell r="AF48">
            <v>98170537.590865985</v>
          </cell>
          <cell r="AG48">
            <v>93003667.191346705</v>
          </cell>
          <cell r="AH48">
            <v>109549839.40155126</v>
          </cell>
          <cell r="AI48">
            <v>104333180.38242978</v>
          </cell>
          <cell r="AJ48">
            <v>99116521.363308296</v>
          </cell>
          <cell r="AK48">
            <v>93899862.344186783</v>
          </cell>
          <cell r="AL48">
            <v>111373121.4348716</v>
          </cell>
          <cell r="AM48">
            <v>106069639.46178249</v>
          </cell>
          <cell r="AN48">
            <v>100766157.48869336</v>
          </cell>
          <cell r="AO48">
            <v>95462675.515604213</v>
          </cell>
          <cell r="AP48">
            <v>111563095.50832021</v>
          </cell>
          <cell r="AQ48">
            <v>106250567.15078117</v>
          </cell>
          <cell r="AR48">
            <v>100938038.7932421</v>
          </cell>
          <cell r="AS48">
            <v>95625510.435703024</v>
          </cell>
          <cell r="AT48">
            <v>113388253.82878572</v>
          </cell>
          <cell r="AU48">
            <v>107988813.17027213</v>
          </cell>
          <cell r="AV48">
            <v>102589372.51175851</v>
          </cell>
          <cell r="AW48">
            <v>97189931.853244886</v>
          </cell>
          <cell r="AX48">
            <v>115702654.02235466</v>
          </cell>
          <cell r="AY48">
            <v>110193003.83081397</v>
          </cell>
          <cell r="AZ48">
            <v>104683353.63927326</v>
          </cell>
          <cell r="BA48">
            <v>99173703.447732553</v>
          </cell>
          <cell r="BB48">
            <v>118621218.67666879</v>
          </cell>
          <cell r="BC48">
            <v>112972589.21587504</v>
          </cell>
          <cell r="BD48">
            <v>107323959.75508128</v>
          </cell>
          <cell r="BE48">
            <v>101675330.29428752</v>
          </cell>
          <cell r="BF48">
            <v>120713747.91532123</v>
          </cell>
          <cell r="BG48">
            <v>114965474.20506784</v>
          </cell>
          <cell r="BH48">
            <v>109217200.49481444</v>
          </cell>
          <cell r="BI48">
            <v>102877199.97462147</v>
          </cell>
          <cell r="BJ48">
            <v>122140664.28922409</v>
          </cell>
          <cell r="BK48">
            <v>116324442.18021342</v>
          </cell>
          <cell r="BL48">
            <v>110508220.07120274</v>
          </cell>
          <cell r="BM48">
            <v>104093276.54982683</v>
          </cell>
          <cell r="BN48">
            <v>129740096.29895467</v>
          </cell>
          <cell r="BO48">
            <v>123561996.47519493</v>
          </cell>
          <cell r="BP48">
            <v>117383896.65143517</v>
          </cell>
          <cell r="BQ48">
            <v>110569823.75393666</v>
          </cell>
          <cell r="BR48">
            <v>139789021.17670652</v>
          </cell>
          <cell r="BS48">
            <v>133132401.1206729</v>
          </cell>
          <cell r="BT48">
            <v>126475781.06463923</v>
          </cell>
          <cell r="BU48">
            <v>119133929.10259691</v>
          </cell>
          <cell r="BV48">
            <v>144209084.61894411</v>
          </cell>
          <cell r="BW48">
            <v>137341985.35137537</v>
          </cell>
          <cell r="BX48">
            <v>130474886.08380657</v>
          </cell>
          <cell r="BY48">
            <v>128361361.00757121</v>
          </cell>
        </row>
        <row r="49">
          <cell r="A49" t="str">
            <v>Utah</v>
          </cell>
          <cell r="B49">
            <v>10324299.824999999</v>
          </cell>
          <cell r="C49">
            <v>9832666.5</v>
          </cell>
          <cell r="D49">
            <v>9341033.1750000007</v>
          </cell>
          <cell r="E49">
            <v>8849399.8499999996</v>
          </cell>
          <cell r="F49">
            <v>10459054.74239458</v>
          </cell>
          <cell r="G49">
            <v>9961004.5165662672</v>
          </cell>
          <cell r="H49">
            <v>9462954.2907379549</v>
          </cell>
          <cell r="I49">
            <v>8964904.0649096388</v>
          </cell>
          <cell r="J49">
            <v>10828905.161828315</v>
          </cell>
          <cell r="K49">
            <v>10313243.011265062</v>
          </cell>
          <cell r="L49">
            <v>9797580.8607018106</v>
          </cell>
          <cell r="M49">
            <v>9281918.7101385538</v>
          </cell>
          <cell r="N49">
            <v>11224721.817267697</v>
          </cell>
          <cell r="O49">
            <v>10690211.254540665</v>
          </cell>
          <cell r="P49">
            <v>10155700.691813633</v>
          </cell>
          <cell r="Q49">
            <v>9621190.1290865969</v>
          </cell>
          <cell r="R49">
            <v>11224721.817267697</v>
          </cell>
          <cell r="S49">
            <v>10690211.254540665</v>
          </cell>
          <cell r="T49">
            <v>10155700.691813633</v>
          </cell>
          <cell r="U49">
            <v>9621190.1290865969</v>
          </cell>
          <cell r="V49">
            <v>11356296.615164589</v>
          </cell>
          <cell r="W49">
            <v>10815520.585871039</v>
          </cell>
          <cell r="X49">
            <v>10274744.556577487</v>
          </cell>
          <cell r="Y49">
            <v>9733968.527283933</v>
          </cell>
          <cell r="Z49">
            <v>11756628.774511484</v>
          </cell>
          <cell r="AA49">
            <v>11196789.309058558</v>
          </cell>
          <cell r="AB49">
            <v>10636949.84360563</v>
          </cell>
          <cell r="AC49">
            <v>10077110.3781527</v>
          </cell>
          <cell r="AD49">
            <v>12010847.484260175</v>
          </cell>
          <cell r="AE49">
            <v>11438902.365962073</v>
          </cell>
          <cell r="AF49">
            <v>10866957.247663969</v>
          </cell>
          <cell r="AG49">
            <v>10295012.129365863</v>
          </cell>
          <cell r="AH49">
            <v>12126585.536553849</v>
          </cell>
          <cell r="AI49">
            <v>11549129.082432238</v>
          </cell>
          <cell r="AJ49">
            <v>10971672.628310626</v>
          </cell>
          <cell r="AK49">
            <v>10394216.174189012</v>
          </cell>
          <cell r="AL49">
            <v>12328413.176421734</v>
          </cell>
          <cell r="AM49">
            <v>11741345.882306414</v>
          </cell>
          <cell r="AN49">
            <v>11154278.588191094</v>
          </cell>
          <cell r="AO49">
            <v>10567211.29407577</v>
          </cell>
          <cell r="AP49">
            <v>12349442.297632564</v>
          </cell>
          <cell r="AQ49">
            <v>11761373.616792919</v>
          </cell>
          <cell r="AR49">
            <v>11173304.935953273</v>
          </cell>
          <cell r="AS49">
            <v>10585236.255113624</v>
          </cell>
          <cell r="AT49">
            <v>12551477.632524753</v>
          </cell>
          <cell r="AU49">
            <v>11953788.221452147</v>
          </cell>
          <cell r="AV49">
            <v>11356098.810379539</v>
          </cell>
          <cell r="AW49">
            <v>10758409.399306929</v>
          </cell>
          <cell r="AX49">
            <v>12807669.445004335</v>
          </cell>
          <cell r="AY49">
            <v>12197780.423813654</v>
          </cell>
          <cell r="AZ49">
            <v>11587891.40262297</v>
          </cell>
          <cell r="BA49">
            <v>10978002.381432284</v>
          </cell>
          <cell r="BB49">
            <v>13130739.055309961</v>
          </cell>
          <cell r="BC49">
            <v>12505465.766961869</v>
          </cell>
          <cell r="BD49">
            <v>11880192.478613773</v>
          </cell>
          <cell r="BE49">
            <v>11254919.190265676</v>
          </cell>
          <cell r="BF49">
            <v>13362370.931165539</v>
          </cell>
          <cell r="BG49">
            <v>12726067.553490991</v>
          </cell>
          <cell r="BH49">
            <v>12089764.175816439</v>
          </cell>
          <cell r="BI49">
            <v>11387959.782218875</v>
          </cell>
          <cell r="BJ49">
            <v>13520322.997149099</v>
          </cell>
          <cell r="BK49">
            <v>12876498.092522953</v>
          </cell>
          <cell r="BL49">
            <v>12232673.187896803</v>
          </cell>
          <cell r="BM49">
            <v>11522573.001998898</v>
          </cell>
          <cell r="BN49">
            <v>14361539.769338343</v>
          </cell>
          <cell r="BO49">
            <v>13677656.923179377</v>
          </cell>
          <cell r="BP49">
            <v>12993774.077020407</v>
          </cell>
          <cell r="BQ49">
            <v>12239492.388473637</v>
          </cell>
          <cell r="BR49">
            <v>15473902.395757094</v>
          </cell>
          <cell r="BS49">
            <v>14737049.900721043</v>
          </cell>
          <cell r="BT49">
            <v>14000197.405684991</v>
          </cell>
          <cell r="BU49">
            <v>13187493.377082262</v>
          </cell>
          <cell r="BV49">
            <v>15963179.949262388</v>
          </cell>
          <cell r="BW49">
            <v>15203028.523107037</v>
          </cell>
          <cell r="BX49">
            <v>14442877.096951684</v>
          </cell>
          <cell r="BY49">
            <v>14208921.09335888</v>
          </cell>
        </row>
        <row r="50">
          <cell r="A50" t="str">
            <v>Vermont</v>
          </cell>
          <cell r="B50">
            <v>2444944.2149999999</v>
          </cell>
          <cell r="C50">
            <v>2328518.3000000003</v>
          </cell>
          <cell r="D50">
            <v>2212092.3850000002</v>
          </cell>
          <cell r="E50">
            <v>2095666.47</v>
          </cell>
          <cell r="F50">
            <v>2476856.1374849402</v>
          </cell>
          <cell r="G50">
            <v>2358910.6071285149</v>
          </cell>
          <cell r="H50">
            <v>2240965.0767720891</v>
          </cell>
          <cell r="I50">
            <v>2123019.5464156629</v>
          </cell>
          <cell r="J50">
            <v>2564442.0908897594</v>
          </cell>
          <cell r="K50">
            <v>2442325.8008473902</v>
          </cell>
          <cell r="L50">
            <v>2320209.5108050206</v>
          </cell>
          <cell r="M50">
            <v>2198093.2207626505</v>
          </cell>
          <cell r="N50">
            <v>2658177.2262811</v>
          </cell>
          <cell r="O50">
            <v>2531597.3583629527</v>
          </cell>
          <cell r="P50">
            <v>2405017.490444805</v>
          </cell>
          <cell r="Q50">
            <v>2278437.6225266564</v>
          </cell>
          <cell r="R50">
            <v>2658177.2262811</v>
          </cell>
          <cell r="S50">
            <v>2531597.3583629527</v>
          </cell>
          <cell r="T50">
            <v>2405017.490444805</v>
          </cell>
          <cell r="U50">
            <v>2278437.6225266564</v>
          </cell>
          <cell r="V50">
            <v>2689336.050260507</v>
          </cell>
          <cell r="W50">
            <v>2561272.4288195311</v>
          </cell>
          <cell r="X50">
            <v>2433208.8073785543</v>
          </cell>
          <cell r="Y50">
            <v>2305145.1859375769</v>
          </cell>
          <cell r="Z50">
            <v>2784140.5225893268</v>
          </cell>
          <cell r="AA50">
            <v>2651562.4024660261</v>
          </cell>
          <cell r="AB50">
            <v>2518984.2823427245</v>
          </cell>
          <cell r="AC50">
            <v>2386406.1622194224</v>
          </cell>
          <cell r="AD50">
            <v>2844343.2069631144</v>
          </cell>
          <cell r="AE50">
            <v>2708898.2923458237</v>
          </cell>
          <cell r="AF50">
            <v>2573453.3777285321</v>
          </cell>
          <cell r="AG50">
            <v>2438008.4631112404</v>
          </cell>
          <cell r="AH50">
            <v>2871751.6594690727</v>
          </cell>
          <cell r="AI50">
            <v>2735001.5804467364</v>
          </cell>
          <cell r="AJ50">
            <v>2598251.5014243987</v>
          </cell>
          <cell r="AK50">
            <v>2461501.4224020615</v>
          </cell>
          <cell r="AL50">
            <v>2919547.3772306968</v>
          </cell>
          <cell r="AM50">
            <v>2780521.3116482836</v>
          </cell>
          <cell r="AN50">
            <v>2641495.2460658685</v>
          </cell>
          <cell r="AO50">
            <v>2502469.1804834539</v>
          </cell>
          <cell r="AP50">
            <v>2924527.3786954405</v>
          </cell>
          <cell r="AQ50">
            <v>2785264.1701861345</v>
          </cell>
          <cell r="AR50">
            <v>2646000.9616768272</v>
          </cell>
          <cell r="AS50">
            <v>2506737.7531675198</v>
          </cell>
          <cell r="AT50">
            <v>2972372.2816567165</v>
          </cell>
          <cell r="AU50">
            <v>2830830.744434969</v>
          </cell>
          <cell r="AV50">
            <v>2689289.2072132197</v>
          </cell>
          <cell r="AW50">
            <v>2547747.6699914709</v>
          </cell>
          <cell r="AX50">
            <v>3033042.2254271959</v>
          </cell>
          <cell r="AY50">
            <v>2888611.643263997</v>
          </cell>
          <cell r="AZ50">
            <v>2744181.0611007963</v>
          </cell>
          <cell r="BA50">
            <v>2599750.4789375961</v>
          </cell>
          <cell r="BB50">
            <v>3109549.8034855505</v>
          </cell>
          <cell r="BC50">
            <v>2961476.0033195727</v>
          </cell>
          <cell r="BD50">
            <v>2813402.203153593</v>
          </cell>
          <cell r="BE50">
            <v>2665328.4029876143</v>
          </cell>
          <cell r="BF50">
            <v>3164403.5973972064</v>
          </cell>
          <cell r="BG50">
            <v>3013717.711806864</v>
          </cell>
          <cell r="BH50">
            <v>2863031.8262165198</v>
          </cell>
          <cell r="BI50">
            <v>2696834.3482981622</v>
          </cell>
          <cell r="BJ50">
            <v>3201808.9417323903</v>
          </cell>
          <cell r="BK50">
            <v>3049341.849268944</v>
          </cell>
          <cell r="BL50">
            <v>2896874.7568054958</v>
          </cell>
          <cell r="BM50">
            <v>2728712.7147290488</v>
          </cell>
          <cell r="BN50">
            <v>3401021.2966220421</v>
          </cell>
          <cell r="BO50">
            <v>3239067.9015448028</v>
          </cell>
          <cell r="BP50">
            <v>3077114.5064675617</v>
          </cell>
          <cell r="BQ50">
            <v>2898489.6425879574</v>
          </cell>
          <cell r="BR50">
            <v>3664444.9296571016</v>
          </cell>
          <cell r="BS50">
            <v>3489947.5520543833</v>
          </cell>
          <cell r="BT50">
            <v>3315450.1744516632</v>
          </cell>
          <cell r="BU50">
            <v>3122990.0515455152</v>
          </cell>
          <cell r="BV50">
            <v>3780312.9637367995</v>
          </cell>
          <cell r="BW50">
            <v>3600298.0607017148</v>
          </cell>
          <cell r="BX50">
            <v>3420283.1576666278</v>
          </cell>
          <cell r="BY50">
            <v>3364878.9765362404</v>
          </cell>
        </row>
        <row r="51">
          <cell r="A51" t="str">
            <v>Virginia</v>
          </cell>
          <cell r="B51">
            <v>27262343.640000001</v>
          </cell>
          <cell r="C51">
            <v>25964136.800000001</v>
          </cell>
          <cell r="D51">
            <v>24665929.960000001</v>
          </cell>
          <cell r="E51">
            <v>23367723.119999997</v>
          </cell>
          <cell r="F51">
            <v>27618177.442530125</v>
          </cell>
          <cell r="G51">
            <v>26303026.135742977</v>
          </cell>
          <cell r="H51">
            <v>24987874.828955829</v>
          </cell>
          <cell r="I51">
            <v>23672723.522168677</v>
          </cell>
          <cell r="J51">
            <v>28594804.371320486</v>
          </cell>
          <cell r="K51">
            <v>27233147.020305224</v>
          </cell>
          <cell r="L51">
            <v>25871489.669289965</v>
          </cell>
          <cell r="M51">
            <v>24509832.318274699</v>
          </cell>
          <cell r="N51">
            <v>29639997.736675307</v>
          </cell>
          <cell r="O51">
            <v>28228569.273024101</v>
          </cell>
          <cell r="P51">
            <v>26817140.809372898</v>
          </cell>
          <cell r="Q51">
            <v>25405712.345721688</v>
          </cell>
          <cell r="R51">
            <v>29639997.736675307</v>
          </cell>
          <cell r="S51">
            <v>28228569.273024101</v>
          </cell>
          <cell r="T51">
            <v>26817140.809372898</v>
          </cell>
          <cell r="U51">
            <v>25405712.345721688</v>
          </cell>
          <cell r="V51">
            <v>29987434.116423085</v>
          </cell>
          <cell r="W51">
            <v>28559461.063260078</v>
          </cell>
          <cell r="X51">
            <v>27131488.010097079</v>
          </cell>
          <cell r="Y51">
            <v>25703514.956934068</v>
          </cell>
          <cell r="Z51">
            <v>31044551.120312333</v>
          </cell>
          <cell r="AA51">
            <v>29566239.16220222</v>
          </cell>
          <cell r="AB51">
            <v>28087927.204092115</v>
          </cell>
          <cell r="AC51">
            <v>26609615.245981995</v>
          </cell>
          <cell r="AD51">
            <v>31715840.984260682</v>
          </cell>
          <cell r="AE51">
            <v>30205562.842153028</v>
          </cell>
          <cell r="AF51">
            <v>28695284.700045384</v>
          </cell>
          <cell r="AG51">
            <v>27185006.557937723</v>
          </cell>
          <cell r="AH51">
            <v>32021458.857369516</v>
          </cell>
          <cell r="AI51">
            <v>30496627.483209062</v>
          </cell>
          <cell r="AJ51">
            <v>28971796.109048616</v>
          </cell>
          <cell r="AK51">
            <v>27446964.734888151</v>
          </cell>
          <cell r="AL51">
            <v>32554404.874764785</v>
          </cell>
          <cell r="AM51">
            <v>31004195.118823607</v>
          </cell>
          <cell r="AN51">
            <v>29453985.362882432</v>
          </cell>
          <cell r="AO51">
            <v>27903775.606941238</v>
          </cell>
          <cell r="AP51">
            <v>32609934.367186986</v>
          </cell>
          <cell r="AQ51">
            <v>31057080.349701893</v>
          </cell>
          <cell r="AR51">
            <v>29504226.332216803</v>
          </cell>
          <cell r="AS51">
            <v>27951372.314731695</v>
          </cell>
          <cell r="AT51">
            <v>33143428.824013587</v>
          </cell>
          <cell r="AU51">
            <v>31565170.30858437</v>
          </cell>
          <cell r="AV51">
            <v>29986911.793155156</v>
          </cell>
          <cell r="AW51">
            <v>28408653.277725924</v>
          </cell>
          <cell r="AX51">
            <v>33819928.862559572</v>
          </cell>
          <cell r="AY51">
            <v>32209456.059580546</v>
          </cell>
          <cell r="AZ51">
            <v>30598983.256601524</v>
          </cell>
          <cell r="BA51">
            <v>28988510.453622483</v>
          </cell>
          <cell r="BB51">
            <v>34673026.39799393</v>
          </cell>
          <cell r="BC51">
            <v>33021929.902851358</v>
          </cell>
          <cell r="BD51">
            <v>31370833.407708798</v>
          </cell>
          <cell r="BE51">
            <v>29719736.912566215</v>
          </cell>
          <cell r="BF51">
            <v>35284673.473785102</v>
          </cell>
          <cell r="BG51">
            <v>33604450.92741438</v>
          </cell>
          <cell r="BH51">
            <v>31924228.381043673</v>
          </cell>
          <cell r="BI51">
            <v>30071043.867747281</v>
          </cell>
          <cell r="BJ51">
            <v>35701761.661311835</v>
          </cell>
          <cell r="BK51">
            <v>34001677.772677936</v>
          </cell>
          <cell r="BL51">
            <v>32301593.884044047</v>
          </cell>
          <cell r="BM51">
            <v>30426503.503590412</v>
          </cell>
          <cell r="BN51">
            <v>37923078.468057595</v>
          </cell>
          <cell r="BO51">
            <v>36117217.58862628</v>
          </cell>
          <cell r="BP51">
            <v>34311356.709194973</v>
          </cell>
          <cell r="BQ51">
            <v>32319600.66345058</v>
          </cell>
          <cell r="BR51">
            <v>40860382.952405125</v>
          </cell>
          <cell r="BS51">
            <v>38914650.430862024</v>
          </cell>
          <cell r="BT51">
            <v>36968917.909318931</v>
          </cell>
          <cell r="BU51">
            <v>34822891.846444488</v>
          </cell>
          <cell r="BV51">
            <v>42152369.142761603</v>
          </cell>
          <cell r="BW51">
            <v>40145113.469296761</v>
          </cell>
          <cell r="BX51">
            <v>38137857.795831934</v>
          </cell>
          <cell r="BY51">
            <v>37520073.62889564</v>
          </cell>
        </row>
        <row r="52">
          <cell r="A52" t="str">
            <v>Washington</v>
          </cell>
          <cell r="B52">
            <v>21423891.404999997</v>
          </cell>
          <cell r="C52">
            <v>20403706.100000001</v>
          </cell>
          <cell r="D52">
            <v>19383520.795000002</v>
          </cell>
          <cell r="E52">
            <v>18363335.489999998</v>
          </cell>
          <cell r="F52">
            <v>21703520.509683736</v>
          </cell>
          <cell r="G52">
            <v>20670019.533032134</v>
          </cell>
          <cell r="H52">
            <v>19636518.556380525</v>
          </cell>
          <cell r="I52">
            <v>18603017.579728916</v>
          </cell>
          <cell r="J52">
            <v>22470994.85238494</v>
          </cell>
          <cell r="K52">
            <v>21400947.47846185</v>
          </cell>
          <cell r="L52">
            <v>20330900.104538757</v>
          </cell>
          <cell r="M52">
            <v>19260852.730615661</v>
          </cell>
          <cell r="N52">
            <v>23292351.572565589</v>
          </cell>
          <cell r="O52">
            <v>22183191.973871991</v>
          </cell>
          <cell r="P52">
            <v>21074032.375178393</v>
          </cell>
          <cell r="Q52">
            <v>19964872.776484787</v>
          </cell>
          <cell r="R52">
            <v>23292351.572565589</v>
          </cell>
          <cell r="S52">
            <v>22183191.973871991</v>
          </cell>
          <cell r="T52">
            <v>21074032.375178393</v>
          </cell>
          <cell r="U52">
            <v>19964872.776484787</v>
          </cell>
          <cell r="V52">
            <v>23565381.630734965</v>
          </cell>
          <cell r="W52">
            <v>22443220.600699969</v>
          </cell>
          <cell r="X52">
            <v>21321059.570664972</v>
          </cell>
          <cell r="Y52">
            <v>20198898.540629968</v>
          </cell>
          <cell r="Z52">
            <v>24396108.445449207</v>
          </cell>
          <cell r="AA52">
            <v>23234388.995665912</v>
          </cell>
          <cell r="AB52">
            <v>22072669.54588262</v>
          </cell>
          <cell r="AC52">
            <v>20910950.096099317</v>
          </cell>
          <cell r="AD52">
            <v>24923636.134793036</v>
          </cell>
          <cell r="AE52">
            <v>23736796.318850514</v>
          </cell>
          <cell r="AF52">
            <v>22549956.502907991</v>
          </cell>
          <cell r="AG52">
            <v>21363116.686965458</v>
          </cell>
          <cell r="AH52">
            <v>25163803.459046993</v>
          </cell>
          <cell r="AI52">
            <v>23965527.103854284</v>
          </cell>
          <cell r="AJ52">
            <v>22767250.748661574</v>
          </cell>
          <cell r="AK52">
            <v>21568974.393468853</v>
          </cell>
          <cell r="AL52">
            <v>25582614.759798519</v>
          </cell>
          <cell r="AM52">
            <v>24364395.009331927</v>
          </cell>
          <cell r="AN52">
            <v>23146175.258865334</v>
          </cell>
          <cell r="AO52">
            <v>21927955.508398734</v>
          </cell>
          <cell r="AP52">
            <v>25626252.160571449</v>
          </cell>
          <cell r="AQ52">
            <v>24405954.438639477</v>
          </cell>
          <cell r="AR52">
            <v>23185656.716707509</v>
          </cell>
          <cell r="AS52">
            <v>21965358.99477553</v>
          </cell>
          <cell r="AT52">
            <v>26045494.447997276</v>
          </cell>
          <cell r="AU52">
            <v>24805232.807616454</v>
          </cell>
          <cell r="AV52">
            <v>23564971.167235639</v>
          </cell>
          <cell r="AW52">
            <v>22324709.526854809</v>
          </cell>
          <cell r="AX52">
            <v>26577116.51074696</v>
          </cell>
          <cell r="AY52">
            <v>25311539.534044724</v>
          </cell>
          <cell r="AZ52">
            <v>24045962.557342496</v>
          </cell>
          <cell r="BA52">
            <v>22780385.580640253</v>
          </cell>
          <cell r="BB52">
            <v>27247516.282621406</v>
          </cell>
          <cell r="BC52">
            <v>25950015.507258482</v>
          </cell>
          <cell r="BD52">
            <v>24652514.731895566</v>
          </cell>
          <cell r="BE52">
            <v>23355013.956532635</v>
          </cell>
          <cell r="BF52">
            <v>27728174.171135057</v>
          </cell>
          <cell r="BG52">
            <v>26407784.924890529</v>
          </cell>
          <cell r="BH52">
            <v>25087395.678646013</v>
          </cell>
          <cell r="BI52">
            <v>23631085.674980842</v>
          </cell>
          <cell r="BJ52">
            <v>28055939.536940597</v>
          </cell>
          <cell r="BK52">
            <v>26719942.416133899</v>
          </cell>
          <cell r="BL52">
            <v>25383945.295327216</v>
          </cell>
          <cell r="BM52">
            <v>23910420.743811488</v>
          </cell>
          <cell r="BN52">
            <v>29801543.31452626</v>
          </cell>
          <cell r="BO52">
            <v>28382422.204310723</v>
          </cell>
          <cell r="BP52">
            <v>26963301.0940952</v>
          </cell>
          <cell r="BQ52">
            <v>25398095.776725799</v>
          </cell>
          <cell r="BR52">
            <v>32109800.195411243</v>
          </cell>
          <cell r="BS52">
            <v>30580762.090867851</v>
          </cell>
          <cell r="BT52">
            <v>29051723.986324474</v>
          </cell>
          <cell r="BU52">
            <v>27365286.828520328</v>
          </cell>
          <cell r="BV52">
            <v>33125097.053394683</v>
          </cell>
          <cell r="BW52">
            <v>31547711.479423508</v>
          </cell>
          <cell r="BX52">
            <v>29970325.905452348</v>
          </cell>
          <cell r="BY52">
            <v>29484845.233689699</v>
          </cell>
        </row>
        <row r="53">
          <cell r="A53" t="str">
            <v>West Virginia</v>
          </cell>
          <cell r="B53">
            <v>7350948.2549999999</v>
          </cell>
          <cell r="C53">
            <v>7000903.1000000006</v>
          </cell>
          <cell r="D53">
            <v>6650857.9450000003</v>
          </cell>
          <cell r="E53">
            <v>6300812.79</v>
          </cell>
          <cell r="F53">
            <v>7446894.3667620495</v>
          </cell>
          <cell r="G53">
            <v>7092280.3492971901</v>
          </cell>
          <cell r="H53">
            <v>6737666.3318323307</v>
          </cell>
          <cell r="I53">
            <v>6383052.3143674713</v>
          </cell>
          <cell r="J53">
            <v>7710229.541198194</v>
          </cell>
          <cell r="K53">
            <v>7343075.7535220897</v>
          </cell>
          <cell r="L53">
            <v>6975921.9658459853</v>
          </cell>
          <cell r="M53">
            <v>6608768.178169881</v>
          </cell>
          <cell r="N53">
            <v>7992052.7933238717</v>
          </cell>
          <cell r="O53">
            <v>7611478.8507846398</v>
          </cell>
          <cell r="P53">
            <v>7230904.908245408</v>
          </cell>
          <cell r="Q53">
            <v>6850330.9657061761</v>
          </cell>
          <cell r="R53">
            <v>7992052.7933238717</v>
          </cell>
          <cell r="S53">
            <v>7611478.8507846398</v>
          </cell>
          <cell r="T53">
            <v>7230904.908245408</v>
          </cell>
          <cell r="U53">
            <v>6850330.9657061761</v>
          </cell>
          <cell r="V53">
            <v>8085734.6455943845</v>
          </cell>
          <cell r="W53">
            <v>7700699.6624708427</v>
          </cell>
          <cell r="X53">
            <v>7315664.6793473009</v>
          </cell>
          <cell r="Y53">
            <v>6930629.6962237591</v>
          </cell>
          <cell r="Z53">
            <v>8370772.9569620462</v>
          </cell>
          <cell r="AA53">
            <v>7972164.7209162349</v>
          </cell>
          <cell r="AB53">
            <v>7573556.4848704236</v>
          </cell>
          <cell r="AC53">
            <v>7174948.2488246122</v>
          </cell>
          <cell r="AD53">
            <v>8551777.8301729504</v>
          </cell>
          <cell r="AE53">
            <v>8144550.3144504298</v>
          </cell>
          <cell r="AF53">
            <v>7737322.7987279082</v>
          </cell>
          <cell r="AG53">
            <v>7330095.2830053875</v>
          </cell>
          <cell r="AH53">
            <v>8634183.8478173744</v>
          </cell>
          <cell r="AI53">
            <v>8223032.2360165482</v>
          </cell>
          <cell r="AJ53">
            <v>7811880.6242157212</v>
          </cell>
          <cell r="AK53">
            <v>7400729.0124148941</v>
          </cell>
          <cell r="AL53">
            <v>8777886.0418882053</v>
          </cell>
          <cell r="AM53">
            <v>8359891.4684649585</v>
          </cell>
          <cell r="AN53">
            <v>7941896.8950417107</v>
          </cell>
          <cell r="AO53">
            <v>7523902.3216184629</v>
          </cell>
          <cell r="AP53">
            <v>8792858.8714736663</v>
          </cell>
          <cell r="AQ53">
            <v>8374151.3061653981</v>
          </cell>
          <cell r="AR53">
            <v>7955443.7408571281</v>
          </cell>
          <cell r="AS53">
            <v>7536736.175548858</v>
          </cell>
          <cell r="AT53">
            <v>8936708.9453428723</v>
          </cell>
          <cell r="AU53">
            <v>8511151.376517022</v>
          </cell>
          <cell r="AV53">
            <v>8085593.8076911708</v>
          </cell>
          <cell r="AW53">
            <v>7660036.2388653196</v>
          </cell>
          <cell r="AX53">
            <v>9119118.6766383369</v>
          </cell>
          <cell r="AY53">
            <v>8684874.9301317502</v>
          </cell>
          <cell r="AZ53">
            <v>8250631.1836251635</v>
          </cell>
          <cell r="BA53">
            <v>7816387.4371185759</v>
          </cell>
          <cell r="BB53">
            <v>9349145.7030105256</v>
          </cell>
          <cell r="BC53">
            <v>8903948.2885814551</v>
          </cell>
          <cell r="BD53">
            <v>8458750.8741523828</v>
          </cell>
          <cell r="BE53">
            <v>8013553.4597233096</v>
          </cell>
          <cell r="BF53">
            <v>9514068.6481481586</v>
          </cell>
          <cell r="BG53">
            <v>9061017.7601411045</v>
          </cell>
          <cell r="BH53">
            <v>8607966.8721340504</v>
          </cell>
          <cell r="BI53">
            <v>8108278.9640034549</v>
          </cell>
          <cell r="BJ53">
            <v>9626531.2348122858</v>
          </cell>
          <cell r="BK53">
            <v>9168124.9855355117</v>
          </cell>
          <cell r="BL53">
            <v>8709718.7362587377</v>
          </cell>
          <cell r="BM53">
            <v>8204124.1864219047</v>
          </cell>
          <cell r="BN53">
            <v>10225481.388180315</v>
          </cell>
          <cell r="BO53">
            <v>9738553.7030288726</v>
          </cell>
          <cell r="BP53">
            <v>9251626.0178774316</v>
          </cell>
          <cell r="BQ53">
            <v>8714574.0379673745</v>
          </cell>
          <cell r="BR53">
            <v>11017488.618326804</v>
          </cell>
          <cell r="BS53">
            <v>10492846.303168386</v>
          </cell>
          <cell r="BT53">
            <v>9968203.9880099688</v>
          </cell>
          <cell r="BU53">
            <v>9389555.0372673292</v>
          </cell>
          <cell r="BV53">
            <v>11365856.453348527</v>
          </cell>
          <cell r="BW53">
            <v>10824625.193665266</v>
          </cell>
          <cell r="BX53">
            <v>10283393.933982003</v>
          </cell>
          <cell r="BY53">
            <v>10116816.199364804</v>
          </cell>
        </row>
        <row r="54">
          <cell r="A54" t="str">
            <v>Wisconsin</v>
          </cell>
          <cell r="B54">
            <v>20150468.414999999</v>
          </cell>
          <cell r="C54">
            <v>19190922.300000001</v>
          </cell>
          <cell r="D54">
            <v>18231376.184999999</v>
          </cell>
          <cell r="E54">
            <v>17271830.07</v>
          </cell>
          <cell r="F54">
            <v>20413476.536882531</v>
          </cell>
          <cell r="G54">
            <v>19441406.225602414</v>
          </cell>
          <cell r="H54">
            <v>18469335.914322291</v>
          </cell>
          <cell r="I54">
            <v>17497265.60304217</v>
          </cell>
          <cell r="J54">
            <v>21135332.674480122</v>
          </cell>
          <cell r="K54">
            <v>20128888.261409644</v>
          </cell>
          <cell r="L54">
            <v>19122443.848339159</v>
          </cell>
          <cell r="M54">
            <v>18115999.435268674</v>
          </cell>
          <cell r="N54">
            <v>21907868.454025079</v>
          </cell>
          <cell r="O54">
            <v>20864636.622881029</v>
          </cell>
          <cell r="P54">
            <v>19821404.791736975</v>
          </cell>
          <cell r="Q54">
            <v>18778172.960592922</v>
          </cell>
          <cell r="R54">
            <v>21907868.454025079</v>
          </cell>
          <cell r="S54">
            <v>20864636.622881029</v>
          </cell>
          <cell r="T54">
            <v>19821404.791736975</v>
          </cell>
          <cell r="U54">
            <v>18778172.960592922</v>
          </cell>
          <cell r="V54">
            <v>22164669.772678308</v>
          </cell>
          <cell r="W54">
            <v>21109209.307312679</v>
          </cell>
          <cell r="X54">
            <v>20053748.841947041</v>
          </cell>
          <cell r="Y54">
            <v>18998288.376581404</v>
          </cell>
          <cell r="Z54">
            <v>22946018.694073893</v>
          </cell>
          <cell r="AA54">
            <v>21853351.137213234</v>
          </cell>
          <cell r="AB54">
            <v>20760683.580352571</v>
          </cell>
          <cell r="AC54">
            <v>19668016.023491904</v>
          </cell>
          <cell r="AD54">
            <v>23442190.460500974</v>
          </cell>
          <cell r="AE54">
            <v>22325895.676667597</v>
          </cell>
          <cell r="AF54">
            <v>21209600.892834213</v>
          </cell>
          <cell r="AG54">
            <v>20093306.109000828</v>
          </cell>
          <cell r="AH54">
            <v>23668082.386025064</v>
          </cell>
          <cell r="AI54">
            <v>22541030.843833398</v>
          </cell>
          <cell r="AJ54">
            <v>21413979.301641725</v>
          </cell>
          <cell r="AK54">
            <v>20286927.759450048</v>
          </cell>
          <cell r="AL54">
            <v>24061999.799444605</v>
          </cell>
          <cell r="AM54">
            <v>22916190.285185341</v>
          </cell>
          <cell r="AN54">
            <v>21770380.770926069</v>
          </cell>
          <cell r="AO54">
            <v>20624571.256666794</v>
          </cell>
          <cell r="AP54">
            <v>24103043.419829197</v>
          </cell>
          <cell r="AQ54">
            <v>22955279.447456382</v>
          </cell>
          <cell r="AR54">
            <v>21807515.47508356</v>
          </cell>
          <cell r="AS54">
            <v>20659751.502710734</v>
          </cell>
          <cell r="AT54">
            <v>24497366.202338956</v>
          </cell>
          <cell r="AU54">
            <v>23330824.954608534</v>
          </cell>
          <cell r="AV54">
            <v>22164283.706878103</v>
          </cell>
          <cell r="AW54">
            <v>20997742.459147669</v>
          </cell>
          <cell r="AX54">
            <v>24997388.975123107</v>
          </cell>
          <cell r="AY54">
            <v>23807037.119164865</v>
          </cell>
          <cell r="AZ54">
            <v>22616685.26320662</v>
          </cell>
          <cell r="BA54">
            <v>21426333.40724837</v>
          </cell>
          <cell r="BB54">
            <v>25627940.594957516</v>
          </cell>
          <cell r="BC54">
            <v>24407562.471388113</v>
          </cell>
          <cell r="BD54">
            <v>23187184.347818706</v>
          </cell>
          <cell r="BE54">
            <v>21966806.224249292</v>
          </cell>
          <cell r="BF54">
            <v>26080028.472823367</v>
          </cell>
          <cell r="BG54">
            <v>24838122.355069876</v>
          </cell>
          <cell r="BH54">
            <v>23596216.237316381</v>
          </cell>
          <cell r="BI54">
            <v>22226468.408756401</v>
          </cell>
          <cell r="BJ54">
            <v>26388311.665934309</v>
          </cell>
          <cell r="BK54">
            <v>25131725.396127917</v>
          </cell>
          <cell r="BL54">
            <v>23875139.126321521</v>
          </cell>
          <cell r="BM54">
            <v>22489199.97209695</v>
          </cell>
          <cell r="BN54">
            <v>28030157.823590588</v>
          </cell>
          <cell r="BO54">
            <v>26695388.40341961</v>
          </cell>
          <cell r="BP54">
            <v>25360618.983248629</v>
          </cell>
          <cell r="BQ54">
            <v>23888448.5117683</v>
          </cell>
          <cell r="BR54">
            <v>30201213.328526728</v>
          </cell>
          <cell r="BS54">
            <v>28763060.312882598</v>
          </cell>
          <cell r="BT54">
            <v>27324907.297238469</v>
          </cell>
          <cell r="BU54">
            <v>25738710.931704063</v>
          </cell>
          <cell r="BV54">
            <v>31156161.56280826</v>
          </cell>
          <cell r="BW54">
            <v>29672534.821722154</v>
          </cell>
          <cell r="BX54">
            <v>28188908.080636047</v>
          </cell>
          <cell r="BY54">
            <v>27732284.082805142</v>
          </cell>
        </row>
        <row r="55">
          <cell r="A55" t="str">
            <v>Wyoming</v>
          </cell>
          <cell r="B55">
            <v>2564988.7199999997</v>
          </cell>
          <cell r="C55">
            <v>2442846.4</v>
          </cell>
          <cell r="D55">
            <v>2320704.08</v>
          </cell>
          <cell r="E55">
            <v>2198561.7599999998</v>
          </cell>
          <cell r="F55">
            <v>2598467.488433735</v>
          </cell>
          <cell r="G55">
            <v>2474730.9413654623</v>
          </cell>
          <cell r="H55">
            <v>2350994.3942971891</v>
          </cell>
          <cell r="I55">
            <v>2227257.8472289159</v>
          </cell>
          <cell r="J55">
            <v>2690353.8313349397</v>
          </cell>
          <cell r="K55">
            <v>2562241.7441285145</v>
          </cell>
          <cell r="L55">
            <v>2434129.6569220885</v>
          </cell>
          <cell r="M55">
            <v>2306017.5697156629</v>
          </cell>
          <cell r="N55">
            <v>2788691.2753843372</v>
          </cell>
          <cell r="O55">
            <v>2655896.4527469887</v>
          </cell>
          <cell r="P55">
            <v>2523101.6301096389</v>
          </cell>
          <cell r="Q55">
            <v>2390306.8074722895</v>
          </cell>
          <cell r="R55">
            <v>2788691.2753843372</v>
          </cell>
          <cell r="S55">
            <v>2655896.4527469887</v>
          </cell>
          <cell r="T55">
            <v>2523101.6301096389</v>
          </cell>
          <cell r="U55">
            <v>2390306.8074722895</v>
          </cell>
          <cell r="V55">
            <v>2821379.9688708037</v>
          </cell>
          <cell r="W55">
            <v>2687028.5417817188</v>
          </cell>
          <cell r="X55">
            <v>2552677.1146926326</v>
          </cell>
          <cell r="Y55">
            <v>2418325.6876035468</v>
          </cell>
          <cell r="Z55">
            <v>2920839.2533146306</v>
          </cell>
          <cell r="AA55">
            <v>2781751.6698234589</v>
          </cell>
          <cell r="AB55">
            <v>2642664.0863322858</v>
          </cell>
          <cell r="AC55">
            <v>2503576.5028411127</v>
          </cell>
          <cell r="AD55">
            <v>2983997.8339419947</v>
          </cell>
          <cell r="AE55">
            <v>2841902.6989923771</v>
          </cell>
          <cell r="AF55">
            <v>2699807.5640427582</v>
          </cell>
          <cell r="AG55">
            <v>2557712.4290931392</v>
          </cell>
          <cell r="AH55">
            <v>3012752.0161761437</v>
          </cell>
          <cell r="AI55">
            <v>2869287.6344534713</v>
          </cell>
          <cell r="AJ55">
            <v>2725823.252730798</v>
          </cell>
          <cell r="AK55">
            <v>2582358.8710081242</v>
          </cell>
          <cell r="AL55">
            <v>3062894.4595786282</v>
          </cell>
          <cell r="AM55">
            <v>2917042.3424558379</v>
          </cell>
          <cell r="AN55">
            <v>2771190.2253330462</v>
          </cell>
          <cell r="AO55">
            <v>2625338.108210254</v>
          </cell>
          <cell r="AP55">
            <v>3068118.9745202302</v>
          </cell>
          <cell r="AQ55">
            <v>2922018.0709716491</v>
          </cell>
          <cell r="AR55">
            <v>2775917.1674230671</v>
          </cell>
          <cell r="AS55">
            <v>2629816.2638744842</v>
          </cell>
          <cell r="AT55">
            <v>3118313.0180702861</v>
          </cell>
          <cell r="AU55">
            <v>2969821.9219717025</v>
          </cell>
          <cell r="AV55">
            <v>2821330.8258731179</v>
          </cell>
          <cell r="AW55">
            <v>2672839.7297745324</v>
          </cell>
          <cell r="AX55">
            <v>3181961.8000995782</v>
          </cell>
          <cell r="AY55">
            <v>3030439.8096186472</v>
          </cell>
          <cell r="AZ55">
            <v>2878917.8191377153</v>
          </cell>
          <cell r="BA55">
            <v>2727395.8286567829</v>
          </cell>
          <cell r="BB55">
            <v>3262225.8296468528</v>
          </cell>
          <cell r="BC55">
            <v>3106881.7425208138</v>
          </cell>
          <cell r="BD55">
            <v>2951537.6553947735</v>
          </cell>
          <cell r="BE55">
            <v>2796193.5682687326</v>
          </cell>
          <cell r="BF55">
            <v>3319772.8942258302</v>
          </cell>
          <cell r="BG55">
            <v>3161688.4706912683</v>
          </cell>
          <cell r="BH55">
            <v>3003604.0471567055</v>
          </cell>
          <cell r="BI55">
            <v>2829246.4264234095</v>
          </cell>
          <cell r="BJ55">
            <v>3359014.8064538613</v>
          </cell>
          <cell r="BK55">
            <v>3199061.7204322508</v>
          </cell>
          <cell r="BL55">
            <v>3039108.6344106388</v>
          </cell>
          <cell r="BM55">
            <v>2862689.9912317996</v>
          </cell>
          <cell r="BN55">
            <v>3568008.3041548273</v>
          </cell>
          <cell r="BO55">
            <v>3398103.1468141233</v>
          </cell>
          <cell r="BP55">
            <v>3228197.9894734179</v>
          </cell>
          <cell r="BQ55">
            <v>3040802.8095949595</v>
          </cell>
          <cell r="BR55">
            <v>3844365.7945102244</v>
          </cell>
          <cell r="BS55">
            <v>3661300.7566764066</v>
          </cell>
          <cell r="BT55">
            <v>3478235.718842587</v>
          </cell>
          <cell r="BU55">
            <v>3276325.9814852113</v>
          </cell>
          <cell r="BV55">
            <v>3965922.8421514938</v>
          </cell>
          <cell r="BW55">
            <v>3777069.3734776154</v>
          </cell>
          <cell r="BX55">
            <v>3588215.9048037352</v>
          </cell>
          <cell r="BY55">
            <v>3530091.4295014297</v>
          </cell>
        </row>
        <row r="56">
          <cell r="A56" t="str">
            <v>American Samoa</v>
          </cell>
          <cell r="AD56">
            <v>0</v>
          </cell>
          <cell r="AE56">
            <v>0</v>
          </cell>
          <cell r="AF56">
            <v>0</v>
          </cell>
          <cell r="AG56">
            <v>0</v>
          </cell>
          <cell r="AH56">
            <v>0</v>
          </cell>
          <cell r="AI56">
            <v>0</v>
          </cell>
          <cell r="AJ56">
            <v>0</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v>
          </cell>
          <cell r="BD56">
            <v>0</v>
          </cell>
          <cell r="BE56">
            <v>0</v>
          </cell>
          <cell r="BF56">
            <v>0</v>
          </cell>
          <cell r="BG56">
            <v>0</v>
          </cell>
          <cell r="BH56">
            <v>0</v>
          </cell>
          <cell r="BI56">
            <v>0</v>
          </cell>
          <cell r="BJ56">
            <v>0</v>
          </cell>
          <cell r="BK56">
            <v>0</v>
          </cell>
          <cell r="BL56">
            <v>0</v>
          </cell>
          <cell r="BM56">
            <v>0</v>
          </cell>
          <cell r="BN56">
            <v>0</v>
          </cell>
          <cell r="BO56">
            <v>0</v>
          </cell>
          <cell r="BP56">
            <v>0</v>
          </cell>
          <cell r="BQ56">
            <v>0</v>
          </cell>
          <cell r="BR56">
            <v>0</v>
          </cell>
          <cell r="BS56">
            <v>0</v>
          </cell>
          <cell r="BT56">
            <v>0</v>
          </cell>
          <cell r="BU56">
            <v>0</v>
          </cell>
          <cell r="BV56">
            <v>0</v>
          </cell>
          <cell r="BW56">
            <v>0</v>
          </cell>
          <cell r="BX56">
            <v>0</v>
          </cell>
          <cell r="BY56">
            <v>0</v>
          </cell>
        </row>
        <row r="57">
          <cell r="A57" t="str">
            <v>Guam</v>
          </cell>
          <cell r="AD57">
            <v>0</v>
          </cell>
          <cell r="AE57">
            <v>0</v>
          </cell>
          <cell r="AF57">
            <v>0</v>
          </cell>
          <cell r="AG57">
            <v>0</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0</v>
          </cell>
          <cell r="BL57">
            <v>0</v>
          </cell>
          <cell r="BM57">
            <v>0</v>
          </cell>
          <cell r="BN57">
            <v>0</v>
          </cell>
          <cell r="BO57">
            <v>0</v>
          </cell>
          <cell r="BP57">
            <v>0</v>
          </cell>
          <cell r="BQ57">
            <v>0</v>
          </cell>
          <cell r="BR57">
            <v>0</v>
          </cell>
          <cell r="BS57">
            <v>0</v>
          </cell>
          <cell r="BT57">
            <v>0</v>
          </cell>
          <cell r="BU57">
            <v>0</v>
          </cell>
          <cell r="BV57">
            <v>0</v>
          </cell>
          <cell r="BW57">
            <v>0</v>
          </cell>
          <cell r="BX57">
            <v>0</v>
          </cell>
          <cell r="BY57">
            <v>0</v>
          </cell>
        </row>
        <row r="58">
          <cell r="A58" t="str">
            <v>Northern Mariana Islands</v>
          </cell>
          <cell r="AD58">
            <v>0</v>
          </cell>
          <cell r="AE58">
            <v>0</v>
          </cell>
          <cell r="AF58">
            <v>0</v>
          </cell>
          <cell r="AG58">
            <v>0</v>
          </cell>
          <cell r="AH58">
            <v>0</v>
          </cell>
          <cell r="AI58">
            <v>0</v>
          </cell>
          <cell r="AJ58">
            <v>0</v>
          </cell>
          <cell r="AK58">
            <v>0</v>
          </cell>
          <cell r="AL58">
            <v>0</v>
          </cell>
          <cell r="AM58">
            <v>0</v>
          </cell>
          <cell r="AN58">
            <v>0</v>
          </cell>
          <cell r="AO58">
            <v>0</v>
          </cell>
          <cell r="AP58">
            <v>0</v>
          </cell>
          <cell r="AQ58">
            <v>0</v>
          </cell>
          <cell r="AR58">
            <v>0</v>
          </cell>
          <cell r="AS58">
            <v>0</v>
          </cell>
          <cell r="AT58">
            <v>0</v>
          </cell>
          <cell r="AU58">
            <v>0</v>
          </cell>
          <cell r="AV58">
            <v>0</v>
          </cell>
          <cell r="AW58">
            <v>0</v>
          </cell>
          <cell r="AX58">
            <v>0</v>
          </cell>
          <cell r="AY58">
            <v>0</v>
          </cell>
          <cell r="AZ58">
            <v>0</v>
          </cell>
          <cell r="BA58">
            <v>0</v>
          </cell>
          <cell r="BB58">
            <v>0</v>
          </cell>
          <cell r="BC58">
            <v>0</v>
          </cell>
          <cell r="BD58">
            <v>0</v>
          </cell>
          <cell r="BE58">
            <v>0</v>
          </cell>
          <cell r="BF58">
            <v>0</v>
          </cell>
          <cell r="BG58">
            <v>0</v>
          </cell>
          <cell r="BH58">
            <v>0</v>
          </cell>
          <cell r="BI58">
            <v>0</v>
          </cell>
          <cell r="BJ58">
            <v>0</v>
          </cell>
          <cell r="BK58">
            <v>0</v>
          </cell>
          <cell r="BL58">
            <v>0</v>
          </cell>
          <cell r="BM58">
            <v>0</v>
          </cell>
          <cell r="BN58">
            <v>0</v>
          </cell>
          <cell r="BO58">
            <v>0</v>
          </cell>
          <cell r="BP58">
            <v>0</v>
          </cell>
          <cell r="BQ58">
            <v>0</v>
          </cell>
          <cell r="BR58">
            <v>0</v>
          </cell>
          <cell r="BS58">
            <v>0</v>
          </cell>
          <cell r="BT58">
            <v>0</v>
          </cell>
          <cell r="BU58">
            <v>0</v>
          </cell>
          <cell r="BV58">
            <v>0</v>
          </cell>
          <cell r="BW58">
            <v>0</v>
          </cell>
          <cell r="BX58">
            <v>0</v>
          </cell>
          <cell r="BY58">
            <v>0</v>
          </cell>
        </row>
        <row r="59">
          <cell r="A59" t="str">
            <v>Puerto Rico</v>
          </cell>
          <cell r="B59">
            <v>10418858.939999999</v>
          </cell>
          <cell r="C59">
            <v>9922722.8000000007</v>
          </cell>
          <cell r="D59">
            <v>9426586.6600000001</v>
          </cell>
          <cell r="E59">
            <v>8930450.5199999996</v>
          </cell>
          <cell r="F59">
            <v>10554848.062710844</v>
          </cell>
          <cell r="G59">
            <v>10052236.250200806</v>
          </cell>
          <cell r="H59">
            <v>9549624.4376907647</v>
          </cell>
          <cell r="I59">
            <v>9047012.6251807231</v>
          </cell>
          <cell r="J59">
            <v>10928085.901043374</v>
          </cell>
          <cell r="K59">
            <v>10407700.85813655</v>
          </cell>
          <cell r="L59">
            <v>9887315.8152297195</v>
          </cell>
          <cell r="M59">
            <v>9366930.7723228913</v>
          </cell>
          <cell r="N59">
            <v>11327527.797252109</v>
          </cell>
          <cell r="O59">
            <v>10788121.711668679</v>
          </cell>
          <cell r="P59">
            <v>10248715.626085242</v>
          </cell>
          <cell r="Q59">
            <v>9709309.5405018069</v>
          </cell>
          <cell r="R59">
            <v>11327527.797252109</v>
          </cell>
          <cell r="S59">
            <v>10788121.711668679</v>
          </cell>
          <cell r="T59">
            <v>10248715.626085242</v>
          </cell>
          <cell r="U59">
            <v>9709309.5405018069</v>
          </cell>
          <cell r="V59">
            <v>11460307.674104119</v>
          </cell>
          <cell r="W59">
            <v>10914578.737242023</v>
          </cell>
          <cell r="X59">
            <v>10368849.800379917</v>
          </cell>
          <cell r="Y59">
            <v>9823120.8635178152</v>
          </cell>
          <cell r="Z59">
            <v>11864306.431218954</v>
          </cell>
          <cell r="AA59">
            <v>11299339.45830377</v>
          </cell>
          <cell r="AB59">
            <v>10734372.485388577</v>
          </cell>
          <cell r="AC59">
            <v>10169405.512473388</v>
          </cell>
          <cell r="AD59">
            <v>12120853.501884872</v>
          </cell>
          <cell r="AE59">
            <v>11543670.001795122</v>
          </cell>
          <cell r="AF59">
            <v>10966486.501705362</v>
          </cell>
          <cell r="AG59">
            <v>10389303.001615604</v>
          </cell>
          <cell r="AH59">
            <v>12237651.586140249</v>
          </cell>
          <cell r="AI59">
            <v>11654906.27251453</v>
          </cell>
          <cell r="AJ59">
            <v>11072160.958888799</v>
          </cell>
          <cell r="AK59">
            <v>10489415.64526307</v>
          </cell>
          <cell r="AL59">
            <v>12441327.742937313</v>
          </cell>
          <cell r="AM59">
            <v>11848883.564702211</v>
          </cell>
          <cell r="AN59">
            <v>11256439.386467095</v>
          </cell>
          <cell r="AO59">
            <v>10663995.208231984</v>
          </cell>
          <cell r="AP59">
            <v>12462549.46753284</v>
          </cell>
          <cell r="AQ59">
            <v>11869094.730983665</v>
          </cell>
          <cell r="AR59">
            <v>11275639.994434478</v>
          </cell>
          <cell r="AS59">
            <v>10682185.257885292</v>
          </cell>
          <cell r="AT59">
            <v>12666435.221609861</v>
          </cell>
          <cell r="AU59">
            <v>12063271.639628448</v>
          </cell>
          <cell r="AV59">
            <v>11460108.05764702</v>
          </cell>
          <cell r="AW59">
            <v>10856944.475665595</v>
          </cell>
          <cell r="AX59">
            <v>12924973.466435358</v>
          </cell>
          <cell r="AY59">
            <v>12309498.539462255</v>
          </cell>
          <cell r="AZ59">
            <v>11694023.612489136</v>
          </cell>
          <cell r="BA59">
            <v>11078548.685516022</v>
          </cell>
          <cell r="BB59">
            <v>13251002.035406627</v>
          </cell>
          <cell r="BC59">
            <v>12620001.938482512</v>
          </cell>
          <cell r="BD59">
            <v>11989001.84155838</v>
          </cell>
          <cell r="BE59">
            <v>11358001.744634254</v>
          </cell>
          <cell r="BF59">
            <v>13484755.401877351</v>
          </cell>
          <cell r="BG59">
            <v>12842624.192264155</v>
          </cell>
          <cell r="BH59">
            <v>12200492.982650941</v>
          </cell>
          <cell r="BI59">
            <v>11492260.840587474</v>
          </cell>
          <cell r="BJ59">
            <v>13644154.133283749</v>
          </cell>
          <cell r="BK59">
            <v>12994432.507889295</v>
          </cell>
          <cell r="BL59">
            <v>12344710.882494824</v>
          </cell>
          <cell r="BM59">
            <v>11628106.967891054</v>
          </cell>
          <cell r="BN59">
            <v>14493075.516424796</v>
          </cell>
          <cell r="BO59">
            <v>13802929.063261721</v>
          </cell>
          <cell r="BP59">
            <v>13112782.610098628</v>
          </cell>
          <cell r="BQ59">
            <v>12351592.539372088</v>
          </cell>
          <cell r="BR59">
            <v>15615626.148548158</v>
          </cell>
          <cell r="BS59">
            <v>14872024.903379211</v>
          </cell>
          <cell r="BT59">
            <v>14128423.658210242</v>
          </cell>
          <cell r="BU59">
            <v>13308276.163706277</v>
          </cell>
          <cell r="BV59">
            <v>16109384.940804072</v>
          </cell>
          <cell r="BW59">
            <v>15342271.372194368</v>
          </cell>
          <cell r="BX59">
            <v>14575157.803584641</v>
          </cell>
          <cell r="BY59">
            <v>14339059.022948978</v>
          </cell>
        </row>
        <row r="60">
          <cell r="A60" t="str">
            <v>Virgin Islands</v>
          </cell>
          <cell r="B60">
            <v>905967.09</v>
          </cell>
          <cell r="C60">
            <v>862825.8</v>
          </cell>
          <cell r="D60">
            <v>819684.51</v>
          </cell>
          <cell r="E60">
            <v>776543.22</v>
          </cell>
          <cell r="F60">
            <v>917791.96165662666</v>
          </cell>
          <cell r="G60">
            <v>874087.58253012062</v>
          </cell>
          <cell r="H60">
            <v>830383.20340361458</v>
          </cell>
          <cell r="I60">
            <v>786678.82427710854</v>
          </cell>
          <cell r="J60">
            <v>950246.6863265062</v>
          </cell>
          <cell r="K60">
            <v>904996.84412048198</v>
          </cell>
          <cell r="L60">
            <v>859747.00191445788</v>
          </cell>
          <cell r="M60">
            <v>814497.15970843378</v>
          </cell>
          <cell r="N60">
            <v>984979.97280406649</v>
          </cell>
          <cell r="O60">
            <v>938076.16457530134</v>
          </cell>
          <cell r="P60">
            <v>891172.35634653619</v>
          </cell>
          <cell r="Q60">
            <v>844268.54811777116</v>
          </cell>
          <cell r="R60">
            <v>984979.97280406649</v>
          </cell>
          <cell r="S60">
            <v>938076.16457530134</v>
          </cell>
          <cell r="T60">
            <v>891172.35634653619</v>
          </cell>
          <cell r="U60">
            <v>844268.54811777116</v>
          </cell>
          <cell r="V60">
            <v>996525.78596219851</v>
          </cell>
          <cell r="W60">
            <v>949072.17710685567</v>
          </cell>
          <cell r="X60">
            <v>901618.56825151283</v>
          </cell>
          <cell r="Y60">
            <v>854164.95939616999</v>
          </cell>
          <cell r="Z60">
            <v>1031655.3121852442</v>
          </cell>
          <cell r="AA60">
            <v>982528.86874785158</v>
          </cell>
          <cell r="AB60">
            <v>933402.42531045887</v>
          </cell>
          <cell r="AC60">
            <v>884275.98187306628</v>
          </cell>
          <cell r="AD60">
            <v>1053963.2447906958</v>
          </cell>
          <cell r="AE60">
            <v>1003774.5188482817</v>
          </cell>
          <cell r="AF60">
            <v>953585.79290586745</v>
          </cell>
          <cell r="AG60">
            <v>903397.06696345331</v>
          </cell>
          <cell r="AH60">
            <v>1064119.3685197709</v>
          </cell>
          <cell r="AI60">
            <v>1013447.0176378769</v>
          </cell>
          <cell r="AJ60">
            <v>962774.66675598291</v>
          </cell>
          <cell r="AK60">
            <v>912102.31587408902</v>
          </cell>
          <cell r="AL60">
            <v>1081829.9351123753</v>
          </cell>
          <cell r="AM60">
            <v>1030314.2239165476</v>
          </cell>
          <cell r="AN60">
            <v>978798.51272072014</v>
          </cell>
          <cell r="AO60">
            <v>927282.80152489268</v>
          </cell>
          <cell r="AP60">
            <v>1083675.2604198116</v>
          </cell>
          <cell r="AQ60">
            <v>1032071.6765902964</v>
          </cell>
          <cell r="AR60">
            <v>980468.09276078152</v>
          </cell>
          <cell r="AS60">
            <v>928864.50893126661</v>
          </cell>
          <cell r="AT60">
            <v>1101404.0524475509</v>
          </cell>
          <cell r="AU60">
            <v>1048956.2404262389</v>
          </cell>
          <cell r="AV60">
            <v>996508.42840492679</v>
          </cell>
          <cell r="AW60">
            <v>944060.61638361472</v>
          </cell>
          <cell r="AX60">
            <v>1123885.1266867865</v>
          </cell>
          <cell r="AY60">
            <v>1070366.7873207489</v>
          </cell>
          <cell r="AZ60">
            <v>1016848.4479547114</v>
          </cell>
          <cell r="BA60">
            <v>963330.10858867387</v>
          </cell>
          <cell r="BB60">
            <v>1152234.7910395477</v>
          </cell>
          <cell r="BC60">
            <v>1097366.467656712</v>
          </cell>
          <cell r="BD60">
            <v>1042498.1442738763</v>
          </cell>
          <cell r="BE60">
            <v>987629.82089104061</v>
          </cell>
          <cell r="BF60">
            <v>1172560.7075740492</v>
          </cell>
          <cell r="BG60">
            <v>1116724.4834038564</v>
          </cell>
          <cell r="BH60">
            <v>1060888.2592336636</v>
          </cell>
          <cell r="BI60">
            <v>999304.25886618125</v>
          </cell>
          <cell r="BJ60">
            <v>1186421.1509943481</v>
          </cell>
          <cell r="BK60">
            <v>1129924.905708903</v>
          </cell>
          <cell r="BL60">
            <v>1073428.6604234579</v>
          </cell>
          <cell r="BM60">
            <v>1011116.6964228983</v>
          </cell>
          <cell r="BN60">
            <v>1260238.7196505822</v>
          </cell>
          <cell r="BO60">
            <v>1200227.3520481735</v>
          </cell>
          <cell r="BP60">
            <v>1140215.9844457649</v>
          </cell>
          <cell r="BQ60">
            <v>1074027.0517340011</v>
          </cell>
          <cell r="BR60">
            <v>1357849.5938757844</v>
          </cell>
          <cell r="BS60">
            <v>1293190.0894055089</v>
          </cell>
          <cell r="BT60">
            <v>1228530.5849352337</v>
          </cell>
          <cell r="BU60">
            <v>1157215.0365392447</v>
          </cell>
          <cell r="BV60">
            <v>1400784.1626954679</v>
          </cell>
          <cell r="BW60">
            <v>1334080.1549480648</v>
          </cell>
          <cell r="BX60">
            <v>1267376.1472006617</v>
          </cell>
          <cell r="BY60">
            <v>1246846.2862555396</v>
          </cell>
        </row>
        <row r="61">
          <cell r="A61" t="str">
            <v>Freely Associated States</v>
          </cell>
          <cell r="AD61">
            <v>0</v>
          </cell>
          <cell r="AE61">
            <v>0</v>
          </cell>
          <cell r="AF61">
            <v>0</v>
          </cell>
          <cell r="AG61">
            <v>0</v>
          </cell>
          <cell r="AT61">
            <v>0</v>
          </cell>
          <cell r="AU61">
            <v>0</v>
          </cell>
          <cell r="AV61">
            <v>0</v>
          </cell>
          <cell r="AW61">
            <v>0</v>
          </cell>
          <cell r="AX61">
            <v>0</v>
          </cell>
          <cell r="AY61">
            <v>0</v>
          </cell>
          <cell r="AZ61">
            <v>0</v>
          </cell>
          <cell r="BA61">
            <v>0</v>
          </cell>
          <cell r="BB61">
            <v>0</v>
          </cell>
          <cell r="BC61">
            <v>0</v>
          </cell>
          <cell r="BD61">
            <v>0</v>
          </cell>
          <cell r="BE61">
            <v>0</v>
          </cell>
          <cell r="BF61">
            <v>0</v>
          </cell>
          <cell r="BG61">
            <v>0</v>
          </cell>
          <cell r="BH61">
            <v>0</v>
          </cell>
          <cell r="BI61">
            <v>0</v>
          </cell>
          <cell r="BJ61">
            <v>0</v>
          </cell>
          <cell r="BK61">
            <v>0</v>
          </cell>
          <cell r="BL61">
            <v>0</v>
          </cell>
          <cell r="BM61">
            <v>0</v>
          </cell>
          <cell r="BN61">
            <v>0</v>
          </cell>
          <cell r="BO61">
            <v>0</v>
          </cell>
          <cell r="BP61">
            <v>0</v>
          </cell>
          <cell r="BQ61">
            <v>0</v>
          </cell>
          <cell r="BR61">
            <v>0</v>
          </cell>
          <cell r="BS61">
            <v>0</v>
          </cell>
          <cell r="BT61">
            <v>0</v>
          </cell>
          <cell r="BU61">
            <v>0</v>
          </cell>
          <cell r="BV61">
            <v>0</v>
          </cell>
          <cell r="BW61">
            <v>0</v>
          </cell>
          <cell r="BX61">
            <v>0</v>
          </cell>
          <cell r="BY61">
            <v>0</v>
          </cell>
        </row>
      </sheetData>
      <sheetData sheetId="20"/>
      <sheetData sheetId="21"/>
      <sheetData sheetId="22"/>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7C86B4-0EBD-4491-9852-85EA61413DBD}">
  <dimension ref="A1:Z278"/>
  <sheetViews>
    <sheetView tabSelected="1" zoomScale="145" zoomScaleNormal="145" workbookViewId="0">
      <selection activeCell="A5" sqref="A5:F5"/>
    </sheetView>
  </sheetViews>
  <sheetFormatPr defaultColWidth="9.28515625" defaultRowHeight="15" x14ac:dyDescent="0.25"/>
  <cols>
    <col min="1" max="1" width="4.28515625" customWidth="1"/>
    <col min="2" max="2" width="29" bestFit="1" customWidth="1"/>
    <col min="3" max="3" width="6" customWidth="1"/>
    <col min="4" max="4" width="29.28515625" customWidth="1"/>
    <col min="5" max="5" width="29" customWidth="1"/>
    <col min="6" max="6" width="6.7109375" customWidth="1"/>
    <col min="7" max="7" width="2.28515625" style="42" customWidth="1"/>
    <col min="8" max="8" width="13.5703125" bestFit="1" customWidth="1"/>
    <col min="9" max="9" width="14.42578125" customWidth="1"/>
    <col min="10" max="10" width="16.28515625" customWidth="1"/>
    <col min="12" max="12" width="9.5703125" bestFit="1" customWidth="1"/>
    <col min="15" max="15" width="11.28515625" customWidth="1"/>
    <col min="16" max="16" width="12.7109375" customWidth="1"/>
    <col min="17" max="17" width="6.42578125" customWidth="1"/>
    <col min="18" max="18" width="5.42578125" customWidth="1"/>
    <col min="19" max="19" width="5.28515625" customWidth="1"/>
    <col min="20" max="20" width="12.7109375" customWidth="1"/>
    <col min="21" max="21" width="12.42578125" style="27" customWidth="1"/>
    <col min="22" max="22" width="14.28515625" customWidth="1"/>
    <col min="23" max="23" width="13.7109375" customWidth="1"/>
    <col min="24" max="24" width="15.5703125" customWidth="1"/>
    <col min="25" max="25" width="13.5703125" customWidth="1"/>
    <col min="26" max="26" width="16.7109375" customWidth="1"/>
  </cols>
  <sheetData>
    <row r="1" spans="1:22" ht="20.25" x14ac:dyDescent="0.3">
      <c r="A1" s="67" t="s">
        <v>56</v>
      </c>
      <c r="B1" s="67"/>
      <c r="C1" s="67"/>
      <c r="D1" s="67"/>
      <c r="E1" s="67"/>
      <c r="F1" s="1" t="s">
        <v>1</v>
      </c>
      <c r="G1" s="2" t="s">
        <v>2</v>
      </c>
      <c r="H1" s="3">
        <v>2024</v>
      </c>
      <c r="I1" s="64"/>
      <c r="J1" s="64"/>
      <c r="K1" s="64"/>
      <c r="L1" s="64"/>
      <c r="M1" s="64"/>
      <c r="N1" s="64"/>
      <c r="O1" s="64"/>
      <c r="P1" s="64"/>
      <c r="T1" s="4"/>
      <c r="U1" s="4" t="s">
        <v>0</v>
      </c>
      <c r="V1" s="4"/>
    </row>
    <row r="2" spans="1:22" x14ac:dyDescent="0.25">
      <c r="A2" s="5"/>
      <c r="B2" s="6">
        <f>VLOOKUP($A1,fund_table,MATCH($H$1,year_row,0),0)</f>
        <v>204859054</v>
      </c>
      <c r="C2" s="7"/>
      <c r="D2" s="6">
        <f>VLOOKUP(A1,admin,MATCH(H1,admin_year,0),0)</f>
        <v>3784879</v>
      </c>
      <c r="E2" s="8">
        <f>VLOOKUP($A$1,other,MATCH($H$1&amp;" RPHA",other_label,0),0)</f>
        <v>21082154.788104389</v>
      </c>
      <c r="F2" s="8">
        <f>VLOOKUP($A$1,other,MATCH($H$1&amp;" HA",other_label,0),0)</f>
        <v>19703618.486728556</v>
      </c>
      <c r="G2" s="7">
        <f>VLOOKUP($A$1,other,MATCH($H$1&amp;" RPLA",other_label,0),0)</f>
        <v>22136262.527509604</v>
      </c>
      <c r="H2" s="7">
        <f>VLOOKUP($A$1,other,MATCH($H$1&amp;" LA",other_label,0),0)</f>
        <v>20028047.048699163</v>
      </c>
      <c r="I2" s="9">
        <f>VLOOKUP(A1,admin,MATCH(2004,admin_year,0),0)</f>
        <v>2272091</v>
      </c>
      <c r="J2" s="10"/>
      <c r="K2" s="64"/>
      <c r="L2" s="64"/>
      <c r="M2" s="64"/>
      <c r="N2" s="64"/>
      <c r="O2" s="64"/>
      <c r="P2" s="64"/>
      <c r="T2" s="4"/>
      <c r="U2" s="4" t="s">
        <v>3</v>
      </c>
      <c r="V2" s="4"/>
    </row>
    <row r="3" spans="1:22" x14ac:dyDescent="0.25">
      <c r="A3" s="68" t="s">
        <v>4</v>
      </c>
      <c r="B3" s="68"/>
      <c r="C3" s="68"/>
      <c r="D3" s="68"/>
      <c r="E3" s="68"/>
      <c r="F3" s="68"/>
      <c r="G3" s="11"/>
      <c r="H3" s="12"/>
      <c r="I3" s="13">
        <f>B2</f>
        <v>204859054</v>
      </c>
      <c r="J3" s="64"/>
      <c r="K3" s="64"/>
      <c r="L3" s="64"/>
      <c r="M3" s="64"/>
      <c r="N3" s="64"/>
      <c r="O3" s="64"/>
      <c r="P3" s="64"/>
      <c r="T3" s="4"/>
      <c r="U3" s="4" t="s">
        <v>5</v>
      </c>
      <c r="V3" s="4"/>
    </row>
    <row r="4" spans="1:22" x14ac:dyDescent="0.25">
      <c r="A4" s="63"/>
      <c r="B4" s="63"/>
      <c r="C4" s="63"/>
      <c r="D4" s="63"/>
      <c r="E4" s="63"/>
      <c r="F4" s="63"/>
      <c r="G4" s="2"/>
      <c r="H4" s="64"/>
      <c r="I4" s="14"/>
      <c r="J4" s="64"/>
      <c r="K4" s="64"/>
      <c r="L4" s="64"/>
      <c r="M4" s="64"/>
      <c r="N4" s="64"/>
      <c r="O4" s="64"/>
      <c r="P4" s="64"/>
      <c r="T4" s="4"/>
      <c r="U4" s="4" t="s">
        <v>6</v>
      </c>
      <c r="V4" s="4"/>
    </row>
    <row r="5" spans="1:22" x14ac:dyDescent="0.25">
      <c r="A5" s="69" t="s">
        <v>7</v>
      </c>
      <c r="B5" s="69"/>
      <c r="C5" s="69"/>
      <c r="D5" s="69"/>
      <c r="E5" s="69"/>
      <c r="F5" s="69"/>
      <c r="G5" s="2"/>
      <c r="H5" s="64"/>
      <c r="I5" s="14">
        <f>SUM(I3:I3)</f>
        <v>204859054</v>
      </c>
      <c r="J5" s="64"/>
      <c r="K5" s="64"/>
      <c r="L5" s="64"/>
      <c r="M5" s="64"/>
      <c r="N5" s="64"/>
      <c r="O5" s="64"/>
      <c r="P5" s="64"/>
      <c r="T5" s="4"/>
      <c r="U5" s="4" t="s">
        <v>8</v>
      </c>
      <c r="V5" s="4"/>
    </row>
    <row r="6" spans="1:22" x14ac:dyDescent="0.25">
      <c r="A6" s="64"/>
      <c r="B6" s="64"/>
      <c r="C6" s="64"/>
      <c r="D6" s="64"/>
      <c r="E6" s="64"/>
      <c r="F6" s="64"/>
      <c r="G6" s="2"/>
      <c r="H6" s="64"/>
      <c r="I6" s="14"/>
      <c r="J6" s="64"/>
      <c r="K6" s="64"/>
      <c r="L6" s="64"/>
      <c r="M6" s="64"/>
      <c r="N6" s="64"/>
      <c r="O6" s="64"/>
      <c r="P6" s="64"/>
      <c r="T6" s="4"/>
      <c r="U6" s="4" t="s">
        <v>9</v>
      </c>
      <c r="V6" s="4"/>
    </row>
    <row r="7" spans="1:22" x14ac:dyDescent="0.25">
      <c r="A7" s="63" t="s">
        <v>10</v>
      </c>
      <c r="B7" s="64"/>
      <c r="C7" s="64"/>
      <c r="D7" s="64"/>
      <c r="E7" s="64"/>
      <c r="F7" s="64"/>
      <c r="G7" s="2"/>
      <c r="H7" s="64"/>
      <c r="I7" s="14"/>
      <c r="J7" s="64"/>
      <c r="K7" s="64"/>
      <c r="L7" s="64"/>
      <c r="M7" s="64"/>
      <c r="N7" s="64"/>
      <c r="O7" s="64"/>
      <c r="P7" s="64"/>
      <c r="T7" s="4"/>
      <c r="U7" s="4" t="s">
        <v>11</v>
      </c>
      <c r="V7" s="4"/>
    </row>
    <row r="8" spans="1:22" x14ac:dyDescent="0.25">
      <c r="A8" s="64"/>
      <c r="B8" s="64"/>
      <c r="C8" s="64"/>
      <c r="D8" s="64"/>
      <c r="E8" s="64"/>
      <c r="F8" s="64"/>
      <c r="G8" s="15" t="s">
        <v>12</v>
      </c>
      <c r="H8" s="64"/>
      <c r="I8" s="16"/>
      <c r="J8" s="64"/>
      <c r="K8" s="64"/>
      <c r="L8" s="64"/>
      <c r="M8" s="64"/>
      <c r="N8" s="64"/>
      <c r="O8" s="64"/>
      <c r="P8" s="64"/>
      <c r="T8" s="4"/>
      <c r="U8" s="4" t="s">
        <v>13</v>
      </c>
      <c r="V8" s="4"/>
    </row>
    <row r="9" spans="1:22" x14ac:dyDescent="0.25">
      <c r="A9" s="70" t="s">
        <v>14</v>
      </c>
      <c r="B9" s="70"/>
      <c r="C9" s="70"/>
      <c r="D9" s="70"/>
      <c r="E9" s="70"/>
      <c r="F9" s="70"/>
      <c r="G9" s="15" t="s">
        <v>15</v>
      </c>
      <c r="H9" s="64"/>
      <c r="I9" s="14">
        <f>D2</f>
        <v>3784879</v>
      </c>
      <c r="J9" s="64"/>
      <c r="K9" s="64"/>
      <c r="L9" s="64"/>
      <c r="M9" s="64"/>
      <c r="N9" s="64"/>
      <c r="O9" s="64"/>
      <c r="P9" s="64"/>
      <c r="T9" s="4"/>
      <c r="U9" s="4" t="s">
        <v>16</v>
      </c>
      <c r="V9" s="4"/>
    </row>
    <row r="10" spans="1:22" x14ac:dyDescent="0.25">
      <c r="A10" s="64"/>
      <c r="B10" s="64"/>
      <c r="C10" s="64"/>
      <c r="D10" s="64"/>
      <c r="E10" s="64"/>
      <c r="F10" s="64"/>
      <c r="G10" s="2"/>
      <c r="H10" s="64"/>
      <c r="I10" s="64"/>
      <c r="J10" s="64"/>
      <c r="K10" s="64"/>
      <c r="L10" s="64"/>
      <c r="M10" s="64"/>
      <c r="N10" s="64"/>
      <c r="O10" s="64"/>
      <c r="P10" s="64"/>
      <c r="T10" s="4"/>
      <c r="U10" s="4" t="s">
        <v>17</v>
      </c>
      <c r="V10" s="4"/>
    </row>
    <row r="11" spans="1:22" x14ac:dyDescent="0.25">
      <c r="A11" s="70" t="s">
        <v>18</v>
      </c>
      <c r="B11" s="70"/>
      <c r="C11" s="70"/>
      <c r="D11" s="70"/>
      <c r="E11" s="70"/>
      <c r="F11" s="70"/>
      <c r="G11" s="2"/>
      <c r="H11" s="64"/>
      <c r="I11" s="17">
        <v>3784879</v>
      </c>
      <c r="J11" s="66" t="str">
        <f>IF(SUM(I11:I11)&gt;I9,"PROBLEM The amount you want to set aside is more than the maximum amount available to be set aside.","OK")</f>
        <v>OK</v>
      </c>
      <c r="K11" s="66"/>
      <c r="L11" s="66"/>
      <c r="M11" s="66"/>
      <c r="N11" s="66"/>
      <c r="O11" s="66"/>
      <c r="P11" s="66"/>
      <c r="T11" s="4"/>
      <c r="U11" s="4" t="s">
        <v>19</v>
      </c>
      <c r="V11" s="4"/>
    </row>
    <row r="12" spans="1:22" x14ac:dyDescent="0.25">
      <c r="A12" s="64"/>
      <c r="B12" s="64"/>
      <c r="C12" s="64"/>
      <c r="D12" s="64"/>
      <c r="E12" s="64"/>
      <c r="F12" s="64"/>
      <c r="G12" s="2"/>
      <c r="H12" s="64"/>
      <c r="I12" s="64" t="str">
        <f>IF(SUM(I11:I11)&lt;&gt;ROUND(SUM(I11:I11),0),"WHOLE DOLLARS","")</f>
        <v/>
      </c>
      <c r="J12" s="66"/>
      <c r="K12" s="66"/>
      <c r="L12" s="66"/>
      <c r="M12" s="66"/>
      <c r="N12" s="66"/>
      <c r="O12" s="66"/>
      <c r="P12" s="66"/>
      <c r="T12" s="4"/>
      <c r="U12" s="4" t="s">
        <v>20</v>
      </c>
      <c r="V12" s="4"/>
    </row>
    <row r="13" spans="1:22" x14ac:dyDescent="0.25">
      <c r="A13" s="64"/>
      <c r="B13" s="64"/>
      <c r="C13" s="64"/>
      <c r="D13" s="64"/>
      <c r="E13" s="64"/>
      <c r="F13" s="64"/>
      <c r="G13" s="2"/>
      <c r="H13" s="71" t="str">
        <f>IF(SUM(I11:I11)&gt;I9,"You must reduce the amount you intend to set aside for Administration before you proceed!"," ")</f>
        <v xml:space="preserve"> </v>
      </c>
      <c r="I13" s="71"/>
      <c r="J13" s="71"/>
      <c r="K13" s="71"/>
      <c r="L13" s="71"/>
      <c r="M13" s="71"/>
      <c r="N13" s="71"/>
      <c r="O13" s="71"/>
      <c r="P13" s="71"/>
      <c r="Q13" s="18"/>
      <c r="T13" s="4"/>
      <c r="U13" s="4" t="s">
        <v>21</v>
      </c>
      <c r="V13" s="4"/>
    </row>
    <row r="14" spans="1:22" x14ac:dyDescent="0.25">
      <c r="A14" s="69" t="s">
        <v>22</v>
      </c>
      <c r="B14" s="69"/>
      <c r="C14" s="69"/>
      <c r="D14" s="69"/>
      <c r="E14" s="69"/>
      <c r="F14" s="69"/>
      <c r="G14" s="2"/>
      <c r="H14" s="64"/>
      <c r="I14" s="19"/>
      <c r="J14" s="64"/>
      <c r="K14" s="64"/>
      <c r="L14" s="64"/>
      <c r="M14" s="64"/>
      <c r="N14" s="64"/>
      <c r="O14" s="64"/>
      <c r="P14" s="64"/>
      <c r="T14" s="4"/>
      <c r="U14" s="4" t="s">
        <v>23</v>
      </c>
      <c r="V14" s="4"/>
    </row>
    <row r="15" spans="1:22" x14ac:dyDescent="0.25">
      <c r="A15" s="69" t="s">
        <v>24</v>
      </c>
      <c r="B15" s="69"/>
      <c r="C15" s="69"/>
      <c r="D15" s="69"/>
      <c r="E15" s="69"/>
      <c r="F15" s="69"/>
      <c r="G15" s="2"/>
      <c r="H15" s="64"/>
      <c r="I15" s="64"/>
      <c r="J15" s="64" t="s">
        <v>2</v>
      </c>
      <c r="K15" s="64"/>
      <c r="L15" s="64"/>
      <c r="M15" s="64"/>
      <c r="N15" s="64"/>
      <c r="O15" s="64"/>
      <c r="P15" s="64"/>
      <c r="T15" s="4"/>
      <c r="U15" s="4" t="s">
        <v>25</v>
      </c>
      <c r="V15" s="4"/>
    </row>
    <row r="16" spans="1:22" x14ac:dyDescent="0.25">
      <c r="A16" s="63"/>
      <c r="B16" s="64"/>
      <c r="C16" s="64"/>
      <c r="D16" s="64"/>
      <c r="E16" s="64"/>
      <c r="F16" s="64"/>
      <c r="G16" s="2"/>
      <c r="H16" s="64"/>
      <c r="I16" s="64"/>
      <c r="J16" s="64"/>
      <c r="K16" s="64"/>
      <c r="L16" s="64"/>
      <c r="M16" s="64"/>
      <c r="N16" s="64"/>
      <c r="O16" s="64"/>
      <c r="P16" s="64"/>
      <c r="T16" s="4"/>
      <c r="U16" s="4" t="s">
        <v>26</v>
      </c>
      <c r="V16" s="4"/>
    </row>
    <row r="17" spans="1:22" ht="12.75" customHeight="1" x14ac:dyDescent="0.25">
      <c r="A17" s="64"/>
      <c r="B17" s="72" t="s">
        <v>27</v>
      </c>
      <c r="C17" s="72"/>
      <c r="D17" s="72"/>
      <c r="E17" s="72"/>
      <c r="F17" s="72"/>
      <c r="G17" s="20"/>
      <c r="H17" s="64"/>
      <c r="I17" s="64"/>
      <c r="J17" s="64"/>
      <c r="K17" s="64"/>
      <c r="L17" s="64"/>
      <c r="M17" s="64"/>
      <c r="N17" s="64"/>
      <c r="O17" s="64"/>
      <c r="P17" s="64"/>
      <c r="T17" s="4"/>
      <c r="U17" s="4" t="s">
        <v>28</v>
      </c>
      <c r="V17" s="4"/>
    </row>
    <row r="18" spans="1:22" x14ac:dyDescent="0.25">
      <c r="A18" s="64"/>
      <c r="B18" s="72"/>
      <c r="C18" s="72"/>
      <c r="D18" s="72"/>
      <c r="E18" s="72"/>
      <c r="F18" s="72"/>
      <c r="G18" s="20"/>
      <c r="H18" s="64"/>
      <c r="I18" s="64"/>
      <c r="J18" s="64"/>
      <c r="K18" s="64"/>
      <c r="L18" s="64"/>
      <c r="M18" s="64"/>
      <c r="N18" s="64"/>
      <c r="O18" s="64"/>
      <c r="P18" s="64"/>
      <c r="T18" s="4"/>
      <c r="U18" s="4" t="s">
        <v>29</v>
      </c>
      <c r="V18" s="4"/>
    </row>
    <row r="19" spans="1:22" x14ac:dyDescent="0.25">
      <c r="A19" s="64"/>
      <c r="B19" s="72"/>
      <c r="C19" s="72"/>
      <c r="D19" s="72"/>
      <c r="E19" s="72"/>
      <c r="F19" s="72"/>
      <c r="G19" s="20"/>
      <c r="H19" s="64"/>
      <c r="I19" s="64"/>
      <c r="J19" s="64"/>
      <c r="K19" s="64"/>
      <c r="L19" s="64"/>
      <c r="M19" s="64"/>
      <c r="N19" s="64"/>
      <c r="O19" s="64"/>
      <c r="P19" s="64"/>
      <c r="T19" s="4"/>
      <c r="U19" s="4" t="s">
        <v>30</v>
      </c>
      <c r="V19" s="4"/>
    </row>
    <row r="20" spans="1:22" x14ac:dyDescent="0.25">
      <c r="A20" s="64"/>
      <c r="B20" s="72"/>
      <c r="C20" s="72"/>
      <c r="D20" s="72"/>
      <c r="E20" s="72"/>
      <c r="F20" s="72"/>
      <c r="G20" s="20"/>
      <c r="H20" s="64"/>
      <c r="I20" s="64"/>
      <c r="J20" s="64"/>
      <c r="K20" s="64"/>
      <c r="L20" s="64"/>
      <c r="M20" s="64"/>
      <c r="N20" s="64"/>
      <c r="O20" s="64"/>
      <c r="P20" s="64"/>
      <c r="T20" s="4"/>
      <c r="U20" s="4" t="s">
        <v>31</v>
      </c>
      <c r="V20" s="4"/>
    </row>
    <row r="21" spans="1:22" x14ac:dyDescent="0.25">
      <c r="A21" s="64"/>
      <c r="B21" s="72"/>
      <c r="C21" s="72"/>
      <c r="D21" s="72"/>
      <c r="E21" s="72"/>
      <c r="F21" s="72"/>
      <c r="G21" s="21" t="s">
        <v>32</v>
      </c>
      <c r="H21" s="22">
        <v>3676273</v>
      </c>
      <c r="I21" s="64" t="str">
        <f>IF(SUM(H21:H21)&lt;&gt;ROUND(SUM(H21:H21),0),"WHOLE DOLLARS","")</f>
        <v/>
      </c>
      <c r="J21" s="64"/>
      <c r="K21" s="64"/>
      <c r="L21" s="64"/>
      <c r="M21" s="64"/>
      <c r="N21" s="64"/>
      <c r="O21" s="64"/>
      <c r="P21" s="64"/>
      <c r="T21" s="4"/>
      <c r="U21" s="4" t="s">
        <v>33</v>
      </c>
      <c r="V21" s="4"/>
    </row>
    <row r="22" spans="1:22" x14ac:dyDescent="0.25">
      <c r="A22" s="64"/>
      <c r="B22" s="64"/>
      <c r="C22" s="64"/>
      <c r="D22" s="64"/>
      <c r="E22" s="64"/>
      <c r="F22" s="64"/>
      <c r="G22" s="2"/>
      <c r="H22" s="64"/>
      <c r="I22" s="64"/>
      <c r="J22" s="64"/>
      <c r="K22" s="64"/>
      <c r="L22" s="64"/>
      <c r="M22" s="64"/>
      <c r="N22" s="64"/>
      <c r="O22" s="64"/>
      <c r="P22" s="64"/>
      <c r="T22" s="4"/>
      <c r="U22" s="4" t="s">
        <v>34</v>
      </c>
      <c r="V22" s="4"/>
    </row>
    <row r="23" spans="1:22" ht="12.75" customHeight="1" x14ac:dyDescent="0.25">
      <c r="A23" s="64"/>
      <c r="B23" s="72" t="s">
        <v>35</v>
      </c>
      <c r="C23" s="72"/>
      <c r="D23" s="72"/>
      <c r="E23" s="72"/>
      <c r="F23" s="72"/>
      <c r="G23" s="2"/>
      <c r="H23" s="64"/>
      <c r="I23" s="64"/>
      <c r="J23" s="64"/>
      <c r="K23" s="64"/>
      <c r="L23" s="64"/>
      <c r="M23" s="64"/>
      <c r="N23" s="64"/>
      <c r="O23" s="64"/>
      <c r="P23" s="64"/>
      <c r="T23" s="4"/>
      <c r="U23" s="4" t="s">
        <v>36</v>
      </c>
      <c r="V23" s="4"/>
    </row>
    <row r="24" spans="1:22" x14ac:dyDescent="0.25">
      <c r="A24" s="64"/>
      <c r="B24" s="72"/>
      <c r="C24" s="72"/>
      <c r="D24" s="72"/>
      <c r="E24" s="72"/>
      <c r="F24" s="72"/>
      <c r="G24" s="21" t="s">
        <v>37</v>
      </c>
      <c r="H24" s="22"/>
      <c r="I24" s="64" t="str">
        <f>IF(SUM(H24:H24)&lt;&gt;ROUND(SUM(H24:H24),0),"WHOLE DOLLARS","")</f>
        <v/>
      </c>
      <c r="J24" s="64"/>
      <c r="K24" s="64"/>
      <c r="L24" s="64"/>
      <c r="M24" s="64"/>
      <c r="N24" s="64"/>
      <c r="O24" s="64"/>
      <c r="P24" s="64"/>
      <c r="T24" s="4"/>
      <c r="U24" s="4" t="s">
        <v>38</v>
      </c>
      <c r="V24" s="4"/>
    </row>
    <row r="25" spans="1:22" x14ac:dyDescent="0.25">
      <c r="A25" s="64"/>
      <c r="B25" s="61"/>
      <c r="C25" s="61"/>
      <c r="D25" s="61"/>
      <c r="E25" s="61"/>
      <c r="F25" s="61"/>
      <c r="G25" s="21"/>
      <c r="H25" s="23"/>
      <c r="I25" s="64"/>
      <c r="J25" s="64"/>
      <c r="K25" s="64"/>
      <c r="L25" s="64"/>
      <c r="M25" s="64"/>
      <c r="N25" s="64"/>
      <c r="O25" s="64"/>
      <c r="P25" s="64"/>
      <c r="T25" s="4"/>
      <c r="U25" s="4" t="s">
        <v>39</v>
      </c>
      <c r="V25" s="4"/>
    </row>
    <row r="26" spans="1:22" x14ac:dyDescent="0.25">
      <c r="A26" s="63"/>
      <c r="B26" s="64"/>
      <c r="C26" s="64"/>
      <c r="D26" s="64"/>
      <c r="E26" s="64"/>
      <c r="F26" s="64"/>
      <c r="G26" s="2"/>
      <c r="H26" s="64"/>
      <c r="I26" s="64"/>
      <c r="J26" s="64"/>
      <c r="K26" s="64"/>
      <c r="L26" s="64"/>
      <c r="M26" s="64"/>
      <c r="N26" s="64"/>
      <c r="O26" s="64"/>
      <c r="P26" s="64"/>
      <c r="T26" s="4"/>
      <c r="U26" s="4" t="s">
        <v>40</v>
      </c>
      <c r="V26" s="4"/>
    </row>
    <row r="27" spans="1:22" ht="12.75" customHeight="1" x14ac:dyDescent="0.25">
      <c r="A27" s="64"/>
      <c r="B27" s="73" t="s">
        <v>41</v>
      </c>
      <c r="C27" s="73"/>
      <c r="D27" s="73"/>
      <c r="E27" s="73"/>
      <c r="F27" s="73"/>
      <c r="G27" s="2"/>
      <c r="H27" s="64" t="s">
        <v>2</v>
      </c>
      <c r="I27" s="64"/>
      <c r="J27" s="64"/>
      <c r="K27" s="64"/>
      <c r="L27" s="64"/>
      <c r="M27" s="64"/>
      <c r="N27" s="64"/>
      <c r="O27" s="64"/>
      <c r="P27" s="64"/>
      <c r="T27" s="4"/>
      <c r="U27" s="4" t="s">
        <v>42</v>
      </c>
      <c r="V27" s="4"/>
    </row>
    <row r="28" spans="1:22" x14ac:dyDescent="0.25">
      <c r="A28" s="64"/>
      <c r="B28" s="73"/>
      <c r="C28" s="73"/>
      <c r="D28" s="73"/>
      <c r="E28" s="73"/>
      <c r="F28" s="73"/>
      <c r="G28" s="2"/>
      <c r="H28" s="64"/>
      <c r="I28" s="64"/>
      <c r="J28" s="64"/>
      <c r="K28" s="64"/>
      <c r="L28" s="64"/>
      <c r="M28" s="64"/>
      <c r="N28" s="64"/>
      <c r="O28" s="64"/>
      <c r="P28" s="64"/>
      <c r="T28" s="4"/>
      <c r="U28" s="4" t="s">
        <v>43</v>
      </c>
      <c r="V28" s="4"/>
    </row>
    <row r="29" spans="1:22" x14ac:dyDescent="0.25">
      <c r="A29" s="64"/>
      <c r="B29" s="73"/>
      <c r="C29" s="73"/>
      <c r="D29" s="73"/>
      <c r="E29" s="73"/>
      <c r="F29" s="73"/>
      <c r="G29" s="2"/>
      <c r="H29" s="64"/>
      <c r="I29" s="64"/>
      <c r="J29" s="64"/>
      <c r="K29" s="64"/>
      <c r="L29" s="64"/>
      <c r="M29" s="64"/>
      <c r="N29" s="64"/>
      <c r="O29" s="64"/>
      <c r="P29" s="64"/>
      <c r="T29" s="4"/>
      <c r="U29" s="4" t="s">
        <v>44</v>
      </c>
      <c r="V29" s="4"/>
    </row>
    <row r="30" spans="1:22" x14ac:dyDescent="0.25">
      <c r="A30" s="64"/>
      <c r="B30" s="73"/>
      <c r="C30" s="73"/>
      <c r="D30" s="73"/>
      <c r="E30" s="73"/>
      <c r="F30" s="73"/>
      <c r="G30" s="2"/>
      <c r="H30" s="64"/>
      <c r="I30" s="64"/>
      <c r="J30" s="64"/>
      <c r="K30" s="64"/>
      <c r="L30" s="64"/>
      <c r="M30" s="64"/>
      <c r="N30" s="64"/>
      <c r="O30" s="64"/>
      <c r="P30" s="64"/>
      <c r="T30" s="4"/>
      <c r="U30" s="4" t="s">
        <v>45</v>
      </c>
      <c r="V30" s="4"/>
    </row>
    <row r="31" spans="1:22" x14ac:dyDescent="0.25">
      <c r="A31" s="64"/>
      <c r="B31" s="73"/>
      <c r="C31" s="73"/>
      <c r="D31" s="73"/>
      <c r="E31" s="73"/>
      <c r="F31" s="73"/>
      <c r="G31" s="2"/>
      <c r="H31" s="24"/>
      <c r="I31" s="64"/>
      <c r="J31" s="64"/>
      <c r="K31" s="64"/>
      <c r="L31" s="64"/>
      <c r="M31" s="64"/>
      <c r="N31" s="64"/>
      <c r="O31" s="64"/>
      <c r="P31" s="64"/>
      <c r="T31" s="4"/>
      <c r="U31" s="4" t="s">
        <v>46</v>
      </c>
      <c r="V31" s="4"/>
    </row>
    <row r="32" spans="1:22" x14ac:dyDescent="0.25">
      <c r="A32" s="64"/>
      <c r="B32" s="74">
        <f>IF(AND((SUM(I11:I11)&gt;SUM(I2:I2)),((SUM(I11:I11)-SUM(I2:I2))&gt;0)),(SUM(I11:I11)-SUM(I2:I2)),0)</f>
        <v>1512788</v>
      </c>
      <c r="C32" s="74"/>
      <c r="D32" s="74"/>
      <c r="E32" s="74"/>
      <c r="F32" s="74"/>
      <c r="G32" s="2"/>
      <c r="H32" s="25" t="s">
        <v>2</v>
      </c>
      <c r="I32" s="64"/>
      <c r="J32" s="64"/>
      <c r="K32" s="64"/>
      <c r="L32" s="64"/>
      <c r="M32" s="64"/>
      <c r="N32" s="64"/>
      <c r="O32" s="64"/>
      <c r="P32" s="64"/>
      <c r="T32" s="4"/>
      <c r="U32" s="4" t="s">
        <v>47</v>
      </c>
      <c r="V32" s="4"/>
    </row>
    <row r="33" spans="1:22" x14ac:dyDescent="0.25">
      <c r="A33" s="64"/>
      <c r="B33" s="64"/>
      <c r="C33" s="64"/>
      <c r="D33" s="64"/>
      <c r="E33" s="64"/>
      <c r="F33" s="64"/>
      <c r="G33" s="2"/>
      <c r="H33" s="64"/>
      <c r="I33" s="64"/>
      <c r="J33" s="64"/>
      <c r="K33" s="64"/>
      <c r="L33" s="64"/>
      <c r="M33" s="64"/>
      <c r="N33" s="64"/>
      <c r="O33" s="64"/>
      <c r="P33" s="64"/>
      <c r="T33" s="4"/>
      <c r="U33" s="4" t="s">
        <v>48</v>
      </c>
      <c r="V33" s="4"/>
    </row>
    <row r="34" spans="1:22" ht="12.75" customHeight="1" x14ac:dyDescent="0.25">
      <c r="A34" s="64"/>
      <c r="B34" s="64"/>
      <c r="C34" s="72" t="s">
        <v>49</v>
      </c>
      <c r="D34" s="72"/>
      <c r="E34" s="72"/>
      <c r="F34" s="72"/>
      <c r="G34" s="2"/>
      <c r="H34" s="64"/>
      <c r="I34" s="64"/>
      <c r="J34" s="64"/>
      <c r="K34" s="64"/>
      <c r="L34" s="64"/>
      <c r="M34" s="64"/>
      <c r="N34" s="64"/>
      <c r="O34" s="64"/>
      <c r="P34" s="64"/>
      <c r="T34" s="4"/>
      <c r="U34" s="4" t="s">
        <v>50</v>
      </c>
      <c r="V34" s="4"/>
    </row>
    <row r="35" spans="1:22" x14ac:dyDescent="0.25">
      <c r="A35" s="64"/>
      <c r="B35" s="64"/>
      <c r="C35" s="72"/>
      <c r="D35" s="72"/>
      <c r="E35" s="72"/>
      <c r="F35" s="72"/>
      <c r="G35" s="21" t="s">
        <v>51</v>
      </c>
      <c r="H35" s="22"/>
      <c r="I35" s="64" t="str">
        <f>IF(SUM(H35:H35)&lt;&gt;ROUND(SUM(H35:H35),0),"WHOLE DOLLARS","")</f>
        <v/>
      </c>
      <c r="J35" s="64"/>
      <c r="K35" s="64"/>
      <c r="L35" s="64"/>
      <c r="M35" s="64"/>
      <c r="N35" s="64"/>
      <c r="O35" s="64"/>
      <c r="P35" s="64"/>
      <c r="T35" s="4"/>
      <c r="U35" s="4" t="s">
        <v>52</v>
      </c>
      <c r="V35" s="4"/>
    </row>
    <row r="36" spans="1:22" x14ac:dyDescent="0.25">
      <c r="A36" s="64"/>
      <c r="B36" s="64"/>
      <c r="C36" s="64"/>
      <c r="D36" s="64"/>
      <c r="E36" s="64"/>
      <c r="F36" s="64"/>
      <c r="G36" s="2"/>
      <c r="H36" s="64"/>
      <c r="I36" s="64"/>
      <c r="J36" s="64"/>
      <c r="K36" s="64"/>
      <c r="L36" s="64"/>
      <c r="M36" s="64"/>
      <c r="N36" s="64"/>
      <c r="O36" s="64"/>
      <c r="P36" s="64"/>
      <c r="T36" s="4"/>
      <c r="U36" s="4" t="s">
        <v>53</v>
      </c>
      <c r="V36" s="4"/>
    </row>
    <row r="37" spans="1:22" ht="12.75" customHeight="1" x14ac:dyDescent="0.25">
      <c r="A37" s="64"/>
      <c r="B37" s="64"/>
      <c r="C37" s="72" t="s">
        <v>54</v>
      </c>
      <c r="D37" s="72"/>
      <c r="E37" s="72"/>
      <c r="F37" s="72"/>
      <c r="G37" s="2"/>
      <c r="H37" s="64"/>
      <c r="I37" s="64"/>
      <c r="J37" s="64"/>
      <c r="K37" s="64"/>
      <c r="L37" s="64"/>
      <c r="M37" s="64"/>
      <c r="N37" s="64"/>
      <c r="O37" s="64"/>
      <c r="P37" s="64"/>
      <c r="T37" s="4"/>
      <c r="U37" s="4" t="s">
        <v>55</v>
      </c>
      <c r="V37" s="4"/>
    </row>
    <row r="38" spans="1:22" x14ac:dyDescent="0.25">
      <c r="A38" s="64"/>
      <c r="B38" s="64"/>
      <c r="C38" s="72"/>
      <c r="D38" s="72"/>
      <c r="E38" s="72"/>
      <c r="F38" s="72"/>
      <c r="G38" s="2"/>
      <c r="H38" s="64"/>
      <c r="I38" s="64"/>
      <c r="J38" s="64"/>
      <c r="K38" s="64"/>
      <c r="L38" s="64"/>
      <c r="M38" s="64"/>
      <c r="N38" s="64"/>
      <c r="O38" s="64"/>
      <c r="P38" s="64"/>
      <c r="T38" s="4"/>
      <c r="U38" s="4" t="s">
        <v>56</v>
      </c>
      <c r="V38" s="4"/>
    </row>
    <row r="39" spans="1:22" x14ac:dyDescent="0.25">
      <c r="A39" s="64"/>
      <c r="B39" s="64"/>
      <c r="C39" s="72"/>
      <c r="D39" s="72"/>
      <c r="E39" s="72"/>
      <c r="F39" s="72"/>
      <c r="G39" s="21" t="s">
        <v>57</v>
      </c>
      <c r="H39" s="22"/>
      <c r="I39" s="64" t="str">
        <f>IF(SUM(H39:H39)&lt;&gt;ROUND(SUM(H39:H39),0),"WHOLE DOLLARS","")</f>
        <v/>
      </c>
      <c r="J39" s="64"/>
      <c r="K39" s="64"/>
      <c r="L39" s="64"/>
      <c r="M39" s="64"/>
      <c r="N39" s="64"/>
      <c r="O39" s="64"/>
      <c r="P39" s="64"/>
      <c r="T39" s="4"/>
      <c r="U39" s="4" t="s">
        <v>58</v>
      </c>
      <c r="V39" s="4"/>
    </row>
    <row r="40" spans="1:22" x14ac:dyDescent="0.25">
      <c r="A40" s="64"/>
      <c r="B40" s="64"/>
      <c r="C40" s="64"/>
      <c r="D40" s="64"/>
      <c r="E40" s="64"/>
      <c r="F40" s="64"/>
      <c r="G40" s="2"/>
      <c r="H40" s="64"/>
      <c r="I40" s="64"/>
      <c r="J40" s="64"/>
      <c r="K40" s="64"/>
      <c r="L40" s="64"/>
      <c r="M40" s="64"/>
      <c r="N40" s="64"/>
      <c r="O40" s="64"/>
      <c r="P40" s="64"/>
      <c r="T40" s="4"/>
      <c r="U40" s="4" t="s">
        <v>59</v>
      </c>
      <c r="V40" s="4"/>
    </row>
    <row r="41" spans="1:22" x14ac:dyDescent="0.25">
      <c r="A41" s="64"/>
      <c r="B41" s="64"/>
      <c r="C41" s="70" t="s">
        <v>60</v>
      </c>
      <c r="D41" s="70"/>
      <c r="E41" s="70"/>
      <c r="F41" s="70"/>
      <c r="G41" s="21" t="s">
        <v>61</v>
      </c>
      <c r="H41" s="22" t="s">
        <v>2</v>
      </c>
      <c r="I41" s="64" t="str">
        <f>IF(SUM(H41:H41)&lt;&gt;ROUND(SUM(H41:H41),0),"WHOLE DOLLARS","")</f>
        <v/>
      </c>
      <c r="J41" s="64"/>
      <c r="K41" s="64"/>
      <c r="L41" s="64"/>
      <c r="M41" s="64"/>
      <c r="N41" s="64"/>
      <c r="O41" s="64"/>
      <c r="P41" s="64"/>
      <c r="T41" s="4"/>
      <c r="U41" s="4" t="s">
        <v>62</v>
      </c>
      <c r="V41" s="4"/>
    </row>
    <row r="42" spans="1:22" x14ac:dyDescent="0.25">
      <c r="A42" s="64"/>
      <c r="B42" s="64"/>
      <c r="C42" s="64"/>
      <c r="D42" s="64"/>
      <c r="E42" s="64"/>
      <c r="F42" s="64"/>
      <c r="G42" s="2"/>
      <c r="H42" s="64"/>
      <c r="I42" s="64"/>
      <c r="J42" s="64"/>
      <c r="K42" s="64"/>
      <c r="L42" s="64"/>
      <c r="M42" s="64"/>
      <c r="N42" s="64"/>
      <c r="O42" s="64"/>
      <c r="P42" s="64"/>
      <c r="T42" s="4"/>
      <c r="U42" s="4" t="s">
        <v>63</v>
      </c>
      <c r="V42" s="4"/>
    </row>
    <row r="43" spans="1:22" ht="12.75" customHeight="1" x14ac:dyDescent="0.25">
      <c r="A43" s="64"/>
      <c r="B43" s="64"/>
      <c r="C43" s="72" t="s">
        <v>64</v>
      </c>
      <c r="D43" s="72"/>
      <c r="E43" s="72"/>
      <c r="F43" s="72"/>
      <c r="G43" s="2"/>
      <c r="H43" s="64"/>
      <c r="I43" s="64"/>
      <c r="J43" s="64"/>
      <c r="K43" s="64"/>
      <c r="L43" s="64"/>
      <c r="M43" s="64"/>
      <c r="N43" s="64"/>
      <c r="O43" s="64"/>
      <c r="P43" s="64"/>
      <c r="T43" s="4"/>
      <c r="U43" s="4" t="s">
        <v>65</v>
      </c>
      <c r="V43" s="4"/>
    </row>
    <row r="44" spans="1:22" ht="12.75" customHeight="1" x14ac:dyDescent="0.25">
      <c r="A44" s="64"/>
      <c r="B44" s="64"/>
      <c r="C44" s="72"/>
      <c r="D44" s="72"/>
      <c r="E44" s="72"/>
      <c r="F44" s="72"/>
      <c r="G44" s="2"/>
      <c r="H44" s="64"/>
      <c r="I44" s="64"/>
      <c r="J44" s="64"/>
      <c r="K44" s="64"/>
      <c r="L44" s="64"/>
      <c r="M44" s="64"/>
      <c r="N44" s="64"/>
      <c r="O44" s="64"/>
      <c r="P44" s="64"/>
      <c r="T44" s="4"/>
      <c r="U44" s="4" t="s">
        <v>66</v>
      </c>
      <c r="V44" s="4"/>
    </row>
    <row r="45" spans="1:22" x14ac:dyDescent="0.25">
      <c r="A45" s="64"/>
      <c r="B45" s="64"/>
      <c r="C45" s="72"/>
      <c r="D45" s="72"/>
      <c r="E45" s="72"/>
      <c r="F45" s="72"/>
      <c r="G45" s="21" t="s">
        <v>67</v>
      </c>
      <c r="H45" s="22" t="s">
        <v>2</v>
      </c>
      <c r="I45" s="64" t="str">
        <f>IF(SUM(H45:H45)&lt;&gt;ROUND(SUM(H45:H45),0),"WHOLE DOLLARS","")</f>
        <v/>
      </c>
      <c r="J45" s="64"/>
      <c r="K45" s="64"/>
      <c r="L45" s="64"/>
      <c r="M45" s="64"/>
      <c r="N45" s="64"/>
      <c r="O45" s="64"/>
      <c r="P45" s="64"/>
      <c r="T45" s="4"/>
      <c r="U45" s="4" t="s">
        <v>68</v>
      </c>
      <c r="V45" s="4"/>
    </row>
    <row r="46" spans="1:22" x14ac:dyDescent="0.25">
      <c r="A46" s="64"/>
      <c r="B46" s="64"/>
      <c r="C46" s="64"/>
      <c r="D46" s="64"/>
      <c r="E46" s="64"/>
      <c r="F46" s="64"/>
      <c r="G46" s="21"/>
      <c r="H46" s="23"/>
      <c r="I46" s="23"/>
      <c r="J46" s="64"/>
      <c r="K46" s="64"/>
      <c r="L46" s="64"/>
      <c r="M46" s="64"/>
      <c r="N46" s="64"/>
      <c r="O46" s="64"/>
      <c r="P46" s="64"/>
      <c r="T46" s="4"/>
      <c r="U46" s="4" t="s">
        <v>69</v>
      </c>
      <c r="V46" s="4"/>
    </row>
    <row r="47" spans="1:22" x14ac:dyDescent="0.25">
      <c r="A47" s="64"/>
      <c r="B47" s="64"/>
      <c r="C47" s="64"/>
      <c r="D47" s="70" t="s">
        <v>70</v>
      </c>
      <c r="E47" s="70"/>
      <c r="F47" s="70"/>
      <c r="G47" s="21"/>
      <c r="H47" s="23">
        <f>SUM(H35:H45)</f>
        <v>0</v>
      </c>
      <c r="I47" s="23" t="s">
        <v>2</v>
      </c>
      <c r="J47" s="60" t="str">
        <f>IF(B32&lt;H47,"PROBLEM - The sum of these 4 activities may not exceed","OK")</f>
        <v>OK</v>
      </c>
      <c r="K47" s="64"/>
      <c r="L47" s="64"/>
      <c r="M47" s="64"/>
      <c r="N47" s="64"/>
      <c r="O47" s="64"/>
      <c r="P47" s="60" t="s">
        <v>2</v>
      </c>
      <c r="T47" s="4"/>
      <c r="U47" s="4" t="s">
        <v>71</v>
      </c>
      <c r="V47" s="4"/>
    </row>
    <row r="48" spans="1:22" x14ac:dyDescent="0.25">
      <c r="A48" s="64"/>
      <c r="B48" s="64"/>
      <c r="C48" s="64"/>
      <c r="D48" s="64"/>
      <c r="E48" s="64"/>
      <c r="F48" s="64"/>
      <c r="G48" s="21"/>
      <c r="H48" s="23"/>
      <c r="I48" s="23"/>
      <c r="J48" s="60" t="str">
        <f>IF(J47&lt;&gt;"OK",(B32),"")</f>
        <v/>
      </c>
      <c r="K48" s="64"/>
      <c r="L48" s="64"/>
      <c r="M48" s="64"/>
      <c r="N48" s="64"/>
      <c r="O48" s="64"/>
      <c r="P48" s="60"/>
      <c r="T48" s="4"/>
      <c r="U48" s="4" t="s">
        <v>72</v>
      </c>
      <c r="V48" s="4"/>
    </row>
    <row r="49" spans="1:22" x14ac:dyDescent="0.25">
      <c r="A49" s="64"/>
      <c r="B49" s="64"/>
      <c r="C49" s="64"/>
      <c r="D49" s="64"/>
      <c r="E49" s="64"/>
      <c r="F49" s="64"/>
      <c r="G49" s="21"/>
      <c r="H49" s="23"/>
      <c r="I49" s="23"/>
      <c r="J49" s="60"/>
      <c r="K49" s="64"/>
      <c r="L49" s="64"/>
      <c r="M49" s="64"/>
      <c r="N49" s="64"/>
      <c r="O49" s="64"/>
      <c r="P49" s="60"/>
      <c r="T49" s="4"/>
      <c r="U49" s="4" t="s">
        <v>73</v>
      </c>
      <c r="V49" s="4"/>
    </row>
    <row r="50" spans="1:22" ht="12.75" customHeight="1" x14ac:dyDescent="0.25">
      <c r="A50" s="64"/>
      <c r="B50" s="72" t="s">
        <v>74</v>
      </c>
      <c r="C50" s="72"/>
      <c r="D50" s="72"/>
      <c r="E50" s="72"/>
      <c r="F50" s="72"/>
      <c r="G50" s="2"/>
      <c r="H50" s="64"/>
      <c r="I50" s="64"/>
      <c r="J50" s="64"/>
      <c r="K50" s="64"/>
      <c r="L50" s="64"/>
      <c r="M50" s="64"/>
      <c r="N50" s="64"/>
      <c r="O50" s="64"/>
      <c r="P50" s="64"/>
      <c r="T50" s="4"/>
      <c r="U50" s="4" t="s">
        <v>75</v>
      </c>
      <c r="V50" s="4"/>
    </row>
    <row r="51" spans="1:22" x14ac:dyDescent="0.25">
      <c r="A51" s="64"/>
      <c r="B51" s="72"/>
      <c r="C51" s="72"/>
      <c r="D51" s="72"/>
      <c r="E51" s="72"/>
      <c r="F51" s="72"/>
      <c r="G51" s="2"/>
      <c r="H51" s="64"/>
      <c r="I51" s="64"/>
      <c r="J51" s="64"/>
      <c r="K51" s="64"/>
      <c r="L51" s="64"/>
      <c r="M51" s="64"/>
      <c r="N51" s="64"/>
      <c r="O51" s="64"/>
      <c r="P51" s="64"/>
      <c r="T51" s="4"/>
      <c r="U51" s="4" t="s">
        <v>76</v>
      </c>
      <c r="V51" s="4"/>
    </row>
    <row r="52" spans="1:22" x14ac:dyDescent="0.25">
      <c r="A52" s="64"/>
      <c r="B52" s="72"/>
      <c r="C52" s="72"/>
      <c r="D52" s="72"/>
      <c r="E52" s="72"/>
      <c r="F52" s="72"/>
      <c r="G52" s="2"/>
      <c r="H52" s="64"/>
      <c r="I52" s="64"/>
      <c r="J52" s="64"/>
      <c r="K52" s="64"/>
      <c r="L52" s="64"/>
      <c r="M52" s="64"/>
      <c r="N52" s="64"/>
      <c r="O52" s="64"/>
      <c r="P52" s="64"/>
      <c r="T52" s="4"/>
      <c r="U52" s="4" t="s">
        <v>77</v>
      </c>
      <c r="V52" s="4"/>
    </row>
    <row r="53" spans="1:22" x14ac:dyDescent="0.25">
      <c r="A53" s="64"/>
      <c r="B53" s="72"/>
      <c r="C53" s="72"/>
      <c r="D53" s="72"/>
      <c r="E53" s="72"/>
      <c r="F53" s="72"/>
      <c r="G53" s="2"/>
      <c r="H53" s="64"/>
      <c r="I53" s="64"/>
      <c r="J53" s="64"/>
      <c r="K53" s="64"/>
      <c r="L53" s="64"/>
      <c r="M53" s="64"/>
      <c r="N53" s="64"/>
      <c r="O53" s="64"/>
      <c r="P53" s="64"/>
      <c r="T53" s="4"/>
      <c r="U53" s="4" t="s">
        <v>78</v>
      </c>
      <c r="V53" s="4"/>
    </row>
    <row r="54" spans="1:22" x14ac:dyDescent="0.25">
      <c r="A54" s="64"/>
      <c r="B54" s="72"/>
      <c r="C54" s="72"/>
      <c r="D54" s="72"/>
      <c r="E54" s="72"/>
      <c r="F54" s="72"/>
      <c r="G54" s="2"/>
      <c r="H54" s="64"/>
      <c r="I54" s="64"/>
      <c r="J54" s="64"/>
      <c r="K54" s="64"/>
      <c r="L54" s="64"/>
      <c r="M54" s="64"/>
      <c r="N54" s="64"/>
      <c r="O54" s="64"/>
      <c r="P54" s="64"/>
      <c r="T54" s="4"/>
      <c r="U54" s="4" t="s">
        <v>79</v>
      </c>
      <c r="V54" s="4"/>
    </row>
    <row r="55" spans="1:22" x14ac:dyDescent="0.25">
      <c r="A55" s="64"/>
      <c r="B55" s="72"/>
      <c r="C55" s="72"/>
      <c r="D55" s="72"/>
      <c r="E55" s="72"/>
      <c r="F55" s="72"/>
      <c r="G55" s="2"/>
      <c r="H55" s="64"/>
      <c r="I55" s="64"/>
      <c r="J55" s="64"/>
      <c r="K55" s="64"/>
      <c r="L55" s="64"/>
      <c r="M55" s="64"/>
      <c r="N55" s="64"/>
      <c r="O55" s="64"/>
      <c r="P55" s="64"/>
      <c r="T55" s="4"/>
      <c r="U55" s="4" t="s">
        <v>80</v>
      </c>
      <c r="V55" s="4"/>
    </row>
    <row r="56" spans="1:22" x14ac:dyDescent="0.25">
      <c r="A56" s="64"/>
      <c r="B56" s="72"/>
      <c r="C56" s="72"/>
      <c r="D56" s="72"/>
      <c r="E56" s="72"/>
      <c r="F56" s="72"/>
      <c r="G56" s="2"/>
      <c r="H56" s="64"/>
      <c r="I56" s="64"/>
      <c r="J56" s="64"/>
      <c r="K56" s="64"/>
      <c r="L56" s="64"/>
      <c r="M56" s="64"/>
      <c r="N56" s="64"/>
      <c r="O56" s="64"/>
      <c r="P56" s="64"/>
      <c r="T56" s="4"/>
      <c r="U56" s="4" t="s">
        <v>81</v>
      </c>
      <c r="V56" s="4"/>
    </row>
    <row r="57" spans="1:22" x14ac:dyDescent="0.25">
      <c r="A57" s="64"/>
      <c r="B57" s="72"/>
      <c r="C57" s="72"/>
      <c r="D57" s="72"/>
      <c r="E57" s="72"/>
      <c r="F57" s="72"/>
      <c r="G57" s="2"/>
      <c r="H57" s="64"/>
      <c r="I57" s="64"/>
      <c r="J57" s="64"/>
      <c r="K57" s="64"/>
      <c r="L57" s="64"/>
      <c r="M57" s="64"/>
      <c r="N57" s="64"/>
      <c r="O57" s="64"/>
      <c r="P57" s="64"/>
      <c r="T57" s="4"/>
      <c r="U57" s="4" t="s">
        <v>82</v>
      </c>
      <c r="V57" s="4"/>
    </row>
    <row r="58" spans="1:22" x14ac:dyDescent="0.25">
      <c r="A58" s="64"/>
      <c r="B58" s="72"/>
      <c r="C58" s="72"/>
      <c r="D58" s="72"/>
      <c r="E58" s="72"/>
      <c r="F58" s="72"/>
      <c r="G58" s="21" t="s">
        <v>83</v>
      </c>
      <c r="H58" s="22">
        <v>108606</v>
      </c>
      <c r="I58" s="64" t="str">
        <f>IF(SUM(H58:H58)&lt;&gt;ROUND(SUM(H58:H58),0),"WHOLE DOLLARS","")</f>
        <v/>
      </c>
      <c r="J58" s="64"/>
      <c r="K58" s="64"/>
      <c r="L58" s="64"/>
      <c r="M58" s="64"/>
      <c r="N58" s="64"/>
      <c r="O58" s="64"/>
      <c r="P58" s="64"/>
      <c r="T58" s="4"/>
      <c r="U58" s="4" t="s">
        <v>84</v>
      </c>
      <c r="V58" s="4"/>
    </row>
    <row r="59" spans="1:22" x14ac:dyDescent="0.25">
      <c r="A59" s="64"/>
      <c r="B59" s="64"/>
      <c r="C59" s="64"/>
      <c r="D59" s="64"/>
      <c r="E59" s="64"/>
      <c r="F59" s="64"/>
      <c r="G59" s="21"/>
      <c r="H59" s="23"/>
      <c r="I59" s="23"/>
      <c r="J59" s="60"/>
      <c r="K59" s="64"/>
      <c r="L59" s="64"/>
      <c r="M59" s="64"/>
      <c r="N59" s="64"/>
      <c r="O59" s="64"/>
      <c r="P59" s="60"/>
      <c r="T59" s="4"/>
      <c r="U59" s="4" t="s">
        <v>85</v>
      </c>
      <c r="V59" s="4"/>
    </row>
    <row r="60" spans="1:22" x14ac:dyDescent="0.25">
      <c r="A60" s="64"/>
      <c r="B60" s="64"/>
      <c r="C60" s="64"/>
      <c r="D60" s="64"/>
      <c r="E60" s="64"/>
      <c r="F60" s="64"/>
      <c r="G60" s="21"/>
      <c r="H60" s="23"/>
      <c r="I60" s="23"/>
      <c r="J60" s="60"/>
      <c r="K60" s="64"/>
      <c r="L60" s="64"/>
      <c r="M60" s="64"/>
      <c r="N60" s="64"/>
      <c r="O60" s="64"/>
      <c r="P60" s="60"/>
      <c r="T60" s="4"/>
      <c r="U60" s="4"/>
      <c r="V60" s="4"/>
    </row>
    <row r="61" spans="1:22" x14ac:dyDescent="0.25">
      <c r="A61" s="64"/>
      <c r="B61" s="64"/>
      <c r="C61" s="64"/>
      <c r="D61" s="64"/>
      <c r="E61" s="64"/>
      <c r="F61" s="64"/>
      <c r="G61" s="21"/>
      <c r="H61" s="23"/>
      <c r="I61" s="23"/>
      <c r="J61" s="60"/>
      <c r="K61" s="64"/>
      <c r="L61" s="64"/>
      <c r="M61" s="64"/>
      <c r="N61" s="64"/>
      <c r="O61" s="64"/>
      <c r="P61" s="60"/>
      <c r="T61" s="4"/>
      <c r="U61" s="4"/>
      <c r="V61" s="4"/>
    </row>
    <row r="62" spans="1:22" x14ac:dyDescent="0.25">
      <c r="A62" s="64"/>
      <c r="B62" s="64"/>
      <c r="C62" s="64"/>
      <c r="D62" s="24" t="s">
        <v>86</v>
      </c>
      <c r="E62" s="64"/>
      <c r="F62" s="64"/>
      <c r="G62" s="21"/>
      <c r="H62" s="23"/>
      <c r="I62" s="23">
        <f>SUM(H21:H58)-H47</f>
        <v>3784879</v>
      </c>
      <c r="J62" s="75" t="str">
        <f>IF(I62&gt;SUM(I11:I11),"PROBLEM - You have distributed more funds for Administration than you said you want to set aside for Administration",(IF(I62&lt;SUM(I11:I11),"PROBLEM - You have not distributed as much as you said you wanted to set aside for Administration.","OK")))</f>
        <v>OK</v>
      </c>
      <c r="K62" s="75"/>
      <c r="L62" s="75"/>
      <c r="M62" s="75"/>
      <c r="N62" s="75"/>
      <c r="O62" s="75"/>
      <c r="P62" s="75"/>
      <c r="T62" s="4"/>
      <c r="U62" s="4"/>
      <c r="V62" s="4"/>
    </row>
    <row r="63" spans="1:22" x14ac:dyDescent="0.25">
      <c r="A63" s="64"/>
      <c r="B63" s="64"/>
      <c r="C63" s="64"/>
      <c r="D63" s="24"/>
      <c r="E63" s="64"/>
      <c r="F63" s="64"/>
      <c r="G63" s="21"/>
      <c r="H63" s="23"/>
      <c r="I63" s="23"/>
      <c r="J63" s="75"/>
      <c r="K63" s="75"/>
      <c r="L63" s="75"/>
      <c r="M63" s="75"/>
      <c r="N63" s="75"/>
      <c r="O63" s="75"/>
      <c r="P63" s="75"/>
      <c r="T63" s="4"/>
      <c r="U63" s="26"/>
      <c r="V63" s="4"/>
    </row>
    <row r="64" spans="1:22" x14ac:dyDescent="0.25">
      <c r="A64" s="64"/>
      <c r="B64" s="64"/>
      <c r="C64" s="64"/>
      <c r="D64" s="64"/>
      <c r="E64" s="64"/>
      <c r="F64" s="64"/>
      <c r="G64" s="21"/>
      <c r="H64" s="23"/>
      <c r="I64" s="23"/>
      <c r="J64" s="75" t="str">
        <f>IF(I62&lt;&gt;SUM(I11:I11),"The difference between what you said you wanted to set aside and the details of what you have set aside is","")</f>
        <v/>
      </c>
      <c r="K64" s="75"/>
      <c r="L64" s="75"/>
      <c r="M64" s="75"/>
      <c r="N64" s="75"/>
      <c r="O64" s="75"/>
      <c r="P64" s="75"/>
      <c r="T64" s="4"/>
      <c r="U64" s="4"/>
      <c r="V64" s="4"/>
    </row>
    <row r="65" spans="1:22" x14ac:dyDescent="0.25">
      <c r="A65" s="64"/>
      <c r="B65" s="64"/>
      <c r="C65" s="64"/>
      <c r="D65" s="64"/>
      <c r="E65" s="64"/>
      <c r="F65" s="64"/>
      <c r="G65" s="21"/>
      <c r="H65" s="23"/>
      <c r="I65" s="23"/>
      <c r="J65" s="75"/>
      <c r="K65" s="75"/>
      <c r="L65" s="75"/>
      <c r="M65" s="75"/>
      <c r="N65" s="75"/>
      <c r="O65" s="75"/>
      <c r="P65" s="75"/>
      <c r="T65" s="4"/>
      <c r="U65" s="4"/>
      <c r="V65" s="4"/>
    </row>
    <row r="66" spans="1:22" x14ac:dyDescent="0.25">
      <c r="A66" s="64"/>
      <c r="B66" s="64"/>
      <c r="C66" s="64"/>
      <c r="D66" s="64"/>
      <c r="E66" s="64"/>
      <c r="F66" s="64"/>
      <c r="G66" s="21"/>
      <c r="H66" s="23"/>
      <c r="I66" s="23"/>
      <c r="J66" s="60" t="str">
        <f>IF(I62&gt;SUM(I11:I11),I62-SUM(I11:I11),(IF(I62&lt;SUM(I11:I11),SUM(I11:I11)-I62,"")))</f>
        <v/>
      </c>
      <c r="K66" s="64"/>
      <c r="L66" s="64"/>
      <c r="M66" s="64"/>
      <c r="N66" s="64"/>
      <c r="O66" s="64"/>
      <c r="P66" s="64"/>
      <c r="T66" s="4"/>
      <c r="U66" s="4"/>
      <c r="V66" s="4"/>
    </row>
    <row r="67" spans="1:22" x14ac:dyDescent="0.25">
      <c r="A67" s="64"/>
      <c r="B67" s="64"/>
      <c r="C67" s="64"/>
      <c r="D67" s="64"/>
      <c r="E67" s="64"/>
      <c r="F67" s="64"/>
      <c r="G67" s="2"/>
      <c r="H67" s="64"/>
      <c r="I67" s="64"/>
      <c r="J67" s="64"/>
      <c r="K67" s="64"/>
      <c r="L67" s="64"/>
      <c r="M67" s="64"/>
      <c r="N67" s="64"/>
      <c r="O67" s="64"/>
      <c r="P67" s="64"/>
    </row>
    <row r="68" spans="1:22" x14ac:dyDescent="0.25">
      <c r="A68" s="63" t="s">
        <v>87</v>
      </c>
      <c r="B68" s="64"/>
      <c r="C68" s="64"/>
      <c r="D68" s="64"/>
      <c r="E68" s="64"/>
      <c r="F68" s="64"/>
      <c r="G68" s="2"/>
      <c r="H68" s="64"/>
      <c r="I68" s="64"/>
      <c r="J68" s="64"/>
      <c r="K68" s="64"/>
      <c r="L68" s="64"/>
      <c r="M68" s="64"/>
      <c r="N68" s="64"/>
      <c r="O68" s="64"/>
      <c r="P68" s="64"/>
    </row>
    <row r="69" spans="1:22" x14ac:dyDescent="0.25">
      <c r="A69" s="63"/>
      <c r="B69" s="64"/>
      <c r="C69" s="64"/>
      <c r="D69" s="64"/>
      <c r="E69" s="64"/>
      <c r="F69" s="64"/>
      <c r="G69" s="2"/>
      <c r="H69" s="64"/>
      <c r="I69" s="64"/>
      <c r="J69" s="64"/>
      <c r="K69" s="64"/>
      <c r="L69" s="64"/>
      <c r="M69" s="64"/>
      <c r="N69" s="64"/>
      <c r="O69" s="64"/>
      <c r="P69" s="64"/>
    </row>
    <row r="70" spans="1:22" ht="12.75" customHeight="1" x14ac:dyDescent="0.25">
      <c r="A70" s="72" t="s">
        <v>88</v>
      </c>
      <c r="B70" s="72"/>
      <c r="C70" s="72"/>
      <c r="D70" s="72"/>
      <c r="E70" s="72"/>
      <c r="F70" s="72"/>
      <c r="G70" s="2"/>
      <c r="H70" s="64"/>
      <c r="I70" s="64"/>
      <c r="J70" s="64"/>
      <c r="K70" s="64"/>
      <c r="L70" s="64"/>
      <c r="M70" s="64"/>
      <c r="N70" s="64"/>
      <c r="O70" s="64"/>
      <c r="P70" s="64"/>
    </row>
    <row r="71" spans="1:22" x14ac:dyDescent="0.25">
      <c r="A71" s="72"/>
      <c r="B71" s="72"/>
      <c r="C71" s="72"/>
      <c r="D71" s="72"/>
      <c r="E71" s="72"/>
      <c r="F71" s="72"/>
      <c r="G71" s="2"/>
      <c r="H71" s="64"/>
      <c r="I71" s="64"/>
      <c r="J71" s="64"/>
      <c r="K71" s="64"/>
      <c r="L71" s="64"/>
      <c r="M71" s="64"/>
      <c r="N71" s="64"/>
      <c r="O71" s="64"/>
      <c r="P71" s="64"/>
    </row>
    <row r="72" spans="1:22" x14ac:dyDescent="0.25">
      <c r="A72" s="72"/>
      <c r="B72" s="72"/>
      <c r="C72" s="72"/>
      <c r="D72" s="72"/>
      <c r="E72" s="72"/>
      <c r="F72" s="72"/>
      <c r="G72" s="21"/>
      <c r="H72" s="23">
        <f xml:space="preserve"> (E2)</f>
        <v>21082154.788104389</v>
      </c>
      <c r="I72" s="23" t="s">
        <v>2</v>
      </c>
      <c r="J72" s="64"/>
      <c r="K72" s="64"/>
      <c r="L72" s="64"/>
      <c r="M72" s="64"/>
      <c r="N72" s="64"/>
      <c r="O72" s="64"/>
      <c r="P72" s="64"/>
    </row>
    <row r="73" spans="1:22" ht="12.75" customHeight="1" x14ac:dyDescent="0.25">
      <c r="A73" s="72" t="s">
        <v>89</v>
      </c>
      <c r="B73" s="72"/>
      <c r="C73" s="72"/>
      <c r="D73" s="72"/>
      <c r="E73" s="72"/>
      <c r="F73" s="72"/>
      <c r="G73" s="2"/>
      <c r="H73" s="64"/>
      <c r="I73" s="64"/>
      <c r="J73" s="64"/>
      <c r="K73" s="64"/>
      <c r="L73" s="64"/>
      <c r="M73" s="64"/>
      <c r="N73" s="64"/>
      <c r="O73" s="64"/>
      <c r="P73" s="64"/>
    </row>
    <row r="74" spans="1:22" x14ac:dyDescent="0.25">
      <c r="A74" s="72"/>
      <c r="B74" s="72"/>
      <c r="C74" s="72"/>
      <c r="D74" s="72"/>
      <c r="E74" s="72"/>
      <c r="F74" s="72"/>
      <c r="G74" s="2"/>
      <c r="H74" s="23" t="s">
        <v>2</v>
      </c>
      <c r="I74" s="23" t="s">
        <v>2</v>
      </c>
      <c r="J74" s="64"/>
      <c r="K74" s="64"/>
      <c r="L74" s="64"/>
      <c r="M74" s="64"/>
      <c r="N74" s="64"/>
      <c r="O74" s="64"/>
      <c r="P74" s="64"/>
    </row>
    <row r="75" spans="1:22" x14ac:dyDescent="0.25">
      <c r="A75" s="63"/>
      <c r="B75" s="64"/>
      <c r="C75" s="64"/>
      <c r="D75" s="64"/>
      <c r="E75" s="64"/>
      <c r="F75" s="64"/>
      <c r="G75" s="2"/>
      <c r="H75" s="64"/>
      <c r="I75" s="64"/>
      <c r="J75" s="64"/>
      <c r="K75" s="64"/>
      <c r="L75" s="64"/>
      <c r="M75" s="64"/>
      <c r="N75" s="64"/>
      <c r="O75" s="64"/>
      <c r="P75" s="64"/>
    </row>
    <row r="76" spans="1:22" ht="12.75" customHeight="1" x14ac:dyDescent="0.25">
      <c r="A76" s="72" t="s">
        <v>90</v>
      </c>
      <c r="B76" s="72"/>
      <c r="C76" s="72"/>
      <c r="D76" s="72"/>
      <c r="E76" s="72"/>
      <c r="F76" s="72"/>
      <c r="G76" s="2"/>
      <c r="H76" s="64"/>
      <c r="I76" s="64"/>
      <c r="J76" s="64"/>
      <c r="K76" s="64"/>
      <c r="L76" s="64"/>
      <c r="M76" s="64"/>
      <c r="N76" s="64"/>
      <c r="O76" s="64"/>
      <c r="P76" s="64"/>
    </row>
    <row r="77" spans="1:22" x14ac:dyDescent="0.25">
      <c r="A77" s="72"/>
      <c r="B77" s="72"/>
      <c r="C77" s="72"/>
      <c r="D77" s="72"/>
      <c r="E77" s="72"/>
      <c r="F77" s="72"/>
      <c r="G77" s="2"/>
      <c r="H77" s="64"/>
      <c r="I77" s="64"/>
      <c r="J77" s="64"/>
      <c r="K77" s="64"/>
      <c r="L77" s="64"/>
      <c r="M77" s="64"/>
      <c r="N77" s="64"/>
      <c r="O77" s="64"/>
      <c r="P77" s="64"/>
    </row>
    <row r="78" spans="1:22" x14ac:dyDescent="0.25">
      <c r="A78" s="72"/>
      <c r="B78" s="72"/>
      <c r="C78" s="72"/>
      <c r="D78" s="72"/>
      <c r="E78" s="72"/>
      <c r="F78" s="72"/>
      <c r="G78" s="21"/>
      <c r="H78" s="23">
        <f>(F2)</f>
        <v>19703618.486728556</v>
      </c>
      <c r="I78" s="23" t="s">
        <v>2</v>
      </c>
      <c r="J78" s="64"/>
      <c r="K78" s="64"/>
      <c r="L78" s="64"/>
      <c r="M78" s="64"/>
      <c r="N78" s="64"/>
      <c r="O78" s="64"/>
      <c r="P78" s="64"/>
    </row>
    <row r="79" spans="1:22" x14ac:dyDescent="0.25">
      <c r="A79" s="63"/>
      <c r="B79" s="64"/>
      <c r="C79" s="64"/>
      <c r="D79" s="64"/>
      <c r="E79" s="64"/>
      <c r="F79" s="64"/>
      <c r="G79" s="2"/>
      <c r="H79" s="64"/>
      <c r="I79" s="64"/>
      <c r="J79" s="64"/>
      <c r="K79" s="64"/>
      <c r="L79" s="64"/>
      <c r="M79" s="64"/>
      <c r="N79" s="64"/>
      <c r="O79" s="64"/>
      <c r="P79" s="64"/>
    </row>
    <row r="80" spans="1:22" ht="12.75" customHeight="1" x14ac:dyDescent="0.25">
      <c r="A80" s="72" t="s">
        <v>91</v>
      </c>
      <c r="B80" s="72"/>
      <c r="C80" s="72"/>
      <c r="D80" s="72"/>
      <c r="E80" s="72"/>
      <c r="F80" s="72"/>
      <c r="G80" s="2"/>
      <c r="H80" s="64"/>
      <c r="I80" s="64"/>
      <c r="J80" s="64"/>
      <c r="K80" s="64"/>
      <c r="L80" s="64"/>
      <c r="M80" s="64"/>
      <c r="N80" s="64"/>
      <c r="O80" s="64"/>
      <c r="P80" s="64"/>
    </row>
    <row r="81" spans="1:16" customFormat="1" x14ac:dyDescent="0.25">
      <c r="A81" s="72"/>
      <c r="B81" s="72"/>
      <c r="C81" s="72"/>
      <c r="D81" s="72"/>
      <c r="E81" s="72"/>
      <c r="F81" s="72"/>
      <c r="G81" s="2"/>
      <c r="H81" s="64"/>
      <c r="I81" s="64"/>
      <c r="J81" s="64"/>
      <c r="K81" s="64"/>
      <c r="L81" s="64"/>
      <c r="M81" s="64"/>
      <c r="N81" s="64"/>
      <c r="O81" s="64"/>
      <c r="P81" s="64"/>
    </row>
    <row r="82" spans="1:16" customFormat="1" x14ac:dyDescent="0.25">
      <c r="A82" s="72"/>
      <c r="B82" s="72"/>
      <c r="C82" s="72"/>
      <c r="D82" s="72"/>
      <c r="E82" s="72"/>
      <c r="F82" s="72"/>
      <c r="G82" s="21"/>
      <c r="H82" s="23">
        <f>(G2)</f>
        <v>22136262.527509604</v>
      </c>
      <c r="I82" s="23" t="s">
        <v>2</v>
      </c>
      <c r="J82" s="64"/>
      <c r="K82" s="64"/>
      <c r="L82" s="64"/>
      <c r="M82" s="64"/>
      <c r="N82" s="64"/>
      <c r="O82" s="64"/>
      <c r="P82" s="64"/>
    </row>
    <row r="83" spans="1:16" customFormat="1" ht="12.75" customHeight="1" x14ac:dyDescent="0.25">
      <c r="A83" s="72" t="s">
        <v>89</v>
      </c>
      <c r="B83" s="72"/>
      <c r="C83" s="72"/>
      <c r="D83" s="72"/>
      <c r="E83" s="72"/>
      <c r="F83" s="72"/>
      <c r="G83" s="2"/>
      <c r="H83" s="64"/>
      <c r="I83" s="64"/>
      <c r="J83" s="64"/>
      <c r="K83" s="64"/>
      <c r="L83" s="64"/>
      <c r="M83" s="64"/>
      <c r="N83" s="64"/>
      <c r="O83" s="64"/>
      <c r="P83" s="64"/>
    </row>
    <row r="84" spans="1:16" customFormat="1" x14ac:dyDescent="0.25">
      <c r="A84" s="72"/>
      <c r="B84" s="72"/>
      <c r="C84" s="72"/>
      <c r="D84" s="72"/>
      <c r="E84" s="72"/>
      <c r="F84" s="72"/>
      <c r="G84" s="2"/>
      <c r="H84" s="64"/>
      <c r="I84" s="64"/>
      <c r="J84" s="64"/>
      <c r="K84" s="64"/>
      <c r="L84" s="64"/>
      <c r="M84" s="64"/>
      <c r="N84" s="64"/>
      <c r="O84" s="64"/>
      <c r="P84" s="64"/>
    </row>
    <row r="85" spans="1:16" customFormat="1" x14ac:dyDescent="0.25">
      <c r="A85" s="64"/>
      <c r="B85" s="64"/>
      <c r="C85" s="64"/>
      <c r="D85" s="64"/>
      <c r="E85" s="64"/>
      <c r="F85" s="64"/>
      <c r="G85" s="2"/>
      <c r="H85" s="64"/>
      <c r="I85" s="64"/>
      <c r="J85" s="64"/>
      <c r="K85" s="64"/>
      <c r="L85" s="64"/>
      <c r="M85" s="64"/>
      <c r="N85" s="64"/>
      <c r="O85" s="64"/>
      <c r="P85" s="64"/>
    </row>
    <row r="86" spans="1:16" customFormat="1" ht="12.75" customHeight="1" x14ac:dyDescent="0.25">
      <c r="A86" s="72" t="s">
        <v>92</v>
      </c>
      <c r="B86" s="72"/>
      <c r="C86" s="72"/>
      <c r="D86" s="72"/>
      <c r="E86" s="72"/>
      <c r="F86" s="72"/>
      <c r="G86" s="2"/>
      <c r="H86" s="64"/>
      <c r="I86" s="64"/>
      <c r="J86" s="64"/>
      <c r="K86" s="64"/>
      <c r="L86" s="64"/>
      <c r="M86" s="64"/>
      <c r="N86" s="64"/>
      <c r="O86" s="64"/>
      <c r="P86" s="64"/>
    </row>
    <row r="87" spans="1:16" customFormat="1" x14ac:dyDescent="0.25">
      <c r="A87" s="72"/>
      <c r="B87" s="72"/>
      <c r="C87" s="72"/>
      <c r="D87" s="72"/>
      <c r="E87" s="72"/>
      <c r="F87" s="72"/>
      <c r="G87" s="2"/>
      <c r="H87" s="64"/>
      <c r="I87" s="64"/>
      <c r="J87" s="64"/>
      <c r="K87" s="64"/>
      <c r="L87" s="64"/>
      <c r="M87" s="64"/>
      <c r="N87" s="64"/>
      <c r="O87" s="64"/>
      <c r="P87" s="64"/>
    </row>
    <row r="88" spans="1:16" customFormat="1" x14ac:dyDescent="0.25">
      <c r="A88" s="72"/>
      <c r="B88" s="72"/>
      <c r="C88" s="72"/>
      <c r="D88" s="72"/>
      <c r="E88" s="72"/>
      <c r="F88" s="72"/>
      <c r="G88" s="21"/>
      <c r="H88" s="23">
        <f>(H2)</f>
        <v>20028047.048699163</v>
      </c>
      <c r="I88" s="23" t="s">
        <v>2</v>
      </c>
      <c r="J88" s="64"/>
      <c r="K88" s="64"/>
      <c r="L88" s="64"/>
      <c r="M88" s="64"/>
      <c r="N88" s="64"/>
      <c r="O88" s="64"/>
      <c r="P88" s="64"/>
    </row>
    <row r="89" spans="1:16" customFormat="1" x14ac:dyDescent="0.25">
      <c r="A89" s="64"/>
      <c r="B89" s="64"/>
      <c r="C89" s="64"/>
      <c r="D89" s="64"/>
      <c r="E89" s="64"/>
      <c r="F89" s="64"/>
      <c r="G89" s="2"/>
      <c r="H89" s="64"/>
      <c r="I89" s="64"/>
      <c r="J89" s="64"/>
      <c r="K89" s="64"/>
      <c r="L89" s="64"/>
      <c r="M89" s="64"/>
      <c r="N89" s="64"/>
      <c r="O89" s="64"/>
      <c r="P89" s="64"/>
    </row>
    <row r="90" spans="1:16" customFormat="1" x14ac:dyDescent="0.25">
      <c r="A90" s="64"/>
      <c r="B90" s="64"/>
      <c r="C90" s="64"/>
      <c r="D90" s="64"/>
      <c r="E90" s="64"/>
      <c r="F90" s="64"/>
      <c r="G90" s="2"/>
      <c r="H90" s="64"/>
      <c r="I90" s="64"/>
      <c r="J90" s="64"/>
      <c r="K90" s="64"/>
      <c r="L90" s="64"/>
      <c r="M90" s="64"/>
      <c r="N90" s="64"/>
      <c r="O90" s="64"/>
      <c r="P90" s="64"/>
    </row>
    <row r="91" spans="1:16" customFormat="1" x14ac:dyDescent="0.25">
      <c r="A91" s="69" t="s">
        <v>93</v>
      </c>
      <c r="B91" s="69"/>
      <c r="C91" s="69"/>
      <c r="D91" s="69"/>
      <c r="E91" s="69"/>
      <c r="F91" s="69"/>
      <c r="G91" s="2"/>
      <c r="H91" s="28" t="s">
        <v>94</v>
      </c>
      <c r="I91" s="29"/>
      <c r="J91" s="63" t="str">
        <f>IF(AND((H91&lt;&gt;"Yes"),(H91&lt;&gt;"YES"),(H91&lt;&gt;"Y"),(H91&lt;&gt;"yes"),(H91&lt;&gt;"y"),(H91&lt;&gt;"No"),(H91&lt;&gt;"no"),(H91&lt;&gt;"N"),(H91&lt;&gt;"no"),(H91&lt;&gt;"n")),"PROBLEM - You must indicate 'Yes' or 'No'.","  ")</f>
        <v xml:space="preserve">  </v>
      </c>
      <c r="K91" s="64"/>
      <c r="L91" s="64"/>
      <c r="M91" s="64"/>
      <c r="N91" s="64"/>
      <c r="O91" s="64"/>
      <c r="P91" s="64"/>
    </row>
    <row r="92" spans="1:16" customFormat="1" x14ac:dyDescent="0.25">
      <c r="A92" s="63"/>
      <c r="B92" s="64"/>
      <c r="C92" s="64"/>
      <c r="D92" s="64"/>
      <c r="E92" s="64"/>
      <c r="F92" s="64"/>
      <c r="G92" s="2"/>
      <c r="H92" s="64"/>
      <c r="I92" s="29"/>
      <c r="J92" s="30" t="s">
        <v>94</v>
      </c>
      <c r="K92" s="64"/>
      <c r="L92" s="64"/>
      <c r="M92" s="64"/>
      <c r="N92" s="64"/>
      <c r="O92" s="64"/>
      <c r="P92" s="64"/>
    </row>
    <row r="93" spans="1:16" customFormat="1" x14ac:dyDescent="0.25">
      <c r="A93" s="63"/>
      <c r="B93" s="70" t="s">
        <v>95</v>
      </c>
      <c r="C93" s="70"/>
      <c r="D93" s="70"/>
      <c r="E93" s="70"/>
      <c r="F93" s="70"/>
      <c r="G93" s="2"/>
      <c r="H93" s="19"/>
      <c r="I93" s="29"/>
      <c r="J93" s="30" t="s">
        <v>96</v>
      </c>
      <c r="K93" s="64"/>
      <c r="L93" s="64"/>
      <c r="M93" s="64"/>
      <c r="N93" s="64"/>
      <c r="O93" s="64"/>
      <c r="P93" s="64"/>
    </row>
    <row r="94" spans="1:16" customFormat="1" x14ac:dyDescent="0.25">
      <c r="A94" s="63"/>
      <c r="B94" s="70" t="s">
        <v>97</v>
      </c>
      <c r="C94" s="70"/>
      <c r="D94" s="70"/>
      <c r="E94" s="70"/>
      <c r="F94" s="70"/>
      <c r="G94" s="2"/>
      <c r="H94" s="64" t="s">
        <v>2</v>
      </c>
      <c r="I94" s="29"/>
      <c r="J94" s="5"/>
      <c r="K94" s="64"/>
      <c r="L94" s="64"/>
      <c r="M94" s="64"/>
      <c r="N94" s="64"/>
      <c r="O94" s="64"/>
      <c r="P94" s="64"/>
    </row>
    <row r="95" spans="1:16" customFormat="1" x14ac:dyDescent="0.25">
      <c r="A95" s="63"/>
      <c r="B95" s="76" t="str">
        <f>IF(OR((H91="Yes"),(H91="YES"),(H91="Y"),(H91="yes"),(H91="y")),"TO",IF(OR((H91="No"),(H91="NO"),(H91="N"),(H91="no"),(H91="n")),"NOT TO","WHAT?"))</f>
        <v>TO</v>
      </c>
      <c r="C95" s="76"/>
      <c r="D95" s="64" t="s">
        <v>98</v>
      </c>
      <c r="E95" s="64"/>
      <c r="F95" s="64"/>
      <c r="G95" s="2"/>
      <c r="H95" s="64"/>
      <c r="I95" s="29"/>
      <c r="J95" s="64"/>
      <c r="K95" s="64"/>
      <c r="L95" s="64"/>
      <c r="M95" s="64"/>
      <c r="N95" s="64"/>
      <c r="O95" s="64"/>
      <c r="P95" s="64"/>
    </row>
    <row r="96" spans="1:16" customFormat="1" x14ac:dyDescent="0.25">
      <c r="A96" s="63"/>
      <c r="B96" s="70" t="s">
        <v>99</v>
      </c>
      <c r="C96" s="70"/>
      <c r="D96" s="70"/>
      <c r="E96" s="70"/>
      <c r="F96" s="70"/>
      <c r="G96" s="21"/>
      <c r="H96" s="23">
        <f>ROUND(IF(AND((B95="TO"),(I11&gt;850000)),H72,IF(AND((B95="NOT TO"),(I11&gt;850000)),H78,IF(AND((B95="TO"),(I11&lt;=850000)),H82,IF(AND((B95="NOT TO"),(I11&lt;=850000)),H88,"")))),0)</f>
        <v>21082155</v>
      </c>
      <c r="I96" s="31" t="str">
        <f>IF(AND((I11&gt;850000),(J92=".")),I72,(IF(AND((I11&gt;850000),(J92&lt;&gt;".")),I78,(IF(AND((I11&lt;=850000),(J92=".")),I82,(IF(AND((I11&lt;=850000),(J92&lt;&gt;".")),I88," ")))))))</f>
        <v xml:space="preserve"> </v>
      </c>
      <c r="J96" s="64"/>
      <c r="K96" s="64"/>
      <c r="L96" s="64"/>
      <c r="M96" s="64"/>
      <c r="N96" s="64"/>
      <c r="O96" s="64"/>
      <c r="P96" s="64"/>
    </row>
    <row r="97" spans="1:16" customFormat="1" x14ac:dyDescent="0.25">
      <c r="A97" s="64"/>
      <c r="B97" s="64"/>
      <c r="C97" s="64"/>
      <c r="D97" s="64"/>
      <c r="E97" s="64"/>
      <c r="F97" s="64"/>
      <c r="G97" s="2"/>
      <c r="H97" s="63"/>
      <c r="I97" s="64" t="str">
        <f>IF(SUM(I98:I98)&lt;&gt;ROUND(SUM(I98:I98),0),"WHOLE DOLLARS","")</f>
        <v/>
      </c>
      <c r="J97" s="64"/>
      <c r="K97" s="64"/>
      <c r="L97" s="64"/>
      <c r="M97" s="64"/>
      <c r="N97" s="64"/>
      <c r="O97" s="64"/>
      <c r="P97" s="64"/>
    </row>
    <row r="98" spans="1:16" customFormat="1" x14ac:dyDescent="0.25">
      <c r="A98" s="69" t="s">
        <v>100</v>
      </c>
      <c r="B98" s="69"/>
      <c r="C98" s="69"/>
      <c r="D98" s="69"/>
      <c r="E98" s="69"/>
      <c r="F98" s="69"/>
      <c r="G98" s="21"/>
      <c r="H98" s="63"/>
      <c r="I98" s="22">
        <v>20400500</v>
      </c>
      <c r="J98" s="63" t="str">
        <f>IF(SUM(I98:I98)&lt;=H96,"OK","PROBLEM - You want to set aside more than is allowed.")</f>
        <v>OK</v>
      </c>
      <c r="K98" s="64"/>
      <c r="L98" s="64"/>
      <c r="M98" s="64"/>
      <c r="N98" s="64"/>
      <c r="O98" s="64"/>
      <c r="P98" s="64"/>
    </row>
    <row r="99" spans="1:16" customFormat="1" x14ac:dyDescent="0.25">
      <c r="A99" s="63"/>
      <c r="B99" s="63"/>
      <c r="C99" s="63"/>
      <c r="D99" s="63"/>
      <c r="E99" s="63"/>
      <c r="F99" s="63"/>
      <c r="G99" s="21"/>
      <c r="H99" s="63"/>
      <c r="I99" s="32">
        <f>IF(B95="TO",H82-H96,IF(B95="NOT TO",H88-H96," "))</f>
        <v>1054107.5275096036</v>
      </c>
      <c r="J99" s="63" t="str">
        <f>IF(AND(((SUM(I11:I11)-850000)&lt;I99),((SUM(I11:I11)-850000)&gt;0)),"NOTE","")</f>
        <v/>
      </c>
      <c r="K99" s="64"/>
      <c r="L99" s="64"/>
      <c r="M99" s="64"/>
      <c r="N99" s="64"/>
      <c r="O99" s="64"/>
      <c r="P99" s="64"/>
    </row>
    <row r="100" spans="1:16" customFormat="1" x14ac:dyDescent="0.25">
      <c r="A100" s="63"/>
      <c r="B100" s="63"/>
      <c r="C100" s="63"/>
      <c r="D100" s="63"/>
      <c r="E100" s="63"/>
      <c r="F100" s="63"/>
      <c r="G100" s="21"/>
      <c r="H100" s="63"/>
      <c r="I100" s="33"/>
      <c r="J100" s="64" t="str">
        <f>IF(J99="NOTE","The amount that you have proposed to set aside for Administration is only","")</f>
        <v/>
      </c>
      <c r="K100" s="64"/>
      <c r="L100" s="64"/>
      <c r="M100" s="64"/>
      <c r="N100" s="64"/>
      <c r="O100" s="64"/>
      <c r="P100" s="64"/>
    </row>
    <row r="101" spans="1:16" customFormat="1" x14ac:dyDescent="0.25">
      <c r="A101" s="63"/>
      <c r="B101" s="63"/>
      <c r="C101" s="63"/>
      <c r="D101" s="63"/>
      <c r="E101" s="63"/>
      <c r="F101" s="63"/>
      <c r="G101" s="21"/>
      <c r="H101" s="63"/>
      <c r="I101" s="23"/>
      <c r="J101" s="34" t="str">
        <f>IF(J99="NOTE",(I11-850000),"")</f>
        <v/>
      </c>
      <c r="K101" s="35" t="str">
        <f>IF(J99="NOTE","more than $850,000.  If you were to reduce the amount"," ")</f>
        <v xml:space="preserve"> </v>
      </c>
      <c r="L101" s="64"/>
      <c r="M101" s="64"/>
      <c r="N101" s="64"/>
      <c r="O101" s="64"/>
      <c r="P101" s="64"/>
    </row>
    <row r="102" spans="1:16" customFormat="1" x14ac:dyDescent="0.25">
      <c r="A102" s="64"/>
      <c r="B102" s="64"/>
      <c r="C102" s="64"/>
      <c r="D102" s="64"/>
      <c r="E102" s="64"/>
      <c r="F102" s="64"/>
      <c r="G102" s="2"/>
      <c r="H102" s="64"/>
      <c r="I102" s="64"/>
      <c r="J102" s="64" t="str">
        <f>IF(J99="NOTE","that you set aside for Administration by that amount, the maximum amount"," ")</f>
        <v xml:space="preserve"> </v>
      </c>
      <c r="K102" s="64"/>
      <c r="L102" s="64"/>
      <c r="M102" s="64"/>
      <c r="N102" s="64"/>
      <c r="O102" s="64"/>
      <c r="P102" s="64"/>
    </row>
    <row r="103" spans="1:16" customFormat="1" x14ac:dyDescent="0.25">
      <c r="A103" s="64"/>
      <c r="B103" s="64"/>
      <c r="C103" s="64"/>
      <c r="D103" s="64"/>
      <c r="E103" s="64"/>
      <c r="F103" s="64"/>
      <c r="G103" s="2"/>
      <c r="H103" s="64"/>
      <c r="I103" s="64"/>
      <c r="J103" s="64" t="str">
        <f>IF(J99="NOTE","that you could set aside for Other State-Level Activities would increase by"," ")</f>
        <v xml:space="preserve"> </v>
      </c>
      <c r="K103" s="64"/>
      <c r="L103" s="64"/>
      <c r="M103" s="64"/>
      <c r="N103" s="64"/>
      <c r="O103" s="64"/>
      <c r="P103" s="64"/>
    </row>
    <row r="104" spans="1:16" customFormat="1" x14ac:dyDescent="0.25">
      <c r="A104" s="64"/>
      <c r="B104" s="64"/>
      <c r="C104" s="64"/>
      <c r="D104" s="64"/>
      <c r="E104" s="64"/>
      <c r="F104" s="64"/>
      <c r="G104" s="2"/>
      <c r="H104" s="64"/>
      <c r="I104" s="64"/>
      <c r="J104" s="23" t="str">
        <f>IF(J99="NOTE",I99," ")</f>
        <v xml:space="preserve"> </v>
      </c>
      <c r="K104" s="64"/>
      <c r="L104" s="64"/>
      <c r="M104" s="64"/>
      <c r="N104" s="64"/>
      <c r="O104" s="64"/>
      <c r="P104" s="64"/>
    </row>
    <row r="105" spans="1:16" customFormat="1" x14ac:dyDescent="0.25">
      <c r="A105" s="69" t="s">
        <v>101</v>
      </c>
      <c r="B105" s="69"/>
      <c r="C105" s="69"/>
      <c r="D105" s="69"/>
      <c r="E105" s="69"/>
      <c r="F105" s="69"/>
      <c r="G105" s="2"/>
      <c r="H105" s="64"/>
      <c r="I105" s="64"/>
      <c r="J105" s="36" t="s">
        <v>2</v>
      </c>
      <c r="K105" s="64" t="s">
        <v>2</v>
      </c>
      <c r="L105" s="64"/>
      <c r="M105" s="64"/>
      <c r="N105" s="64"/>
      <c r="O105" s="64"/>
      <c r="P105" s="64"/>
    </row>
    <row r="106" spans="1:16" customFormat="1" x14ac:dyDescent="0.25">
      <c r="A106" s="69" t="s">
        <v>102</v>
      </c>
      <c r="B106" s="69"/>
      <c r="C106" s="69"/>
      <c r="D106" s="69"/>
      <c r="E106" s="69"/>
      <c r="F106" s="69"/>
      <c r="G106" s="2"/>
      <c r="H106" s="64"/>
      <c r="I106" s="64"/>
      <c r="J106" s="23"/>
      <c r="K106" s="64"/>
      <c r="L106" s="64"/>
      <c r="M106" s="64"/>
      <c r="N106" s="64"/>
      <c r="O106" s="64"/>
      <c r="P106" s="64"/>
    </row>
    <row r="107" spans="1:16" customFormat="1" x14ac:dyDescent="0.25">
      <c r="A107" s="63" t="s">
        <v>103</v>
      </c>
      <c r="B107" s="63"/>
      <c r="C107" s="63"/>
      <c r="D107" s="63"/>
      <c r="E107" s="63"/>
      <c r="F107" s="63"/>
      <c r="G107" s="2"/>
      <c r="H107" s="64"/>
      <c r="I107" s="64"/>
      <c r="J107" s="23"/>
      <c r="K107" s="64"/>
      <c r="L107" s="64"/>
      <c r="M107" s="64"/>
      <c r="N107" s="64"/>
      <c r="O107" s="64"/>
      <c r="P107" s="64"/>
    </row>
    <row r="108" spans="1:16" customFormat="1" x14ac:dyDescent="0.25">
      <c r="A108" s="63" t="s">
        <v>104</v>
      </c>
      <c r="B108" s="63"/>
      <c r="C108" s="63"/>
      <c r="D108" s="63"/>
      <c r="E108" s="63"/>
      <c r="F108" s="63"/>
      <c r="G108" s="2"/>
      <c r="H108" s="64"/>
      <c r="I108" s="64"/>
      <c r="J108" s="23"/>
      <c r="K108" s="64"/>
      <c r="L108" s="64"/>
      <c r="M108" s="64"/>
      <c r="N108" s="64"/>
      <c r="O108" s="64"/>
      <c r="P108" s="64"/>
    </row>
    <row r="109" spans="1:16" customFormat="1" x14ac:dyDescent="0.25">
      <c r="A109" s="64"/>
      <c r="B109" s="64"/>
      <c r="C109" s="64"/>
      <c r="D109" s="64"/>
      <c r="E109" s="64"/>
      <c r="F109" s="64"/>
      <c r="G109" s="2"/>
      <c r="H109" s="64"/>
      <c r="I109" s="64"/>
      <c r="J109" s="23"/>
      <c r="K109" s="64"/>
      <c r="L109" s="64"/>
      <c r="M109" s="64"/>
      <c r="N109" s="64"/>
      <c r="O109" s="64"/>
      <c r="P109" s="64"/>
    </row>
    <row r="110" spans="1:16" customFormat="1" x14ac:dyDescent="0.25">
      <c r="A110" s="63" t="str">
        <f>IF(B95="TO","How much do you want to use for the High Cost Fund?","")</f>
        <v>How much do you want to use for the High Cost Fund?</v>
      </c>
      <c r="B110" s="64"/>
      <c r="C110" s="64"/>
      <c r="D110" s="64"/>
      <c r="E110" s="64"/>
      <c r="F110" s="64"/>
      <c r="G110" s="2"/>
      <c r="H110" s="37">
        <v>2500000</v>
      </c>
      <c r="I110" s="64" t="str">
        <f>IF(SUM(H110:H110)&lt;&gt;ROUND(SUM(H110:H110),0),"WHOLE DOLLARS","")</f>
        <v/>
      </c>
      <c r="J110" s="60" t="str">
        <f>IF(B95="NOT TO","Leave Blank",(IF(AND(B95="TO",SUM(H110:H110)&lt;E111),"PROBLEM - You have not set aside enough money for the High Cost Fund","OK")))</f>
        <v>OK</v>
      </c>
      <c r="K110" s="64"/>
      <c r="L110" s="64"/>
      <c r="M110" s="64"/>
      <c r="N110" s="64"/>
      <c r="O110" s="64"/>
      <c r="P110" s="64"/>
    </row>
    <row r="111" spans="1:16" customFormat="1" x14ac:dyDescent="0.25">
      <c r="A111" s="64"/>
      <c r="B111" s="65"/>
      <c r="C111" s="65"/>
      <c r="D111" s="65" t="str">
        <f>IF(B95="TO","You must use at least","")</f>
        <v>You must use at least</v>
      </c>
      <c r="E111" s="77">
        <f>IF(B95="TO",ROUND((SUM(I98:I98)*0.1),0),"")</f>
        <v>2040050</v>
      </c>
      <c r="F111" s="77"/>
      <c r="G111" s="77"/>
      <c r="H111" s="64" t="s">
        <v>2</v>
      </c>
      <c r="I111" s="64" t="s">
        <v>2</v>
      </c>
      <c r="J111" s="23"/>
      <c r="K111" s="64"/>
      <c r="L111" s="64"/>
      <c r="M111" s="64"/>
      <c r="N111" s="64"/>
      <c r="O111" s="64"/>
      <c r="P111" s="64"/>
    </row>
    <row r="112" spans="1:16" customFormat="1" x14ac:dyDescent="0.25">
      <c r="A112" s="64"/>
      <c r="B112" s="64"/>
      <c r="C112" s="64"/>
      <c r="D112" s="64"/>
      <c r="E112" s="64"/>
      <c r="F112" s="64"/>
      <c r="G112" s="2"/>
      <c r="H112" s="64"/>
      <c r="I112" s="64"/>
      <c r="J112" s="64"/>
      <c r="K112" s="64"/>
      <c r="L112" s="64"/>
      <c r="M112" s="64"/>
      <c r="N112" s="64"/>
      <c r="O112" s="64"/>
      <c r="P112" s="64"/>
    </row>
    <row r="113" spans="1:16" customFormat="1" x14ac:dyDescent="0.25">
      <c r="A113" s="64"/>
      <c r="B113" s="69" t="s">
        <v>105</v>
      </c>
      <c r="C113" s="69"/>
      <c r="D113" s="69"/>
      <c r="E113" s="69"/>
      <c r="F113" s="69"/>
      <c r="G113" s="2"/>
      <c r="H113" s="32">
        <f>SUM($I$98:$I$98)-SUM($H110:H$110)</f>
        <v>17900500</v>
      </c>
      <c r="I113" s="64" t="s">
        <v>2</v>
      </c>
      <c r="J113" s="36">
        <f>SUM(H$174:H$174)</f>
        <v>0</v>
      </c>
      <c r="K113" s="64" t="str">
        <f>IF((H$174:H$174)&lt;=SUM(I$98:I$98),"More needs to be distributed.","Too much has been distributed.")</f>
        <v>More needs to be distributed.</v>
      </c>
      <c r="L113" s="64"/>
      <c r="M113" s="64"/>
      <c r="N113" s="64"/>
      <c r="O113" s="64"/>
      <c r="P113" s="64"/>
    </row>
    <row r="114" spans="1:16" customFormat="1" x14ac:dyDescent="0.25">
      <c r="A114" s="64"/>
      <c r="B114" s="64"/>
      <c r="C114" s="64"/>
      <c r="D114" s="64"/>
      <c r="E114" s="64"/>
      <c r="F114" s="64"/>
      <c r="G114" s="2"/>
      <c r="H114" s="64"/>
      <c r="I114" s="64"/>
      <c r="J114" s="64"/>
      <c r="K114" s="64"/>
      <c r="L114" s="64"/>
      <c r="M114" s="64"/>
      <c r="N114" s="64"/>
      <c r="O114" s="64"/>
      <c r="P114" s="64"/>
    </row>
    <row r="115" spans="1:16" customFormat="1" ht="12.75" customHeight="1" x14ac:dyDescent="0.25">
      <c r="A115" s="64"/>
      <c r="B115" s="64"/>
      <c r="C115" s="78" t="s">
        <v>106</v>
      </c>
      <c r="D115" s="78"/>
      <c r="E115" s="78"/>
      <c r="F115" s="78"/>
      <c r="G115" s="2"/>
      <c r="H115" s="64"/>
      <c r="I115" s="64"/>
      <c r="J115" s="64"/>
      <c r="K115" s="64"/>
      <c r="L115" s="64"/>
      <c r="M115" s="64"/>
      <c r="N115" s="64"/>
      <c r="O115" s="64"/>
      <c r="P115" s="64"/>
    </row>
    <row r="116" spans="1:16" customFormat="1" x14ac:dyDescent="0.25">
      <c r="A116" s="64"/>
      <c r="B116" s="64"/>
      <c r="C116" s="78"/>
      <c r="D116" s="78"/>
      <c r="E116" s="78"/>
      <c r="F116" s="78"/>
      <c r="G116" s="21" t="s">
        <v>107</v>
      </c>
      <c r="H116" s="22">
        <v>400000</v>
      </c>
      <c r="I116" s="64" t="str">
        <f>IF(SUM(H116:H116)&lt;&gt;ROUND(SUM(H116:H116),0),"WHOLE DOLLARS","")</f>
        <v/>
      </c>
      <c r="J116" s="63" t="str">
        <f>IF((SUM(H116:H116)&gt;0)," ", "PROBLEM - You must use at least $1 for this purpose.")</f>
        <v xml:space="preserve"> </v>
      </c>
      <c r="K116" s="64"/>
      <c r="L116" s="64"/>
      <c r="M116" s="64"/>
      <c r="N116" s="64"/>
      <c r="O116" s="64"/>
      <c r="P116" s="64"/>
    </row>
    <row r="117" spans="1:16" customFormat="1" x14ac:dyDescent="0.25">
      <c r="A117" s="64"/>
      <c r="B117" s="64"/>
      <c r="C117" s="64"/>
      <c r="D117" s="64"/>
      <c r="E117" s="64"/>
      <c r="F117" s="64"/>
      <c r="G117" s="2"/>
      <c r="H117" s="64"/>
      <c r="I117" s="64"/>
      <c r="J117" s="64"/>
      <c r="K117" s="64"/>
      <c r="L117" s="64"/>
      <c r="M117" s="64"/>
      <c r="N117" s="64"/>
      <c r="O117" s="64"/>
      <c r="P117" s="64"/>
    </row>
    <row r="118" spans="1:16" customFormat="1" ht="12.75" customHeight="1" x14ac:dyDescent="0.25">
      <c r="A118" s="64"/>
      <c r="B118" s="64"/>
      <c r="C118" s="78" t="s">
        <v>108</v>
      </c>
      <c r="D118" s="78"/>
      <c r="E118" s="78"/>
      <c r="F118" s="78"/>
      <c r="G118" s="2"/>
      <c r="H118" s="32">
        <f>SUM(H113:H113)-SUM(H116:H116)</f>
        <v>17500500</v>
      </c>
      <c r="I118" s="64" t="s">
        <v>2</v>
      </c>
      <c r="J118" s="36">
        <f>SUM(H$174:H$174)</f>
        <v>0</v>
      </c>
      <c r="K118" s="64" t="str">
        <f>IF((H$174:H$174)&lt;=SUM(I$98:I$98),"More needs to be distributed.","Too much has been distributed.")</f>
        <v>More needs to be distributed.</v>
      </c>
      <c r="L118" s="64"/>
      <c r="M118" s="64"/>
      <c r="N118" s="64"/>
      <c r="O118" s="64"/>
      <c r="P118" s="64"/>
    </row>
    <row r="119" spans="1:16" customFormat="1" x14ac:dyDescent="0.25">
      <c r="A119" s="64"/>
      <c r="B119" s="64"/>
      <c r="C119" s="78"/>
      <c r="D119" s="78"/>
      <c r="E119" s="78"/>
      <c r="F119" s="78"/>
      <c r="G119" s="2"/>
      <c r="H119" s="64"/>
      <c r="I119" s="64"/>
      <c r="J119" s="64"/>
      <c r="K119" s="64"/>
      <c r="L119" s="64"/>
      <c r="M119" s="64"/>
      <c r="N119" s="64"/>
      <c r="O119" s="64"/>
      <c r="P119" s="64"/>
    </row>
    <row r="120" spans="1:16" customFormat="1" x14ac:dyDescent="0.25">
      <c r="A120" s="64"/>
      <c r="B120" s="64"/>
      <c r="C120" s="78"/>
      <c r="D120" s="78"/>
      <c r="E120" s="78"/>
      <c r="F120" s="78"/>
      <c r="G120" s="21" t="s">
        <v>109</v>
      </c>
      <c r="H120" s="22">
        <v>536732</v>
      </c>
      <c r="I120" s="64" t="str">
        <f>IF(SUM(H120:H120)&lt;&gt;ROUND(SUM(H120:H120),0),"WHOLE DOLLARS","")</f>
        <v/>
      </c>
      <c r="J120" s="63" t="str">
        <f>IF((SUM(H120:H120)&gt;0)," ", "PROBLEM - You must use at least $1 for this purpose.")</f>
        <v xml:space="preserve"> </v>
      </c>
      <c r="K120" s="64"/>
      <c r="L120" s="64"/>
      <c r="M120" s="64"/>
      <c r="N120" s="64"/>
      <c r="O120" s="64"/>
      <c r="P120" s="64"/>
    </row>
    <row r="121" spans="1:16" customFormat="1" x14ac:dyDescent="0.25">
      <c r="A121" s="64"/>
      <c r="B121" s="64"/>
      <c r="C121" s="70"/>
      <c r="D121" s="70"/>
      <c r="E121" s="70"/>
      <c r="F121" s="70"/>
      <c r="G121" s="2"/>
      <c r="H121" s="64"/>
      <c r="I121" s="64"/>
      <c r="J121" s="64"/>
      <c r="K121" s="64"/>
      <c r="L121" s="64"/>
      <c r="M121" s="64"/>
      <c r="N121" s="64"/>
      <c r="O121" s="64"/>
      <c r="P121" s="64"/>
    </row>
    <row r="122" spans="1:16" customFormat="1" x14ac:dyDescent="0.25">
      <c r="A122" s="64"/>
      <c r="B122" s="63" t="s">
        <v>110</v>
      </c>
      <c r="C122" s="64"/>
      <c r="D122" s="64"/>
      <c r="E122" s="64"/>
      <c r="F122" s="64"/>
      <c r="G122" s="2"/>
      <c r="H122" s="32">
        <f>SUM(H118:H118)-SUM(H120:H120)</f>
        <v>16963768</v>
      </c>
      <c r="I122" s="64" t="s">
        <v>2</v>
      </c>
      <c r="J122" s="36">
        <f>SUM(H$174:H$174)</f>
        <v>0</v>
      </c>
      <c r="K122" s="64" t="str">
        <f>IF((H$174:H$174)&lt;=SUM(I$98:I$98),"More needs to be distributed.","Too much has been distributed.")</f>
        <v>More needs to be distributed.</v>
      </c>
      <c r="L122" s="64"/>
      <c r="M122" s="64"/>
      <c r="N122" s="64"/>
      <c r="O122" s="64"/>
      <c r="P122" s="64"/>
    </row>
    <row r="123" spans="1:16" customFormat="1" x14ac:dyDescent="0.25">
      <c r="A123" s="64"/>
      <c r="B123" s="64"/>
      <c r="C123" s="64"/>
      <c r="D123" s="64"/>
      <c r="E123" s="64"/>
      <c r="F123" s="64"/>
      <c r="G123" s="2"/>
      <c r="H123" s="64"/>
      <c r="I123" s="64"/>
      <c r="J123" s="64"/>
      <c r="K123" s="64"/>
      <c r="L123" s="64"/>
      <c r="M123" s="64"/>
      <c r="N123" s="64"/>
      <c r="O123" s="64"/>
      <c r="P123" s="64"/>
    </row>
    <row r="124" spans="1:16" customFormat="1" ht="12.75" customHeight="1" x14ac:dyDescent="0.25">
      <c r="A124" s="64"/>
      <c r="B124" s="64"/>
      <c r="C124" s="72" t="s">
        <v>111</v>
      </c>
      <c r="D124" s="72"/>
      <c r="E124" s="72"/>
      <c r="F124" s="72"/>
      <c r="G124" s="2"/>
      <c r="H124" s="64"/>
      <c r="I124" s="64"/>
      <c r="J124" s="64"/>
      <c r="K124" s="64"/>
      <c r="L124" s="64"/>
      <c r="M124" s="64"/>
      <c r="N124" s="64"/>
      <c r="O124" s="64"/>
      <c r="P124" s="64"/>
    </row>
    <row r="125" spans="1:16" customFormat="1" x14ac:dyDescent="0.25">
      <c r="A125" s="64"/>
      <c r="B125" s="64"/>
      <c r="C125" s="72"/>
      <c r="D125" s="72"/>
      <c r="E125" s="72"/>
      <c r="F125" s="72"/>
      <c r="G125" s="21" t="s">
        <v>112</v>
      </c>
      <c r="H125" s="22">
        <v>470000</v>
      </c>
      <c r="I125" s="64" t="str">
        <f>IF(SUM(H125:H125)&lt;&gt;ROUND(SUM(H125:H125),0),"WHOLE DOLLARS","")</f>
        <v/>
      </c>
      <c r="J125" s="64" t="s">
        <v>2</v>
      </c>
      <c r="K125" s="64" t="s">
        <v>2</v>
      </c>
      <c r="L125" s="64"/>
      <c r="M125" s="64"/>
      <c r="N125" s="64"/>
      <c r="O125" s="64"/>
      <c r="P125" s="64"/>
    </row>
    <row r="126" spans="1:16" customFormat="1" x14ac:dyDescent="0.25">
      <c r="A126" s="64"/>
      <c r="B126" s="64"/>
      <c r="C126" s="62"/>
      <c r="D126" s="62"/>
      <c r="E126" s="62"/>
      <c r="F126" s="62"/>
      <c r="G126" s="2"/>
      <c r="H126" s="64"/>
      <c r="I126" s="64"/>
      <c r="J126" s="64"/>
      <c r="K126" s="64"/>
      <c r="L126" s="64"/>
      <c r="M126" s="64"/>
      <c r="N126" s="64"/>
      <c r="O126" s="64"/>
      <c r="P126" s="64"/>
    </row>
    <row r="127" spans="1:16" customFormat="1" ht="12.75" customHeight="1" x14ac:dyDescent="0.25">
      <c r="A127" s="64"/>
      <c r="B127" s="64"/>
      <c r="C127" s="72" t="s">
        <v>54</v>
      </c>
      <c r="D127" s="72"/>
      <c r="E127" s="72"/>
      <c r="F127" s="72"/>
      <c r="G127" s="2"/>
      <c r="H127" s="32">
        <f>SUM(H122:H122)-SUM(H125:H125)</f>
        <v>16493768</v>
      </c>
      <c r="I127" s="64" t="s">
        <v>2</v>
      </c>
      <c r="J127" s="36">
        <f>SUM(H$174:H$174)</f>
        <v>0</v>
      </c>
      <c r="K127" s="64" t="str">
        <f>IF((H$174:H$174)&lt;=SUM(I$98:I$98),"More needs to be distributed.","Too much has been distributed.")</f>
        <v>More needs to be distributed.</v>
      </c>
      <c r="L127" s="64"/>
      <c r="M127" s="64"/>
      <c r="N127" s="64"/>
      <c r="O127" s="64"/>
      <c r="P127" s="64"/>
    </row>
    <row r="128" spans="1:16" customFormat="1" x14ac:dyDescent="0.25">
      <c r="A128" s="64"/>
      <c r="B128" s="64"/>
      <c r="C128" s="72"/>
      <c r="D128" s="72"/>
      <c r="E128" s="72"/>
      <c r="F128" s="72"/>
      <c r="G128" s="2"/>
      <c r="H128" s="64"/>
      <c r="I128" s="64"/>
      <c r="J128" s="64"/>
      <c r="K128" s="64"/>
      <c r="L128" s="64"/>
      <c r="M128" s="64"/>
      <c r="N128" s="64"/>
      <c r="O128" s="64"/>
      <c r="P128" s="64"/>
    </row>
    <row r="129" spans="1:16" customFormat="1" x14ac:dyDescent="0.25">
      <c r="A129" s="64"/>
      <c r="B129" s="64"/>
      <c r="C129" s="72"/>
      <c r="D129" s="72"/>
      <c r="E129" s="72"/>
      <c r="F129" s="72"/>
      <c r="G129" s="2" t="s">
        <v>113</v>
      </c>
      <c r="H129" s="22">
        <v>386000</v>
      </c>
      <c r="I129" s="64" t="str">
        <f>IF(SUM(H129:H129)&lt;&gt;ROUND(SUM(H129:H129),0),"WHOLE DOLLARS","")</f>
        <v/>
      </c>
      <c r="J129" s="64"/>
      <c r="K129" s="64"/>
      <c r="L129" s="64"/>
      <c r="M129" s="64"/>
      <c r="N129" s="64"/>
      <c r="O129" s="64"/>
      <c r="P129" s="64"/>
    </row>
    <row r="130" spans="1:16" customFormat="1" x14ac:dyDescent="0.25">
      <c r="A130" s="64"/>
      <c r="B130" s="64"/>
      <c r="C130" s="79" t="s">
        <v>2</v>
      </c>
      <c r="D130" s="79"/>
      <c r="E130" s="79"/>
      <c r="F130" s="79"/>
      <c r="G130" s="2"/>
      <c r="H130" s="32">
        <f>SUM(H127:H127)-SUM(H129:H129)</f>
        <v>16107768</v>
      </c>
      <c r="I130" s="64" t="s">
        <v>2</v>
      </c>
      <c r="J130" s="36">
        <f>SUM(H$174:H$174)</f>
        <v>0</v>
      </c>
      <c r="K130" s="64" t="str">
        <f>IF((H$174:H$174)&lt;=SUM(I$98:I$98),"More needs to be distributed.","Too much has been distributed.")</f>
        <v>More needs to be distributed.</v>
      </c>
      <c r="L130" s="64"/>
      <c r="M130" s="64"/>
      <c r="N130" s="64"/>
      <c r="O130" s="64"/>
      <c r="P130" s="64"/>
    </row>
    <row r="131" spans="1:16" customFormat="1" ht="12.75" customHeight="1" x14ac:dyDescent="0.25">
      <c r="A131" s="64"/>
      <c r="B131" s="64"/>
      <c r="C131" s="72" t="s">
        <v>60</v>
      </c>
      <c r="D131" s="72"/>
      <c r="E131" s="72"/>
      <c r="F131" s="72"/>
      <c r="G131" s="38" t="s">
        <v>114</v>
      </c>
      <c r="H131" s="22">
        <v>671920</v>
      </c>
      <c r="I131" s="64" t="str">
        <f>IF(SUM(H131:H131)&lt;&gt;ROUND(SUM(H131:H131),0),"WHOLE DOLLARS","")</f>
        <v/>
      </c>
      <c r="J131" s="64"/>
      <c r="K131" s="64"/>
      <c r="L131" s="64"/>
      <c r="M131" s="64"/>
      <c r="N131" s="64"/>
      <c r="O131" s="64"/>
      <c r="P131" s="64"/>
    </row>
    <row r="132" spans="1:16" customFormat="1" x14ac:dyDescent="0.25">
      <c r="A132" s="64"/>
      <c r="B132" s="64"/>
      <c r="C132" s="79"/>
      <c r="D132" s="79"/>
      <c r="E132" s="79"/>
      <c r="F132" s="79"/>
      <c r="G132" s="2"/>
      <c r="H132" s="64"/>
      <c r="I132" s="64"/>
      <c r="J132" s="64"/>
      <c r="K132" s="64"/>
      <c r="L132" s="64"/>
      <c r="M132" s="64"/>
      <c r="N132" s="64"/>
      <c r="O132" s="64"/>
      <c r="P132" s="64"/>
    </row>
    <row r="133" spans="1:16" customFormat="1" ht="12.75" customHeight="1" x14ac:dyDescent="0.25">
      <c r="A133" s="64"/>
      <c r="B133" s="64"/>
      <c r="C133" s="72" t="s">
        <v>64</v>
      </c>
      <c r="D133" s="72"/>
      <c r="E133" s="72"/>
      <c r="F133" s="72"/>
      <c r="G133" s="2"/>
      <c r="H133" s="32">
        <f>SUM(H130:H130)-SUM(H131:H131)</f>
        <v>15435848</v>
      </c>
      <c r="I133" s="64" t="s">
        <v>2</v>
      </c>
      <c r="J133" s="36">
        <f>SUM(H$174:H$174)</f>
        <v>0</v>
      </c>
      <c r="K133" s="64" t="str">
        <f>IF((H$174:H$174)&lt;=SUM(I$98:I$98),"More needs to be distributed.","Too much has been distributed.")</f>
        <v>More needs to be distributed.</v>
      </c>
      <c r="L133" s="64"/>
      <c r="M133" s="64"/>
      <c r="N133" s="64"/>
      <c r="O133" s="64"/>
      <c r="P133" s="64"/>
    </row>
    <row r="134" spans="1:16" customFormat="1" x14ac:dyDescent="0.25">
      <c r="A134" s="64"/>
      <c r="B134" s="64"/>
      <c r="C134" s="72"/>
      <c r="D134" s="72"/>
      <c r="E134" s="72"/>
      <c r="F134" s="72"/>
      <c r="G134" s="2" t="s">
        <v>115</v>
      </c>
      <c r="H134" s="22">
        <v>5751694</v>
      </c>
      <c r="I134" s="64" t="str">
        <f>IF(SUM(H134:H134)&lt;&gt;ROUND(SUM(H134:H134),0),"WHOLE DOLLARS","")</f>
        <v/>
      </c>
      <c r="J134" s="64"/>
      <c r="K134" s="64"/>
      <c r="L134" s="64"/>
      <c r="M134" s="64"/>
      <c r="N134" s="64"/>
      <c r="O134" s="64"/>
      <c r="P134" s="64"/>
    </row>
    <row r="135" spans="1:16" customFormat="1" x14ac:dyDescent="0.25">
      <c r="A135" s="64"/>
      <c r="B135" s="64"/>
      <c r="C135" s="62" t="s">
        <v>2</v>
      </c>
      <c r="D135" s="62"/>
      <c r="E135" s="62"/>
      <c r="F135" s="62"/>
      <c r="G135" s="2"/>
      <c r="H135" s="64"/>
      <c r="I135" s="64"/>
      <c r="J135" s="64"/>
      <c r="K135" s="64"/>
      <c r="L135" s="64"/>
      <c r="M135" s="64"/>
      <c r="N135" s="64"/>
      <c r="O135" s="64"/>
      <c r="P135" s="64"/>
    </row>
    <row r="136" spans="1:16" customFormat="1" ht="12.75" customHeight="1" x14ac:dyDescent="0.25">
      <c r="A136" s="64"/>
      <c r="B136" s="64"/>
      <c r="C136" s="72" t="s">
        <v>116</v>
      </c>
      <c r="D136" s="72"/>
      <c r="E136" s="72"/>
      <c r="F136" s="72"/>
      <c r="G136" s="2"/>
      <c r="H136" s="32">
        <f>SUM(H133:H133)-SUM(H134:H134)</f>
        <v>9684154</v>
      </c>
      <c r="I136" s="64" t="s">
        <v>2</v>
      </c>
      <c r="J136" s="36">
        <f>SUM(H$174:H$174)</f>
        <v>0</v>
      </c>
      <c r="K136" s="64" t="str">
        <f>IF((H$174:H$174)&lt;=SUM(I$98:I$98),"More needs to be distributed.","Too much has been distributed.")</f>
        <v>More needs to be distributed.</v>
      </c>
      <c r="L136" s="64"/>
      <c r="M136" s="64"/>
      <c r="N136" s="64"/>
      <c r="O136" s="64"/>
      <c r="P136" s="64"/>
    </row>
    <row r="137" spans="1:16" customFormat="1" x14ac:dyDescent="0.25">
      <c r="A137" s="64"/>
      <c r="B137" s="64"/>
      <c r="C137" s="72"/>
      <c r="D137" s="72"/>
      <c r="E137" s="72"/>
      <c r="F137" s="72"/>
      <c r="G137" s="2" t="s">
        <v>117</v>
      </c>
      <c r="H137" s="22">
        <v>4905042</v>
      </c>
      <c r="I137" s="64" t="str">
        <f>IF(SUM(H137:H137)&lt;&gt;ROUND(SUM(H137:H137),0),"WHOLE DOLLARS","")</f>
        <v/>
      </c>
      <c r="J137" s="64"/>
      <c r="K137" s="64"/>
      <c r="L137" s="64"/>
      <c r="M137" s="64"/>
      <c r="N137" s="64"/>
      <c r="O137" s="64"/>
      <c r="P137" s="64"/>
    </row>
    <row r="138" spans="1:16" customFormat="1" x14ac:dyDescent="0.25">
      <c r="A138" s="64"/>
      <c r="B138" s="64"/>
      <c r="C138" s="62"/>
      <c r="D138" s="62"/>
      <c r="E138" s="62"/>
      <c r="F138" s="62"/>
      <c r="G138" s="2"/>
      <c r="H138" s="64"/>
      <c r="I138" s="64"/>
      <c r="J138" s="64"/>
      <c r="K138" s="64"/>
      <c r="L138" s="64"/>
      <c r="M138" s="64"/>
      <c r="N138" s="64"/>
      <c r="O138" s="64"/>
      <c r="P138" s="64"/>
    </row>
    <row r="139" spans="1:16" customFormat="1" ht="12.75" customHeight="1" x14ac:dyDescent="0.25">
      <c r="A139" s="64"/>
      <c r="B139" s="64"/>
      <c r="C139" s="72" t="s">
        <v>118</v>
      </c>
      <c r="D139" s="72"/>
      <c r="E139" s="72"/>
      <c r="F139" s="72"/>
      <c r="G139" s="2"/>
      <c r="H139" s="32">
        <f>SUM(H136:H136)-SUM(H137:H137)</f>
        <v>4779112</v>
      </c>
      <c r="I139" s="64" t="s">
        <v>2</v>
      </c>
      <c r="J139" s="36">
        <f>SUM(H$174:H$174)</f>
        <v>0</v>
      </c>
      <c r="K139" s="64" t="str">
        <f>IF((H$174:H$174)&lt;=SUM(I$98:I$98),"More needs to be distributed.","Too much has been distributed.")</f>
        <v>More needs to be distributed.</v>
      </c>
      <c r="L139" s="64"/>
      <c r="M139" s="64"/>
      <c r="N139" s="64"/>
      <c r="O139" s="64"/>
      <c r="P139" s="64"/>
    </row>
    <row r="140" spans="1:16" customFormat="1" x14ac:dyDescent="0.25">
      <c r="A140" s="64"/>
      <c r="B140" s="64"/>
      <c r="C140" s="72"/>
      <c r="D140" s="72"/>
      <c r="E140" s="72"/>
      <c r="F140" s="72"/>
      <c r="G140" s="2" t="s">
        <v>119</v>
      </c>
      <c r="H140" s="22">
        <v>547200</v>
      </c>
      <c r="I140" s="64" t="str">
        <f>IF(SUM(H140:H140)&lt;&gt;ROUND(SUM(H140:H140),0),"WHOLE DOLLARS","")</f>
        <v/>
      </c>
      <c r="J140" s="64"/>
      <c r="K140" s="64"/>
      <c r="L140" s="64"/>
      <c r="M140" s="64"/>
      <c r="N140" s="64"/>
      <c r="O140" s="64"/>
      <c r="P140" s="64"/>
    </row>
    <row r="141" spans="1:16" customFormat="1" x14ac:dyDescent="0.25">
      <c r="A141" s="64"/>
      <c r="B141" s="64"/>
      <c r="C141" s="62"/>
      <c r="D141" s="62"/>
      <c r="E141" s="62"/>
      <c r="F141" s="62"/>
      <c r="G141" s="2"/>
      <c r="H141" s="64"/>
      <c r="I141" s="64"/>
      <c r="J141" s="64"/>
      <c r="K141" s="64"/>
      <c r="L141" s="64"/>
      <c r="M141" s="64"/>
      <c r="N141" s="64"/>
      <c r="O141" s="64"/>
      <c r="P141" s="64"/>
    </row>
    <row r="142" spans="1:16" customFormat="1" ht="12.75" customHeight="1" x14ac:dyDescent="0.25">
      <c r="A142" s="64"/>
      <c r="B142" s="64"/>
      <c r="C142" s="72" t="s">
        <v>120</v>
      </c>
      <c r="D142" s="72"/>
      <c r="E142" s="72"/>
      <c r="F142" s="72"/>
      <c r="G142" s="2"/>
      <c r="H142" s="32">
        <f>SUM(H139:H139)-SUM(H140:H140)</f>
        <v>4231912</v>
      </c>
      <c r="I142" s="64" t="s">
        <v>2</v>
      </c>
      <c r="J142" s="36">
        <f>SUM(H$174:H$174)</f>
        <v>0</v>
      </c>
      <c r="K142" s="64" t="str">
        <f>IF((H$174:H$174)&lt;=SUM(I$98:I$98),"More needs to be distributed.","Too much has been distributed.")</f>
        <v>More needs to be distributed.</v>
      </c>
      <c r="L142" s="64"/>
      <c r="M142" s="64"/>
      <c r="N142" s="64"/>
      <c r="O142" s="64"/>
      <c r="P142" s="64"/>
    </row>
    <row r="143" spans="1:16" customFormat="1" x14ac:dyDescent="0.25">
      <c r="A143" s="64"/>
      <c r="B143" s="64"/>
      <c r="C143" s="72"/>
      <c r="D143" s="72"/>
      <c r="E143" s="72"/>
      <c r="F143" s="72"/>
      <c r="G143" s="2"/>
      <c r="H143" s="64"/>
      <c r="I143" s="64"/>
      <c r="J143" s="64"/>
      <c r="K143" s="64"/>
      <c r="L143" s="64"/>
      <c r="M143" s="64"/>
      <c r="N143" s="64"/>
      <c r="O143" s="64"/>
      <c r="P143" s="64"/>
    </row>
    <row r="144" spans="1:16" customFormat="1" x14ac:dyDescent="0.25">
      <c r="A144" s="64"/>
      <c r="B144" s="64"/>
      <c r="C144" s="72"/>
      <c r="D144" s="72"/>
      <c r="E144" s="72"/>
      <c r="F144" s="72"/>
      <c r="G144" s="2" t="s">
        <v>121</v>
      </c>
      <c r="H144" s="22">
        <v>406912</v>
      </c>
      <c r="I144" s="64" t="str">
        <f>IF(SUM(H144:H144)&lt;&gt;ROUND(SUM(H144:H144),0),"WHOLE DOLLARS","")</f>
        <v/>
      </c>
      <c r="J144" s="64"/>
      <c r="K144" s="64"/>
      <c r="L144" s="64"/>
      <c r="M144" s="64"/>
      <c r="N144" s="64"/>
      <c r="O144" s="64"/>
      <c r="P144" s="64"/>
    </row>
    <row r="145" spans="1:16" customFormat="1" x14ac:dyDescent="0.25">
      <c r="A145" s="64"/>
      <c r="B145" s="64"/>
      <c r="C145" s="62"/>
      <c r="D145" s="62"/>
      <c r="E145" s="62"/>
      <c r="F145" s="62"/>
      <c r="G145" s="2"/>
      <c r="H145" s="64"/>
      <c r="I145" s="64"/>
      <c r="J145" s="64"/>
      <c r="K145" s="64"/>
      <c r="L145" s="64"/>
      <c r="M145" s="64"/>
      <c r="N145" s="64"/>
      <c r="O145" s="64"/>
      <c r="P145" s="64"/>
    </row>
    <row r="146" spans="1:16" customFormat="1" ht="12.75" customHeight="1" x14ac:dyDescent="0.25">
      <c r="A146" s="64"/>
      <c r="B146" s="64"/>
      <c r="C146" s="72" t="s">
        <v>122</v>
      </c>
      <c r="D146" s="72"/>
      <c r="E146" s="72"/>
      <c r="F146" s="72"/>
      <c r="G146" s="2"/>
      <c r="H146" s="32">
        <f>SUM(H142:H142)-SUM(H144:H144)</f>
        <v>3825000</v>
      </c>
      <c r="I146" s="64" t="s">
        <v>2</v>
      </c>
      <c r="J146" s="36">
        <f>SUM(H$174:H$174)</f>
        <v>0</v>
      </c>
      <c r="K146" s="64" t="str">
        <f>IF((H$174:H$174)&lt;=SUM(I$98:I$98),"More needs to be distributed.","Too much has been distributed.")</f>
        <v>More needs to be distributed.</v>
      </c>
      <c r="L146" s="64"/>
      <c r="M146" s="64"/>
      <c r="N146" s="64"/>
      <c r="O146" s="64"/>
      <c r="P146" s="64"/>
    </row>
    <row r="147" spans="1:16" customFormat="1" x14ac:dyDescent="0.25">
      <c r="A147" s="64"/>
      <c r="B147" s="64"/>
      <c r="C147" s="72"/>
      <c r="D147" s="72"/>
      <c r="E147" s="72"/>
      <c r="F147" s="72"/>
      <c r="G147" s="2"/>
      <c r="H147" s="64"/>
      <c r="I147" s="64"/>
      <c r="J147" s="64"/>
      <c r="K147" s="64"/>
      <c r="L147" s="64"/>
      <c r="M147" s="64"/>
      <c r="N147" s="64"/>
      <c r="O147" s="64"/>
      <c r="P147" s="64"/>
    </row>
    <row r="148" spans="1:16" customFormat="1" x14ac:dyDescent="0.25">
      <c r="A148" s="64"/>
      <c r="B148" s="64"/>
      <c r="C148" s="72"/>
      <c r="D148" s="72"/>
      <c r="E148" s="72"/>
      <c r="F148" s="72"/>
      <c r="G148" s="2" t="s">
        <v>123</v>
      </c>
      <c r="H148" s="22">
        <v>2000000</v>
      </c>
      <c r="I148" s="64" t="str">
        <f>IF(SUM(H148:H148)&lt;&gt;ROUND(SUM(H148:H148),0),"WHOLE DOLLARS","")</f>
        <v/>
      </c>
      <c r="J148" s="64"/>
      <c r="K148" s="64"/>
      <c r="L148" s="64"/>
      <c r="M148" s="64"/>
      <c r="N148" s="64"/>
      <c r="O148" s="64"/>
      <c r="P148" s="64"/>
    </row>
    <row r="149" spans="1:16" customFormat="1" x14ac:dyDescent="0.25">
      <c r="A149" s="64"/>
      <c r="B149" s="64"/>
      <c r="C149" s="62"/>
      <c r="D149" s="62"/>
      <c r="E149" s="62"/>
      <c r="F149" s="62"/>
      <c r="G149" s="2"/>
      <c r="H149" s="64"/>
      <c r="I149" s="64"/>
      <c r="J149" s="64"/>
      <c r="K149" s="64"/>
      <c r="L149" s="64"/>
      <c r="M149" s="64"/>
      <c r="N149" s="64"/>
      <c r="O149" s="64"/>
      <c r="P149" s="64"/>
    </row>
    <row r="150" spans="1:16" customFormat="1" ht="12.75" customHeight="1" x14ac:dyDescent="0.25">
      <c r="A150" s="64"/>
      <c r="B150" s="64"/>
      <c r="C150" s="72" t="s">
        <v>124</v>
      </c>
      <c r="D150" s="72"/>
      <c r="E150" s="72"/>
      <c r="F150" s="72"/>
      <c r="G150" s="2"/>
      <c r="H150" s="64"/>
      <c r="I150" s="64"/>
      <c r="J150" s="64"/>
      <c r="K150" s="64"/>
      <c r="L150" s="64"/>
      <c r="M150" s="64"/>
      <c r="N150" s="64"/>
      <c r="O150" s="64"/>
      <c r="P150" s="64"/>
    </row>
    <row r="151" spans="1:16" customFormat="1" x14ac:dyDescent="0.25">
      <c r="A151" s="64"/>
      <c r="B151" s="64"/>
      <c r="C151" s="72"/>
      <c r="D151" s="72"/>
      <c r="E151" s="72"/>
      <c r="F151" s="72"/>
      <c r="G151" s="2"/>
      <c r="H151" s="32">
        <f>SUM(H146:H146)-SUM(H148:H148)</f>
        <v>1825000</v>
      </c>
      <c r="I151" s="64" t="s">
        <v>2</v>
      </c>
      <c r="J151" s="36">
        <f>SUM(H$174:H$174)</f>
        <v>0</v>
      </c>
      <c r="K151" s="64" t="str">
        <f>IF((H$174:H$174)&lt;=SUM(I$98:I$98),"More needs to be distributed.","Too much has been distributed.")</f>
        <v>More needs to be distributed.</v>
      </c>
      <c r="L151" s="64"/>
      <c r="M151" s="64"/>
      <c r="N151" s="64"/>
      <c r="O151" s="64"/>
      <c r="P151" s="64"/>
    </row>
    <row r="152" spans="1:16" customFormat="1" x14ac:dyDescent="0.25">
      <c r="A152" s="64"/>
      <c r="B152" s="64"/>
      <c r="C152" s="72"/>
      <c r="D152" s="72"/>
      <c r="E152" s="72"/>
      <c r="F152" s="72"/>
      <c r="G152" s="2"/>
      <c r="H152" s="64"/>
      <c r="I152" s="64"/>
      <c r="J152" s="64"/>
      <c r="K152" s="64"/>
      <c r="L152" s="64"/>
      <c r="M152" s="64"/>
      <c r="N152" s="64"/>
      <c r="O152" s="64"/>
      <c r="P152" s="64"/>
    </row>
    <row r="153" spans="1:16" customFormat="1" x14ac:dyDescent="0.25">
      <c r="A153" s="64"/>
      <c r="B153" s="64"/>
      <c r="C153" s="72"/>
      <c r="D153" s="72"/>
      <c r="E153" s="72"/>
      <c r="F153" s="72"/>
      <c r="G153" s="2" t="s">
        <v>125</v>
      </c>
      <c r="H153" s="22">
        <v>25000</v>
      </c>
      <c r="I153" s="64" t="str">
        <f>IF(SUM(H153:H153)&lt;&gt;ROUND(SUM(H153:H153),0),"WHOLE DOLLARS","")</f>
        <v/>
      </c>
      <c r="J153" s="64"/>
      <c r="K153" s="64"/>
      <c r="L153" s="64"/>
      <c r="M153" s="64"/>
      <c r="N153" s="64"/>
      <c r="O153" s="64"/>
      <c r="P153" s="64"/>
    </row>
    <row r="154" spans="1:16" customFormat="1" x14ac:dyDescent="0.25">
      <c r="A154" s="64"/>
      <c r="B154" s="64"/>
      <c r="C154" s="62"/>
      <c r="D154" s="62"/>
      <c r="E154" s="62"/>
      <c r="F154" s="62"/>
      <c r="G154" s="2"/>
      <c r="H154" s="64"/>
      <c r="I154" s="64"/>
      <c r="J154" s="64"/>
      <c r="K154" s="64"/>
      <c r="L154" s="64"/>
      <c r="M154" s="64"/>
      <c r="N154" s="64"/>
      <c r="O154" s="64"/>
      <c r="P154" s="64"/>
    </row>
    <row r="155" spans="1:16" customFormat="1" ht="12.75" customHeight="1" x14ac:dyDescent="0.25">
      <c r="A155" s="64"/>
      <c r="B155" s="64"/>
      <c r="C155" s="72" t="s">
        <v>126</v>
      </c>
      <c r="D155" s="72"/>
      <c r="E155" s="72"/>
      <c r="F155" s="72"/>
      <c r="G155" s="2"/>
      <c r="H155" s="64"/>
      <c r="I155" s="64"/>
      <c r="J155" s="64"/>
      <c r="K155" s="64"/>
      <c r="L155" s="64"/>
      <c r="M155" s="64"/>
      <c r="N155" s="64"/>
      <c r="O155" s="64"/>
      <c r="P155" s="64"/>
    </row>
    <row r="156" spans="1:16" customFormat="1" x14ac:dyDescent="0.25">
      <c r="A156" s="64"/>
      <c r="B156" s="64"/>
      <c r="C156" s="72"/>
      <c r="D156" s="72"/>
      <c r="E156" s="72"/>
      <c r="F156" s="72"/>
      <c r="G156" s="2"/>
      <c r="H156" s="32">
        <f>SUM(H151:H151)-SUM(H153:H153)</f>
        <v>1800000</v>
      </c>
      <c r="I156" s="64" t="s">
        <v>2</v>
      </c>
      <c r="J156" s="36">
        <f>SUM(H$174:H$174)</f>
        <v>0</v>
      </c>
      <c r="K156" s="64" t="str">
        <f>IF((H$174:H$174)&lt;=SUM(I$98:I$98),"More needs to be distributed.","Too much has been distributed.")</f>
        <v>More needs to be distributed.</v>
      </c>
      <c r="L156" s="64"/>
      <c r="M156" s="64"/>
      <c r="N156" s="64"/>
      <c r="O156" s="64"/>
      <c r="P156" s="64"/>
    </row>
    <row r="157" spans="1:16" customFormat="1" x14ac:dyDescent="0.25">
      <c r="A157" s="64"/>
      <c r="B157" s="64"/>
      <c r="C157" s="72"/>
      <c r="D157" s="72"/>
      <c r="E157" s="72"/>
      <c r="F157" s="72"/>
      <c r="G157" s="2"/>
      <c r="H157" s="64"/>
      <c r="I157" s="64"/>
      <c r="J157" s="64"/>
      <c r="K157" s="64"/>
      <c r="L157" s="64"/>
      <c r="M157" s="64"/>
      <c r="N157" s="64"/>
      <c r="O157" s="64"/>
      <c r="P157" s="64"/>
    </row>
    <row r="158" spans="1:16" customFormat="1" x14ac:dyDescent="0.25">
      <c r="A158" s="64"/>
      <c r="B158" s="64"/>
      <c r="C158" s="72"/>
      <c r="D158" s="72"/>
      <c r="E158" s="72"/>
      <c r="F158" s="72"/>
      <c r="G158" s="2"/>
      <c r="H158" s="64"/>
      <c r="I158" s="64"/>
      <c r="J158" s="64"/>
      <c r="K158" s="64"/>
      <c r="L158" s="64"/>
      <c r="M158" s="64"/>
      <c r="N158" s="64"/>
      <c r="O158" s="64"/>
      <c r="P158" s="64"/>
    </row>
    <row r="159" spans="1:16" customFormat="1" x14ac:dyDescent="0.25">
      <c r="A159" s="64"/>
      <c r="B159" s="64"/>
      <c r="C159" s="72"/>
      <c r="D159" s="72"/>
      <c r="E159" s="72"/>
      <c r="F159" s="72"/>
      <c r="G159" s="2" t="s">
        <v>127</v>
      </c>
      <c r="H159" s="22">
        <v>1700000</v>
      </c>
      <c r="I159" s="64" t="str">
        <f>IF(SUM(H159:H159)&lt;&gt;ROUND(SUM(H159:H159),0),"WHOLE DOLLARS","")</f>
        <v/>
      </c>
      <c r="J159" s="64"/>
      <c r="K159" s="64"/>
      <c r="L159" s="64"/>
      <c r="M159" s="64"/>
      <c r="N159" s="64"/>
      <c r="O159" s="64"/>
      <c r="P159" s="64"/>
    </row>
    <row r="160" spans="1:16" customFormat="1" x14ac:dyDescent="0.25">
      <c r="A160" s="64"/>
      <c r="B160" s="64"/>
      <c r="C160" s="62"/>
      <c r="D160" s="62"/>
      <c r="E160" s="62"/>
      <c r="F160" s="62"/>
      <c r="G160" s="2"/>
      <c r="H160" s="64"/>
      <c r="I160" s="64"/>
      <c r="J160" s="64"/>
      <c r="K160" s="64"/>
      <c r="L160" s="64"/>
      <c r="M160" s="64"/>
      <c r="N160" s="64"/>
      <c r="O160" s="64"/>
      <c r="P160" s="64"/>
    </row>
    <row r="161" spans="1:21" ht="12.75" customHeight="1" x14ac:dyDescent="0.25">
      <c r="A161" s="64"/>
      <c r="B161" s="64"/>
      <c r="C161" s="80" t="s">
        <v>128</v>
      </c>
      <c r="D161" s="81"/>
      <c r="E161" s="81"/>
      <c r="F161" s="81"/>
      <c r="G161" s="2"/>
      <c r="H161" s="64"/>
      <c r="I161" s="64"/>
      <c r="J161" s="64"/>
      <c r="K161" s="64"/>
      <c r="L161" s="64"/>
      <c r="M161" s="64"/>
      <c r="N161" s="64"/>
      <c r="O161" s="64"/>
      <c r="P161" s="64"/>
    </row>
    <row r="162" spans="1:21" x14ac:dyDescent="0.25">
      <c r="A162" s="64"/>
      <c r="B162" s="64"/>
      <c r="C162" s="81"/>
      <c r="D162" s="81"/>
      <c r="E162" s="81"/>
      <c r="F162" s="81"/>
      <c r="G162" s="2"/>
      <c r="H162" s="64"/>
      <c r="I162" s="64"/>
      <c r="J162" s="64"/>
      <c r="K162" s="64"/>
      <c r="L162" s="64"/>
      <c r="M162" s="64"/>
      <c r="N162" s="64"/>
      <c r="O162" s="64"/>
      <c r="P162" s="64"/>
    </row>
    <row r="163" spans="1:21" x14ac:dyDescent="0.25">
      <c r="A163" s="64"/>
      <c r="B163" s="64"/>
      <c r="C163" s="81"/>
      <c r="D163" s="81"/>
      <c r="E163" s="81"/>
      <c r="F163" s="81"/>
      <c r="G163" s="2"/>
      <c r="H163" s="64"/>
      <c r="I163" s="64"/>
      <c r="J163" s="64"/>
      <c r="K163" s="64"/>
      <c r="L163" s="64"/>
      <c r="M163" s="64"/>
      <c r="N163" s="64"/>
      <c r="O163" s="64"/>
      <c r="P163" s="64"/>
    </row>
    <row r="164" spans="1:21" x14ac:dyDescent="0.25">
      <c r="A164" s="64"/>
      <c r="B164" s="64"/>
      <c r="C164" s="81"/>
      <c r="D164" s="81"/>
      <c r="E164" s="81"/>
      <c r="F164" s="81"/>
      <c r="G164" s="2"/>
      <c r="H164" s="64"/>
      <c r="I164" s="64"/>
      <c r="J164" s="64"/>
      <c r="K164" s="64"/>
      <c r="L164" s="64"/>
      <c r="M164" s="64"/>
      <c r="N164" s="64"/>
      <c r="O164" s="64"/>
      <c r="P164" s="64"/>
    </row>
    <row r="165" spans="1:21" x14ac:dyDescent="0.25">
      <c r="A165" s="64"/>
      <c r="B165" s="64"/>
      <c r="C165" s="81"/>
      <c r="D165" s="81"/>
      <c r="E165" s="81"/>
      <c r="F165" s="81"/>
      <c r="G165" s="2"/>
      <c r="H165" s="32">
        <f>SUM(H156:H156)-SUM(H159:H159)</f>
        <v>100000</v>
      </c>
      <c r="I165" s="64" t="s">
        <v>2</v>
      </c>
      <c r="J165" s="36">
        <f>SUM(H$174:H$174)</f>
        <v>0</v>
      </c>
      <c r="K165" s="64" t="str">
        <f>IF((H$174:H$174)&lt;=SUM(I$98:I$98),"More needs to be distributed.","Too much has been distributed.")</f>
        <v>More needs to be distributed.</v>
      </c>
      <c r="L165" s="64"/>
      <c r="M165" s="64"/>
      <c r="N165" s="64"/>
      <c r="O165" s="64"/>
      <c r="P165" s="64"/>
    </row>
    <row r="166" spans="1:21" x14ac:dyDescent="0.25">
      <c r="A166" s="64"/>
      <c r="B166" s="64"/>
      <c r="C166" s="81"/>
      <c r="D166" s="81"/>
      <c r="E166" s="81"/>
      <c r="F166" s="81"/>
      <c r="G166" s="2"/>
      <c r="H166" s="64"/>
      <c r="I166" s="64"/>
      <c r="J166" s="64"/>
      <c r="K166" s="64"/>
      <c r="L166" s="64"/>
      <c r="M166" s="64"/>
      <c r="N166" s="64"/>
      <c r="O166" s="64"/>
      <c r="P166" s="64"/>
    </row>
    <row r="167" spans="1:21" x14ac:dyDescent="0.25">
      <c r="A167" s="64"/>
      <c r="B167" s="64"/>
      <c r="C167" s="81"/>
      <c r="D167" s="81"/>
      <c r="E167" s="81"/>
      <c r="F167" s="81"/>
      <c r="G167" s="2"/>
      <c r="H167" s="64"/>
      <c r="I167" s="64"/>
      <c r="J167" s="64"/>
      <c r="K167" s="64"/>
      <c r="L167" s="64"/>
      <c r="M167" s="64"/>
      <c r="N167" s="64"/>
      <c r="O167" s="64"/>
      <c r="P167" s="64"/>
    </row>
    <row r="168" spans="1:21" x14ac:dyDescent="0.25">
      <c r="A168" s="64"/>
      <c r="B168" s="64"/>
      <c r="C168" s="81"/>
      <c r="D168" s="81"/>
      <c r="E168" s="81"/>
      <c r="F168" s="81"/>
      <c r="G168" s="2"/>
      <c r="H168" s="64"/>
      <c r="I168" s="64"/>
      <c r="J168" s="64"/>
      <c r="K168" s="64"/>
      <c r="L168" s="64"/>
      <c r="M168" s="64"/>
      <c r="N168" s="64"/>
      <c r="O168" s="64"/>
      <c r="P168" s="64"/>
    </row>
    <row r="169" spans="1:21" x14ac:dyDescent="0.25">
      <c r="A169" s="64"/>
      <c r="B169" s="64"/>
      <c r="C169" s="81"/>
      <c r="D169" s="81"/>
      <c r="E169" s="81"/>
      <c r="F169" s="81"/>
      <c r="G169" s="2"/>
      <c r="H169" s="64"/>
      <c r="I169" s="64"/>
      <c r="J169" s="64"/>
      <c r="K169" s="64"/>
      <c r="L169" s="64"/>
      <c r="M169" s="64"/>
      <c r="N169" s="64"/>
      <c r="O169" s="64"/>
      <c r="P169" s="64"/>
    </row>
    <row r="170" spans="1:21" x14ac:dyDescent="0.25">
      <c r="A170" s="64"/>
      <c r="B170" s="64"/>
      <c r="C170" s="81"/>
      <c r="D170" s="81"/>
      <c r="E170" s="81"/>
      <c r="F170" s="81"/>
      <c r="G170" s="2"/>
      <c r="H170" s="64"/>
      <c r="I170" s="64"/>
      <c r="J170" s="64"/>
      <c r="K170" s="64"/>
      <c r="L170" s="64"/>
      <c r="M170" s="64"/>
      <c r="N170" s="64"/>
      <c r="O170" s="64"/>
      <c r="P170" s="64"/>
    </row>
    <row r="171" spans="1:21" x14ac:dyDescent="0.25">
      <c r="A171" s="64"/>
      <c r="B171" s="64"/>
      <c r="C171" s="81"/>
      <c r="D171" s="81"/>
      <c r="E171" s="81"/>
      <c r="F171" s="81"/>
      <c r="G171" s="2"/>
      <c r="H171" s="64"/>
      <c r="I171" s="64"/>
      <c r="J171" s="64"/>
      <c r="K171" s="64"/>
      <c r="L171" s="64"/>
      <c r="M171" s="64"/>
      <c r="N171" s="64"/>
      <c r="O171" s="64"/>
      <c r="P171" s="64"/>
    </row>
    <row r="172" spans="1:21" x14ac:dyDescent="0.25">
      <c r="A172" s="64"/>
      <c r="B172" s="64"/>
      <c r="C172" s="81"/>
      <c r="D172" s="81"/>
      <c r="E172" s="81"/>
      <c r="F172" s="81"/>
      <c r="G172" s="2" t="s">
        <v>129</v>
      </c>
      <c r="H172" s="22">
        <v>100000</v>
      </c>
      <c r="I172" s="64" t="str">
        <f>IF(SUM(H172:H172)&lt;&gt;ROUND(SUM(H172:H172),0),"WHOLE DOLLARS","")</f>
        <v/>
      </c>
      <c r="J172" s="64"/>
      <c r="K172" s="64"/>
      <c r="L172" s="64"/>
      <c r="M172" s="64"/>
      <c r="N172" s="64"/>
      <c r="O172" s="64"/>
      <c r="P172" s="64"/>
    </row>
    <row r="173" spans="1:21" x14ac:dyDescent="0.25">
      <c r="A173" s="64"/>
      <c r="B173" s="64"/>
      <c r="C173" s="62"/>
      <c r="D173" s="62"/>
      <c r="E173" s="62"/>
      <c r="F173" s="62"/>
      <c r="G173" s="2"/>
      <c r="H173" s="64"/>
      <c r="I173" s="64"/>
      <c r="J173" s="64"/>
      <c r="K173" s="64"/>
      <c r="L173" s="64"/>
      <c r="M173" s="64"/>
      <c r="N173" s="64"/>
      <c r="O173" s="64"/>
      <c r="P173" s="64"/>
    </row>
    <row r="174" spans="1:21" x14ac:dyDescent="0.25">
      <c r="A174" s="64"/>
      <c r="B174" s="64"/>
      <c r="C174" s="62"/>
      <c r="D174" s="62"/>
      <c r="E174" s="62"/>
      <c r="F174" s="62"/>
      <c r="G174" s="2"/>
      <c r="H174" s="32">
        <f>SUM(H165:H165)-SUM(H172:H172)</f>
        <v>0</v>
      </c>
      <c r="I174" s="64" t="s">
        <v>2</v>
      </c>
      <c r="J174" s="64"/>
      <c r="K174" s="64"/>
      <c r="L174" s="64"/>
      <c r="M174" s="64"/>
      <c r="N174" s="64"/>
      <c r="O174" s="64"/>
      <c r="P174" s="64"/>
    </row>
    <row r="175" spans="1:21" x14ac:dyDescent="0.25">
      <c r="A175" s="64"/>
      <c r="B175" s="64"/>
      <c r="C175" s="64"/>
      <c r="D175" s="64"/>
      <c r="E175" s="64"/>
      <c r="F175" s="64"/>
      <c r="G175" s="2"/>
      <c r="H175" s="64"/>
      <c r="I175" s="64"/>
      <c r="J175" s="64"/>
      <c r="K175" s="64"/>
      <c r="L175" s="64"/>
      <c r="M175" s="64"/>
      <c r="N175" s="64"/>
      <c r="O175" s="64"/>
      <c r="P175" s="64"/>
      <c r="U175" s="39" t="s">
        <v>2</v>
      </c>
    </row>
    <row r="176" spans="1:21" x14ac:dyDescent="0.25">
      <c r="A176" s="64"/>
      <c r="B176" s="64"/>
      <c r="C176" s="64"/>
      <c r="D176" s="24" t="s">
        <v>130</v>
      </c>
      <c r="E176" s="64"/>
      <c r="F176" s="64"/>
      <c r="G176" s="2"/>
      <c r="H176" s="23"/>
      <c r="I176" s="23">
        <f>SUM(I98:I98)-SUM(H174:H174)</f>
        <v>20400500</v>
      </c>
      <c r="J176" s="75" t="str">
        <f>IF(I176&gt;SUM(I98:I98),"PROBLEM - You have distributed more than you said you want to set aside for Other State-Level Activities.",(IF(I176&lt;SUM(I98:I98),"PROBLEM - You have not distributed as much as you said you wanted to set aside for Other State-Level Activities.","OK")))</f>
        <v>OK</v>
      </c>
      <c r="K176" s="75"/>
      <c r="L176" s="75"/>
      <c r="M176" s="75"/>
      <c r="N176" s="75"/>
      <c r="O176" s="75"/>
      <c r="P176" s="75"/>
      <c r="U176" s="39"/>
    </row>
    <row r="177" spans="1:16" customFormat="1" x14ac:dyDescent="0.25">
      <c r="A177" s="64"/>
      <c r="B177" s="64"/>
      <c r="C177" s="64"/>
      <c r="D177" s="24"/>
      <c r="E177" s="64"/>
      <c r="F177" s="64"/>
      <c r="G177" s="2"/>
      <c r="H177" s="23"/>
      <c r="I177" s="23"/>
      <c r="J177" s="75"/>
      <c r="K177" s="75"/>
      <c r="L177" s="75"/>
      <c r="M177" s="75"/>
      <c r="N177" s="75"/>
      <c r="O177" s="75"/>
      <c r="P177" s="75"/>
    </row>
    <row r="178" spans="1:16" customFormat="1" x14ac:dyDescent="0.25">
      <c r="A178" s="64"/>
      <c r="B178" s="64"/>
      <c r="C178" s="64"/>
      <c r="D178" s="64"/>
      <c r="E178" s="64"/>
      <c r="F178" s="64"/>
      <c r="G178" s="2"/>
      <c r="H178" s="23"/>
      <c r="I178" s="23"/>
      <c r="J178" s="75" t="str">
        <f>IF(J176&lt;&gt;"OK","The difference between what you said you wanted to set aside and the details of what you have set aside is","")</f>
        <v/>
      </c>
      <c r="K178" s="75"/>
      <c r="L178" s="75"/>
      <c r="M178" s="75"/>
      <c r="N178" s="75"/>
      <c r="O178" s="75"/>
      <c r="P178" s="75"/>
    </row>
    <row r="179" spans="1:16" customFormat="1" x14ac:dyDescent="0.25">
      <c r="A179" s="64"/>
      <c r="B179" s="64"/>
      <c r="C179" s="64"/>
      <c r="D179" s="64"/>
      <c r="E179" s="64"/>
      <c r="F179" s="64"/>
      <c r="G179" s="2"/>
      <c r="H179" s="23"/>
      <c r="I179" s="23"/>
      <c r="J179" s="75"/>
      <c r="K179" s="75"/>
      <c r="L179" s="75"/>
      <c r="M179" s="75"/>
      <c r="N179" s="75"/>
      <c r="O179" s="75"/>
      <c r="P179" s="75"/>
    </row>
    <row r="180" spans="1:16" customFormat="1" x14ac:dyDescent="0.25">
      <c r="A180" s="64" t="s">
        <v>131</v>
      </c>
      <c r="B180" s="64"/>
      <c r="C180" s="64"/>
      <c r="D180" s="64"/>
      <c r="E180" s="64"/>
      <c r="F180" s="64"/>
      <c r="G180" s="2"/>
      <c r="H180" s="64"/>
      <c r="I180" s="64"/>
      <c r="J180" s="40" t="str">
        <f>IF(SUM(I176:I176)&gt;SUM(I98:I98),SUM(I176:I176)-SUM(I98:I98),(IF(SUM(I176:I176)&lt;SUM(I98:I98),SUM(I98:I98)-SUM(I176:I176),"")))</f>
        <v/>
      </c>
      <c r="K180" s="64"/>
      <c r="L180" s="64"/>
      <c r="M180" s="64"/>
      <c r="N180" s="64"/>
      <c r="O180" s="64"/>
      <c r="P180" s="64"/>
    </row>
    <row r="181" spans="1:16" customFormat="1" x14ac:dyDescent="0.25">
      <c r="A181" s="64" t="s">
        <v>132</v>
      </c>
      <c r="B181" s="64"/>
      <c r="C181" s="64"/>
      <c r="D181" s="64"/>
      <c r="E181" s="64"/>
      <c r="F181" s="64"/>
      <c r="G181" s="2"/>
      <c r="H181" s="64"/>
      <c r="I181" s="64"/>
      <c r="J181" s="64"/>
      <c r="K181" s="64"/>
      <c r="L181" s="64"/>
      <c r="M181" s="64"/>
      <c r="N181" s="64"/>
      <c r="O181" s="64"/>
      <c r="P181" s="64"/>
    </row>
    <row r="182" spans="1:16" customFormat="1" x14ac:dyDescent="0.25">
      <c r="A182" s="64" t="s">
        <v>133</v>
      </c>
      <c r="B182" s="64"/>
      <c r="C182" s="64"/>
      <c r="D182" s="64"/>
      <c r="E182" s="64"/>
      <c r="F182" s="64"/>
      <c r="G182" s="2"/>
      <c r="H182" s="64"/>
      <c r="I182" s="64"/>
      <c r="J182" s="64"/>
      <c r="K182" s="64"/>
      <c r="L182" s="64"/>
      <c r="M182" s="64"/>
      <c r="N182" s="64"/>
      <c r="O182" s="64"/>
      <c r="P182" s="64"/>
    </row>
    <row r="183" spans="1:16" customFormat="1" x14ac:dyDescent="0.25">
      <c r="A183" s="82">
        <f>(H110)</f>
        <v>2500000</v>
      </c>
      <c r="B183" s="82"/>
      <c r="C183" s="82"/>
      <c r="D183" s="64"/>
      <c r="E183" s="64"/>
      <c r="F183" s="64"/>
      <c r="G183" s="2"/>
      <c r="H183" s="64"/>
      <c r="I183" s="64"/>
      <c r="J183" s="64"/>
      <c r="K183" s="64"/>
      <c r="L183" s="64"/>
      <c r="M183" s="64"/>
      <c r="N183" s="64"/>
      <c r="O183" s="64"/>
      <c r="P183" s="64"/>
    </row>
    <row r="184" spans="1:16" customFormat="1" x14ac:dyDescent="0.25">
      <c r="A184" s="64"/>
      <c r="B184" s="64"/>
      <c r="C184" s="64"/>
      <c r="D184" s="64"/>
      <c r="E184" s="64"/>
      <c r="F184" s="64"/>
      <c r="G184" s="2"/>
      <c r="H184" s="64"/>
      <c r="I184" s="64"/>
      <c r="J184" s="64"/>
      <c r="K184" s="64"/>
      <c r="L184" s="64"/>
      <c r="M184" s="64"/>
      <c r="N184" s="64"/>
      <c r="O184" s="64"/>
      <c r="P184" s="64"/>
    </row>
    <row r="185" spans="1:16" customFormat="1" ht="12.75" customHeight="1" x14ac:dyDescent="0.25">
      <c r="A185" s="64"/>
      <c r="B185" s="64"/>
      <c r="C185" s="72" t="s">
        <v>134</v>
      </c>
      <c r="D185" s="72"/>
      <c r="E185" s="72"/>
      <c r="F185" s="72"/>
      <c r="G185" s="2"/>
      <c r="H185" s="64"/>
      <c r="I185" s="64"/>
      <c r="J185" s="64"/>
      <c r="K185" s="64"/>
      <c r="L185" s="64"/>
      <c r="M185" s="64"/>
      <c r="N185" s="64"/>
      <c r="O185" s="64"/>
      <c r="P185" s="64"/>
    </row>
    <row r="186" spans="1:16" customFormat="1" x14ac:dyDescent="0.25">
      <c r="A186" s="64"/>
      <c r="B186" s="64"/>
      <c r="C186" s="72"/>
      <c r="D186" s="72"/>
      <c r="E186" s="72"/>
      <c r="F186" s="72"/>
      <c r="G186" s="2"/>
      <c r="H186" s="64"/>
      <c r="I186" s="64"/>
      <c r="J186" s="64"/>
      <c r="K186" s="64"/>
      <c r="L186" s="64"/>
      <c r="M186" s="64"/>
      <c r="N186" s="64"/>
      <c r="O186" s="64"/>
      <c r="P186" s="64"/>
    </row>
    <row r="187" spans="1:16" customFormat="1" x14ac:dyDescent="0.25">
      <c r="A187" s="64"/>
      <c r="B187" s="64"/>
      <c r="C187" s="72"/>
      <c r="D187" s="72"/>
      <c r="E187" s="72"/>
      <c r="F187" s="72"/>
      <c r="G187" s="2" t="s">
        <v>135</v>
      </c>
      <c r="H187" s="22">
        <v>2500000</v>
      </c>
      <c r="I187" s="64" t="str">
        <f>IF(SUM(H187:H187)&lt;&gt;ROUND(SUM(H187:H187),0),"WHOLE DOLLARS","")</f>
        <v/>
      </c>
      <c r="J187" s="64"/>
      <c r="K187" s="64"/>
      <c r="L187" s="64"/>
      <c r="M187" s="64"/>
      <c r="N187" s="64"/>
      <c r="O187" s="64"/>
      <c r="P187" s="64"/>
    </row>
    <row r="188" spans="1:16" customFormat="1" x14ac:dyDescent="0.25">
      <c r="A188" s="64"/>
      <c r="B188" s="64"/>
      <c r="C188" s="62"/>
      <c r="D188" s="62"/>
      <c r="E188" s="62"/>
      <c r="F188" s="62"/>
      <c r="G188" s="2"/>
      <c r="H188" s="64"/>
      <c r="I188" s="64"/>
      <c r="J188" s="64"/>
      <c r="K188" s="64"/>
      <c r="L188" s="64"/>
      <c r="M188" s="64"/>
      <c r="N188" s="64"/>
      <c r="O188" s="64"/>
      <c r="P188" s="64"/>
    </row>
    <row r="189" spans="1:16" customFormat="1" ht="12.75" customHeight="1" x14ac:dyDescent="0.25">
      <c r="A189" s="64"/>
      <c r="B189" s="64"/>
      <c r="C189" s="72" t="s">
        <v>136</v>
      </c>
      <c r="D189" s="72"/>
      <c r="E189" s="72"/>
      <c r="F189" s="72"/>
      <c r="G189" s="2"/>
      <c r="H189" s="64"/>
      <c r="I189" s="64"/>
      <c r="J189" s="64"/>
      <c r="K189" s="64"/>
      <c r="L189" s="64"/>
      <c r="M189" s="64"/>
      <c r="N189" s="64"/>
      <c r="O189" s="64"/>
      <c r="P189" s="64"/>
    </row>
    <row r="190" spans="1:16" customFormat="1" x14ac:dyDescent="0.25">
      <c r="A190" s="64"/>
      <c r="B190" s="64"/>
      <c r="C190" s="72"/>
      <c r="D190" s="72"/>
      <c r="E190" s="72"/>
      <c r="F190" s="72"/>
      <c r="G190" s="2"/>
      <c r="H190" s="64"/>
      <c r="I190" s="64"/>
      <c r="J190" s="64"/>
      <c r="K190" s="64"/>
      <c r="L190" s="64"/>
      <c r="M190" s="64"/>
      <c r="N190" s="64"/>
      <c r="O190" s="64"/>
      <c r="P190" s="64"/>
    </row>
    <row r="191" spans="1:16" customFormat="1" x14ac:dyDescent="0.25">
      <c r="A191" s="64"/>
      <c r="B191" s="64"/>
      <c r="C191" s="72"/>
      <c r="D191" s="72"/>
      <c r="E191" s="72"/>
      <c r="F191" s="72"/>
      <c r="G191" s="2"/>
      <c r="H191" s="64"/>
      <c r="I191" s="64"/>
      <c r="J191" s="64"/>
      <c r="K191" s="64"/>
      <c r="L191" s="64"/>
      <c r="M191" s="64"/>
      <c r="N191" s="64"/>
      <c r="O191" s="64"/>
      <c r="P191" s="64"/>
    </row>
    <row r="192" spans="1:16" customFormat="1" x14ac:dyDescent="0.25">
      <c r="A192" s="64"/>
      <c r="B192" s="64"/>
      <c r="C192" s="72"/>
      <c r="D192" s="72"/>
      <c r="E192" s="72"/>
      <c r="F192" s="72"/>
      <c r="G192" s="2"/>
      <c r="H192" s="64"/>
      <c r="I192" s="64"/>
      <c r="J192" s="64"/>
      <c r="K192" s="64"/>
      <c r="L192" s="64"/>
      <c r="M192" s="64"/>
      <c r="N192" s="64"/>
      <c r="O192" s="64"/>
      <c r="P192" s="64"/>
    </row>
    <row r="193" spans="1:26" x14ac:dyDescent="0.25">
      <c r="A193" s="64"/>
      <c r="B193" s="64"/>
      <c r="C193" s="72"/>
      <c r="D193" s="72"/>
      <c r="E193" s="72"/>
      <c r="F193" s="72"/>
      <c r="G193" s="2" t="s">
        <v>137</v>
      </c>
      <c r="H193" s="22" t="s">
        <v>2</v>
      </c>
      <c r="I193" s="64" t="str">
        <f>IF(SUM(H193:H193)&lt;&gt;ROUND(SUM(H193:H193),0),"WHOLE DOLLARS","")</f>
        <v/>
      </c>
      <c r="J193" s="63" t="str">
        <f>IF(SUM(H193:H193)&gt;(ROUND(SUM(H110:H110)*0.05,0)),"PROBLEM - This is more than 5% of the High Cost Fund.  5% is","")</f>
        <v/>
      </c>
      <c r="K193" s="64"/>
      <c r="L193" s="64"/>
      <c r="M193" s="64"/>
      <c r="N193" s="64"/>
      <c r="O193" s="64"/>
      <c r="P193" s="64"/>
    </row>
    <row r="194" spans="1:26" x14ac:dyDescent="0.25">
      <c r="A194" s="64"/>
      <c r="B194" s="64"/>
      <c r="C194" s="61"/>
      <c r="D194" s="61"/>
      <c r="E194" s="61"/>
      <c r="F194" s="61"/>
      <c r="G194" s="2"/>
      <c r="H194" s="23"/>
      <c r="I194" s="64"/>
      <c r="J194" s="60" t="str">
        <f>IF(SUM(H193:H193)&gt;ROUND(SUM(H110:H110)*0.05,0),ROUND(H110*0.05,0),"")</f>
        <v/>
      </c>
      <c r="K194" s="64"/>
      <c r="L194" s="64"/>
      <c r="M194" s="64"/>
      <c r="N194" s="64"/>
      <c r="O194" s="64"/>
      <c r="P194" s="64"/>
    </row>
    <row r="195" spans="1:26" x14ac:dyDescent="0.25">
      <c r="A195" s="64"/>
      <c r="B195" s="64"/>
      <c r="C195" s="62"/>
      <c r="D195" s="62"/>
      <c r="E195" s="62"/>
      <c r="F195" s="62"/>
      <c r="G195" s="2"/>
      <c r="H195" s="64"/>
      <c r="I195" s="64"/>
      <c r="J195" s="64"/>
      <c r="K195" s="64"/>
      <c r="L195" s="64"/>
      <c r="M195" s="64"/>
      <c r="N195" s="64"/>
      <c r="O195" s="64"/>
      <c r="P195" s="64"/>
    </row>
    <row r="196" spans="1:26" ht="12.75" customHeight="1" x14ac:dyDescent="0.25">
      <c r="A196" s="64"/>
      <c r="B196" s="64"/>
      <c r="C196" s="72" t="s">
        <v>138</v>
      </c>
      <c r="D196" s="72"/>
      <c r="E196" s="72"/>
      <c r="F196" s="72"/>
      <c r="G196" s="2"/>
      <c r="H196" s="64"/>
      <c r="I196" s="64"/>
      <c r="J196" s="64"/>
      <c r="K196" s="64"/>
      <c r="L196" s="64"/>
      <c r="M196" s="64"/>
      <c r="N196" s="64"/>
      <c r="O196" s="64"/>
      <c r="P196" s="64"/>
    </row>
    <row r="197" spans="1:26" x14ac:dyDescent="0.25">
      <c r="A197" s="64"/>
      <c r="B197" s="64"/>
      <c r="C197" s="72"/>
      <c r="D197" s="72"/>
      <c r="E197" s="72"/>
      <c r="F197" s="72"/>
      <c r="G197" s="2"/>
      <c r="H197" s="64"/>
      <c r="I197" s="64"/>
      <c r="J197" s="64"/>
      <c r="K197" s="64"/>
      <c r="L197" s="64"/>
      <c r="M197" s="64"/>
      <c r="N197" s="64"/>
      <c r="O197" s="64"/>
      <c r="P197" s="64"/>
    </row>
    <row r="198" spans="1:26" x14ac:dyDescent="0.25">
      <c r="A198" s="64"/>
      <c r="B198" s="64"/>
      <c r="C198" s="72"/>
      <c r="D198" s="72"/>
      <c r="E198" s="72"/>
      <c r="F198" s="72"/>
      <c r="G198" s="2"/>
      <c r="H198" s="64"/>
      <c r="I198" s="64"/>
      <c r="J198" s="64"/>
      <c r="K198" s="64"/>
      <c r="L198" s="64"/>
      <c r="M198" s="64"/>
      <c r="N198" s="64"/>
      <c r="O198" s="64"/>
      <c r="P198" s="64"/>
    </row>
    <row r="199" spans="1:26" x14ac:dyDescent="0.25">
      <c r="A199" s="64"/>
      <c r="B199" s="64"/>
      <c r="C199" s="72"/>
      <c r="D199" s="72"/>
      <c r="E199" s="72"/>
      <c r="F199" s="72"/>
      <c r="G199" s="20"/>
      <c r="H199" s="64"/>
      <c r="I199" s="64"/>
      <c r="J199" s="64"/>
      <c r="K199" s="64"/>
      <c r="L199" s="64"/>
      <c r="M199" s="64"/>
      <c r="N199" s="64"/>
      <c r="O199" s="64"/>
      <c r="P199" s="64"/>
    </row>
    <row r="200" spans="1:26" x14ac:dyDescent="0.25">
      <c r="A200" s="64"/>
      <c r="B200" s="64"/>
      <c r="C200" s="61"/>
      <c r="D200" s="61"/>
      <c r="E200" s="61"/>
      <c r="F200" s="61"/>
      <c r="G200" s="20"/>
      <c r="H200" s="64"/>
      <c r="I200" s="64"/>
      <c r="J200" s="64"/>
      <c r="K200" s="64"/>
      <c r="L200" s="64"/>
      <c r="M200" s="64"/>
      <c r="N200" s="64"/>
      <c r="O200" s="64"/>
      <c r="P200" s="64"/>
    </row>
    <row r="201" spans="1:26" ht="29.25" customHeight="1" x14ac:dyDescent="0.25">
      <c r="A201" s="64"/>
      <c r="B201" s="64"/>
      <c r="C201" s="64"/>
      <c r="D201" s="79" t="s">
        <v>139</v>
      </c>
      <c r="E201" s="79"/>
      <c r="F201" s="79"/>
      <c r="G201" s="21"/>
      <c r="H201" s="41">
        <f>SUM(H187:H193)</f>
        <v>2500000</v>
      </c>
      <c r="I201" s="23" t="s">
        <v>2</v>
      </c>
      <c r="J201" s="75" t="str">
        <f>IF(SUM(H110:H110)&lt;&gt;H201,"PROBLEM - The sum of these 2 activities must equal what you proposed to use for the High Cost Fund.  The difference is","OK")</f>
        <v>OK</v>
      </c>
      <c r="K201" s="75"/>
      <c r="L201" s="75"/>
      <c r="M201" s="75"/>
      <c r="N201" s="75"/>
      <c r="O201" s="75"/>
      <c r="P201" s="75"/>
    </row>
    <row r="202" spans="1:26" x14ac:dyDescent="0.25">
      <c r="J202" s="39" t="str">
        <f>IF(J201&lt;&gt;"OK",MAX(SUM(H201:H201)-SUM(H110:H110),SUM(H110:H110)-H201),"")</f>
        <v/>
      </c>
    </row>
    <row r="203" spans="1:26" x14ac:dyDescent="0.25">
      <c r="J203" t="s">
        <v>2</v>
      </c>
    </row>
    <row r="205" spans="1:26" ht="18" x14ac:dyDescent="0.25">
      <c r="Q205" s="43" t="s">
        <v>140</v>
      </c>
      <c r="R205" s="57"/>
      <c r="S205" s="57"/>
      <c r="T205" s="57"/>
      <c r="V205" s="57"/>
      <c r="W205" s="57"/>
      <c r="X205" s="57"/>
      <c r="Y205" s="57"/>
      <c r="Z205" s="57"/>
    </row>
    <row r="206" spans="1:26" x14ac:dyDescent="0.25">
      <c r="Q206" s="57"/>
      <c r="R206" s="57"/>
      <c r="S206" s="57"/>
      <c r="T206" s="57"/>
      <c r="V206" s="57"/>
      <c r="W206" s="57"/>
      <c r="X206" s="57"/>
      <c r="Y206" s="57"/>
      <c r="Z206" s="57" t="s">
        <v>141</v>
      </c>
    </row>
    <row r="207" spans="1:26" x14ac:dyDescent="0.25">
      <c r="Q207" s="59" t="str">
        <f>A1</f>
        <v>Oklahoma</v>
      </c>
      <c r="R207" s="57"/>
      <c r="S207" s="57"/>
      <c r="T207" s="57"/>
      <c r="U207" s="44"/>
      <c r="V207" s="57"/>
      <c r="W207" s="57"/>
      <c r="X207" s="57"/>
      <c r="Y207" s="57"/>
      <c r="Z207" s="57" t="s">
        <v>2</v>
      </c>
    </row>
    <row r="208" spans="1:26" x14ac:dyDescent="0.25">
      <c r="Q208" s="57"/>
      <c r="R208" s="57"/>
      <c r="S208" s="57"/>
      <c r="T208" s="57"/>
      <c r="U208" s="44"/>
      <c r="V208" s="57"/>
      <c r="W208" s="57"/>
      <c r="X208" s="57"/>
      <c r="Y208" s="57"/>
      <c r="Z208" s="57"/>
    </row>
    <row r="209" spans="17:26" customFormat="1" x14ac:dyDescent="0.25">
      <c r="Q209" s="59" t="s">
        <v>142</v>
      </c>
      <c r="R209" s="57"/>
      <c r="S209" s="57"/>
      <c r="T209" s="57"/>
      <c r="U209" s="45"/>
      <c r="V209" s="57"/>
      <c r="W209" s="57"/>
      <c r="X209" s="57"/>
      <c r="Y209" s="57"/>
      <c r="Z209" s="57"/>
    </row>
    <row r="210" spans="17:26" customFormat="1" x14ac:dyDescent="0.25">
      <c r="Q210" s="46"/>
      <c r="R210" s="46"/>
      <c r="S210" s="46"/>
      <c r="T210" s="46"/>
      <c r="U210" s="27"/>
      <c r="V210" s="46"/>
      <c r="W210" s="46"/>
      <c r="X210" s="46"/>
      <c r="Y210" s="46"/>
      <c r="Z210" s="46"/>
    </row>
    <row r="211" spans="17:26" customFormat="1" x14ac:dyDescent="0.25">
      <c r="Q211" s="46"/>
      <c r="R211" s="46" t="s">
        <v>143</v>
      </c>
      <c r="S211" s="46"/>
      <c r="T211" s="46"/>
      <c r="U211" s="44"/>
      <c r="V211" s="46"/>
      <c r="W211" s="46"/>
      <c r="X211" s="46"/>
      <c r="Y211" s="46"/>
      <c r="Z211" s="46"/>
    </row>
    <row r="212" spans="17:26" customFormat="1" x14ac:dyDescent="0.25">
      <c r="Q212" s="46"/>
      <c r="R212" s="57" t="s">
        <v>144</v>
      </c>
      <c r="S212" s="57"/>
      <c r="T212" s="57"/>
      <c r="U212" s="47"/>
      <c r="V212" s="83" t="s">
        <v>145</v>
      </c>
      <c r="W212" s="83"/>
      <c r="X212" s="83"/>
      <c r="Y212" s="83"/>
      <c r="Z212" s="83"/>
    </row>
    <row r="213" spans="17:26" customFormat="1" x14ac:dyDescent="0.25">
      <c r="Q213" s="46"/>
      <c r="R213" s="57" t="s">
        <v>146</v>
      </c>
      <c r="S213" s="57"/>
      <c r="T213" s="57"/>
      <c r="U213" s="47"/>
      <c r="V213" s="57"/>
      <c r="W213" s="57"/>
      <c r="X213" s="57"/>
      <c r="Y213" s="57"/>
      <c r="Z213" s="57"/>
    </row>
    <row r="214" spans="17:26" customFormat="1" x14ac:dyDescent="0.25">
      <c r="Q214" s="46"/>
      <c r="R214" s="46"/>
      <c r="S214" s="46"/>
      <c r="T214" s="46"/>
      <c r="U214" s="47"/>
      <c r="V214" s="46"/>
      <c r="W214" s="46"/>
      <c r="X214" s="46"/>
      <c r="Y214" s="46"/>
      <c r="Z214" s="46"/>
    </row>
    <row r="215" spans="17:26" customFormat="1" x14ac:dyDescent="0.25">
      <c r="Q215" s="46"/>
      <c r="R215" s="46"/>
      <c r="S215" s="58" t="s">
        <v>147</v>
      </c>
      <c r="T215" s="58"/>
      <c r="U215" s="47"/>
      <c r="V215" s="58"/>
      <c r="W215" s="58"/>
      <c r="X215" s="58"/>
      <c r="Y215" s="58"/>
      <c r="Z215" s="48">
        <f>I11</f>
        <v>3784879</v>
      </c>
    </row>
    <row r="216" spans="17:26" customFormat="1" x14ac:dyDescent="0.25">
      <c r="Q216" s="46"/>
      <c r="R216" s="46"/>
      <c r="S216" s="58" t="s">
        <v>148</v>
      </c>
      <c r="T216" s="58"/>
      <c r="U216" s="47"/>
      <c r="V216" s="58"/>
      <c r="W216" s="58"/>
      <c r="X216" s="58"/>
      <c r="Y216" s="58"/>
      <c r="Z216" s="48">
        <f>I9</f>
        <v>3784879</v>
      </c>
    </row>
    <row r="217" spans="17:26" customFormat="1" x14ac:dyDescent="0.25">
      <c r="Q217" s="46"/>
      <c r="R217" s="46"/>
      <c r="S217" s="58"/>
      <c r="T217" s="58"/>
      <c r="U217" s="47"/>
      <c r="V217" s="58"/>
      <c r="W217" s="58"/>
      <c r="X217" s="58"/>
      <c r="Y217" s="58"/>
      <c r="Z217" s="48"/>
    </row>
    <row r="218" spans="17:26" customFormat="1" x14ac:dyDescent="0.25">
      <c r="Q218" s="46"/>
      <c r="R218" s="46"/>
      <c r="S218" s="58" t="s">
        <v>149</v>
      </c>
      <c r="T218" s="58"/>
      <c r="U218" s="44"/>
      <c r="V218" s="58"/>
      <c r="W218" s="58"/>
      <c r="X218" s="58"/>
      <c r="Y218" s="58"/>
      <c r="Z218" s="48"/>
    </row>
    <row r="219" spans="17:26" customFormat="1" x14ac:dyDescent="0.25">
      <c r="Q219" s="46"/>
      <c r="R219" s="46"/>
      <c r="S219" s="58" t="s">
        <v>150</v>
      </c>
      <c r="T219" s="58"/>
      <c r="U219" s="47"/>
      <c r="V219" s="58"/>
      <c r="W219" s="58"/>
      <c r="X219" s="58"/>
      <c r="Y219" s="58"/>
      <c r="Z219" s="48"/>
    </row>
    <row r="220" spans="17:26" customFormat="1" x14ac:dyDescent="0.25">
      <c r="Q220" s="46"/>
      <c r="R220" s="46"/>
      <c r="S220" s="58" t="s">
        <v>151</v>
      </c>
      <c r="T220" s="58"/>
      <c r="U220" s="47"/>
      <c r="V220" s="58"/>
      <c r="W220" s="58"/>
      <c r="X220" s="58"/>
      <c r="Y220" s="58"/>
      <c r="Z220" s="48"/>
    </row>
    <row r="221" spans="17:26" customFormat="1" x14ac:dyDescent="0.25">
      <c r="Q221" s="46"/>
      <c r="R221" s="46"/>
      <c r="S221" s="46"/>
      <c r="T221" s="46"/>
      <c r="U221" s="47"/>
      <c r="V221" s="46"/>
      <c r="W221" s="46"/>
      <c r="X221" s="46"/>
      <c r="Y221" s="46"/>
      <c r="Z221" s="46"/>
    </row>
    <row r="222" spans="17:26" customFormat="1" x14ac:dyDescent="0.25">
      <c r="Q222" s="46"/>
      <c r="R222" s="46"/>
      <c r="S222" s="58" t="s">
        <v>152</v>
      </c>
      <c r="T222" s="58"/>
      <c r="U222" s="47"/>
      <c r="V222" s="58"/>
      <c r="W222" s="58"/>
      <c r="X222" s="58"/>
      <c r="Y222" s="46"/>
      <c r="Z222" s="46"/>
    </row>
    <row r="223" spans="17:26" customFormat="1" x14ac:dyDescent="0.25">
      <c r="Q223" s="46"/>
      <c r="R223" s="46"/>
      <c r="S223" s="58" t="s">
        <v>153</v>
      </c>
      <c r="T223" s="58"/>
      <c r="U223" s="44"/>
      <c r="V223" s="58"/>
      <c r="W223" s="58"/>
      <c r="X223" s="58"/>
      <c r="Y223" s="46"/>
      <c r="Z223" s="46"/>
    </row>
    <row r="224" spans="17:26" customFormat="1" x14ac:dyDescent="0.25">
      <c r="Q224" s="46"/>
      <c r="R224" s="46"/>
      <c r="S224" s="58" t="s">
        <v>154</v>
      </c>
      <c r="T224" s="58"/>
      <c r="U224" s="44"/>
      <c r="V224" s="58"/>
      <c r="W224" s="58"/>
      <c r="X224" s="58"/>
      <c r="Y224" s="46"/>
      <c r="Z224" s="46"/>
    </row>
    <row r="225" spans="17:26" customFormat="1" x14ac:dyDescent="0.25">
      <c r="Q225" s="46"/>
      <c r="R225" s="46"/>
      <c r="S225" s="58" t="s">
        <v>155</v>
      </c>
      <c r="T225" s="58"/>
      <c r="U225" s="44"/>
      <c r="V225" s="58"/>
      <c r="W225" s="58"/>
      <c r="X225" s="58"/>
      <c r="Y225" s="49">
        <f>(H47)</f>
        <v>0</v>
      </c>
      <c r="Z225" s="46"/>
    </row>
    <row r="226" spans="17:26" customFormat="1" x14ac:dyDescent="0.25">
      <c r="Q226" s="46"/>
      <c r="R226" s="46"/>
      <c r="S226" s="46"/>
      <c r="T226" s="46"/>
      <c r="U226" s="44"/>
      <c r="V226" s="46"/>
      <c r="W226" s="46"/>
      <c r="X226" s="46"/>
      <c r="Y226" s="49"/>
      <c r="Z226" s="46"/>
    </row>
    <row r="227" spans="17:26" customFormat="1" x14ac:dyDescent="0.25">
      <c r="Q227" s="46"/>
      <c r="R227" s="46"/>
      <c r="S227" s="58" t="s">
        <v>156</v>
      </c>
      <c r="T227" s="46"/>
      <c r="U227" s="44"/>
      <c r="V227" s="50">
        <f>(D2)</f>
        <v>3784879</v>
      </c>
      <c r="W227" s="51" t="s">
        <v>157</v>
      </c>
      <c r="X227" s="52">
        <f>Z216</f>
        <v>3784879</v>
      </c>
      <c r="Y227" s="46"/>
      <c r="Z227" s="46"/>
    </row>
    <row r="228" spans="17:26" customFormat="1" x14ac:dyDescent="0.25">
      <c r="Q228" s="46"/>
      <c r="R228" s="46"/>
      <c r="S228" s="58" t="s">
        <v>158</v>
      </c>
      <c r="T228" s="46"/>
      <c r="U228" s="44"/>
      <c r="V228" s="46"/>
      <c r="W228" s="46"/>
      <c r="X228" s="46"/>
      <c r="Y228" s="46"/>
      <c r="Z228" s="46"/>
    </row>
    <row r="229" spans="17:26" customFormat="1" x14ac:dyDescent="0.25">
      <c r="Q229" s="46"/>
      <c r="R229" s="46"/>
      <c r="S229" s="59" t="s">
        <v>159</v>
      </c>
      <c r="T229" s="46"/>
      <c r="U229" s="47"/>
      <c r="V229" s="46"/>
      <c r="W229" s="46"/>
      <c r="X229" s="49"/>
      <c r="Y229" s="46"/>
      <c r="Z229" s="46"/>
    </row>
    <row r="230" spans="17:26" customFormat="1" x14ac:dyDescent="0.25">
      <c r="Q230" s="46"/>
      <c r="R230" s="46"/>
      <c r="S230" s="59" t="s">
        <v>160</v>
      </c>
      <c r="T230" s="46"/>
      <c r="U230" s="53"/>
      <c r="V230" s="46"/>
      <c r="W230" s="46"/>
      <c r="X230" s="49"/>
      <c r="Y230" s="46"/>
      <c r="Z230" s="46"/>
    </row>
    <row r="231" spans="17:26" customFormat="1" x14ac:dyDescent="0.25">
      <c r="Q231" s="46"/>
      <c r="R231" s="46"/>
      <c r="S231" s="46"/>
      <c r="T231" s="46"/>
      <c r="U231" s="53"/>
      <c r="V231" s="46"/>
      <c r="W231" s="46"/>
      <c r="X231" s="46"/>
      <c r="Y231" s="46"/>
      <c r="Z231" s="46"/>
    </row>
    <row r="232" spans="17:26" customFormat="1" x14ac:dyDescent="0.25">
      <c r="Q232" s="46"/>
      <c r="R232" s="46"/>
      <c r="S232" s="58" t="s">
        <v>161</v>
      </c>
      <c r="T232" s="58"/>
      <c r="U232" s="47"/>
      <c r="V232" s="58"/>
      <c r="W232" s="58"/>
      <c r="X232" s="46"/>
      <c r="Y232" s="46"/>
      <c r="Z232" s="46"/>
    </row>
    <row r="233" spans="17:26" customFormat="1" x14ac:dyDescent="0.25">
      <c r="Q233" s="46"/>
      <c r="R233" s="46"/>
      <c r="S233" s="84" t="s">
        <v>162</v>
      </c>
      <c r="T233" s="84"/>
      <c r="U233" s="47"/>
      <c r="V233" s="58" t="s">
        <v>163</v>
      </c>
      <c r="W233" s="58"/>
      <c r="X233" s="54"/>
      <c r="Y233" s="46"/>
      <c r="Z233" s="46"/>
    </row>
    <row r="234" spans="17:26" customFormat="1" x14ac:dyDescent="0.25">
      <c r="Q234" s="46"/>
      <c r="R234" s="46"/>
      <c r="S234" s="58" t="s">
        <v>164</v>
      </c>
      <c r="T234" s="58"/>
      <c r="U234" s="44"/>
      <c r="V234" s="58"/>
      <c r="W234" s="58"/>
      <c r="X234" s="54"/>
      <c r="Y234" s="46"/>
      <c r="Z234" s="46"/>
    </row>
    <row r="235" spans="17:26" customFormat="1" x14ac:dyDescent="0.25">
      <c r="Q235" s="46"/>
      <c r="R235" s="46"/>
      <c r="S235" s="58"/>
      <c r="T235" s="58"/>
      <c r="U235" s="44"/>
      <c r="V235" s="58"/>
      <c r="W235" s="58"/>
      <c r="X235" s="58"/>
      <c r="Y235" s="49"/>
      <c r="Z235" s="46"/>
    </row>
    <row r="236" spans="17:26" customFormat="1" x14ac:dyDescent="0.25">
      <c r="Q236" s="46"/>
      <c r="R236" s="46"/>
      <c r="S236" s="58" t="s">
        <v>165</v>
      </c>
      <c r="T236" s="58"/>
      <c r="U236" s="44"/>
      <c r="V236" s="58"/>
      <c r="W236" s="58"/>
      <c r="X236" s="58"/>
      <c r="Y236" s="49"/>
      <c r="Z236" s="46"/>
    </row>
    <row r="237" spans="17:26" customFormat="1" x14ac:dyDescent="0.25">
      <c r="Q237" s="46"/>
      <c r="R237" s="46"/>
      <c r="S237" s="46" t="s">
        <v>2</v>
      </c>
      <c r="T237" s="46"/>
      <c r="U237" s="44"/>
      <c r="V237" s="46"/>
      <c r="W237" s="46"/>
      <c r="X237" s="46"/>
      <c r="Y237" s="49"/>
      <c r="Z237" s="46"/>
    </row>
    <row r="238" spans="17:26" customFormat="1" x14ac:dyDescent="0.25">
      <c r="Q238" s="46"/>
      <c r="R238" s="46"/>
      <c r="S238" s="46"/>
      <c r="T238" s="46" t="s">
        <v>166</v>
      </c>
      <c r="U238" s="44"/>
      <c r="V238" s="46"/>
      <c r="W238" s="46"/>
      <c r="X238" s="46"/>
      <c r="Y238" s="46"/>
      <c r="Z238" s="46"/>
    </row>
    <row r="239" spans="17:26" customFormat="1" x14ac:dyDescent="0.25">
      <c r="Q239" s="46"/>
      <c r="R239" s="46"/>
      <c r="S239" s="46"/>
      <c r="T239" s="46" t="s">
        <v>167</v>
      </c>
      <c r="U239" s="44"/>
      <c r="V239" s="46"/>
      <c r="W239" s="46"/>
      <c r="X239" s="46"/>
      <c r="Y239" s="49" t="s">
        <v>2</v>
      </c>
      <c r="Z239" s="46"/>
    </row>
    <row r="240" spans="17:26" customFormat="1" x14ac:dyDescent="0.25">
      <c r="Q240" s="46"/>
      <c r="R240" s="46"/>
      <c r="S240" s="46"/>
      <c r="T240" s="46"/>
      <c r="U240" s="44"/>
      <c r="V240" s="46"/>
      <c r="W240" s="46"/>
      <c r="X240" s="46"/>
      <c r="Y240" s="49"/>
      <c r="Z240" s="46"/>
    </row>
    <row r="241" spans="17:26" customFormat="1" x14ac:dyDescent="0.25">
      <c r="Q241" s="46" t="s">
        <v>168</v>
      </c>
      <c r="R241" s="46" t="s">
        <v>2</v>
      </c>
      <c r="S241" s="46"/>
      <c r="T241" s="46" t="s">
        <v>169</v>
      </c>
      <c r="U241" s="44"/>
      <c r="V241" s="46"/>
      <c r="W241" s="46"/>
      <c r="X241" s="46"/>
      <c r="Y241" s="57"/>
      <c r="Z241" s="46"/>
    </row>
    <row r="242" spans="17:26" customFormat="1" x14ac:dyDescent="0.25">
      <c r="Q242" s="46"/>
      <c r="R242" s="46"/>
      <c r="S242" s="46"/>
      <c r="T242" s="46" t="s">
        <v>170</v>
      </c>
      <c r="U242" s="44"/>
      <c r="V242" s="46"/>
      <c r="W242" s="46"/>
      <c r="X242" s="46"/>
      <c r="Y242" s="49" t="s">
        <v>2</v>
      </c>
      <c r="Z242" s="46"/>
    </row>
    <row r="243" spans="17:26" customFormat="1" x14ac:dyDescent="0.25">
      <c r="Q243" s="46"/>
      <c r="R243" s="46"/>
      <c r="S243" s="46"/>
      <c r="T243" s="46"/>
      <c r="U243" s="44"/>
      <c r="V243" s="46"/>
      <c r="W243" s="46"/>
      <c r="X243" s="46"/>
      <c r="Y243" s="49"/>
      <c r="Z243" s="46"/>
    </row>
    <row r="244" spans="17:26" customFormat="1" x14ac:dyDescent="0.25">
      <c r="Q244" s="46"/>
      <c r="R244" s="46"/>
      <c r="S244" s="46"/>
      <c r="T244" s="46" t="s">
        <v>171</v>
      </c>
      <c r="U244" s="44"/>
      <c r="V244" s="46"/>
      <c r="W244" s="46"/>
      <c r="X244" s="46"/>
      <c r="Y244" s="49" t="s">
        <v>2</v>
      </c>
      <c r="Z244" s="46"/>
    </row>
    <row r="245" spans="17:26" customFormat="1" x14ac:dyDescent="0.25">
      <c r="Q245" s="46"/>
      <c r="R245" s="46"/>
      <c r="S245" s="46"/>
      <c r="T245" s="46"/>
      <c r="U245" s="44"/>
      <c r="V245" s="46"/>
      <c r="W245" s="46"/>
      <c r="X245" s="46"/>
      <c r="Y245" s="49"/>
      <c r="Z245" s="46"/>
    </row>
    <row r="246" spans="17:26" customFormat="1" x14ac:dyDescent="0.25">
      <c r="Q246" s="46"/>
      <c r="R246" s="46"/>
      <c r="S246" s="46"/>
      <c r="T246" s="46" t="s">
        <v>172</v>
      </c>
      <c r="U246" s="44"/>
      <c r="V246" s="46"/>
      <c r="W246" s="46"/>
      <c r="X246" s="46"/>
      <c r="Y246" s="57"/>
      <c r="Z246" s="46"/>
    </row>
    <row r="247" spans="17:26" customFormat="1" x14ac:dyDescent="0.25">
      <c r="Q247" s="46"/>
      <c r="R247" s="46"/>
      <c r="S247" s="46"/>
      <c r="T247" s="46" t="s">
        <v>173</v>
      </c>
      <c r="U247" s="44"/>
      <c r="V247" s="46"/>
      <c r="W247" s="46"/>
      <c r="X247" s="46"/>
      <c r="Y247" s="49" t="s">
        <v>2</v>
      </c>
      <c r="Z247" s="46"/>
    </row>
    <row r="248" spans="17:26" customFormat="1" x14ac:dyDescent="0.25">
      <c r="Q248" s="46"/>
      <c r="R248" s="46"/>
      <c r="S248" s="46"/>
      <c r="T248" s="46"/>
      <c r="U248" s="44"/>
      <c r="V248" s="46"/>
      <c r="W248" s="46"/>
      <c r="X248" s="46"/>
      <c r="Y248" s="49"/>
      <c r="Z248" s="46"/>
    </row>
    <row r="249" spans="17:26" customFormat="1" x14ac:dyDescent="0.25">
      <c r="Q249" s="58" t="s">
        <v>174</v>
      </c>
      <c r="R249" s="46"/>
      <c r="S249" s="46"/>
      <c r="T249" s="46"/>
      <c r="U249" s="27"/>
      <c r="V249" s="46"/>
      <c r="W249" s="46"/>
      <c r="X249" s="46"/>
      <c r="Y249" s="46"/>
      <c r="Z249" s="46"/>
    </row>
    <row r="250" spans="17:26" customFormat="1" x14ac:dyDescent="0.25">
      <c r="Q250" s="46"/>
      <c r="R250" s="46" t="s">
        <v>2</v>
      </c>
      <c r="S250" s="46"/>
      <c r="T250" s="46"/>
      <c r="U250" s="27"/>
      <c r="V250" s="46"/>
      <c r="W250" s="46"/>
      <c r="X250" s="46"/>
      <c r="Y250" s="46"/>
      <c r="Z250" s="46"/>
    </row>
    <row r="251" spans="17:26" customFormat="1" x14ac:dyDescent="0.25">
      <c r="Q251" s="46"/>
      <c r="R251" s="46" t="s">
        <v>175</v>
      </c>
      <c r="S251" s="46"/>
      <c r="T251" s="46"/>
      <c r="U251" s="27"/>
      <c r="V251" s="46"/>
      <c r="W251" s="46"/>
      <c r="X251" s="46"/>
      <c r="Y251" s="46"/>
      <c r="Z251" s="46"/>
    </row>
    <row r="252" spans="17:26" customFormat="1" x14ac:dyDescent="0.25">
      <c r="Q252" s="46"/>
      <c r="R252" s="57" t="s">
        <v>176</v>
      </c>
      <c r="S252" s="57"/>
      <c r="T252" s="57"/>
      <c r="U252" s="47"/>
      <c r="V252" s="57"/>
      <c r="W252" s="57"/>
      <c r="X252" s="55">
        <f>ROUND((I98*0.1),0)*-1</f>
        <v>-2040050</v>
      </c>
      <c r="Y252" s="57"/>
      <c r="Z252" s="46"/>
    </row>
    <row r="253" spans="17:26" customFormat="1" x14ac:dyDescent="0.25">
      <c r="Q253" s="46"/>
      <c r="R253" s="57" t="s">
        <v>177</v>
      </c>
      <c r="S253" s="57"/>
      <c r="T253" s="57"/>
      <c r="U253" s="47"/>
      <c r="V253" s="57"/>
      <c r="W253" s="57"/>
      <c r="X253" s="57"/>
      <c r="Y253" s="57"/>
      <c r="Z253" s="57"/>
    </row>
    <row r="254" spans="17:26" customFormat="1" x14ac:dyDescent="0.25">
      <c r="Q254" s="46"/>
      <c r="R254" s="57"/>
      <c r="S254" s="57"/>
      <c r="T254" s="57"/>
      <c r="U254" s="44"/>
      <c r="V254" s="57"/>
      <c r="W254" s="57"/>
      <c r="X254" s="57"/>
      <c r="Y254" s="57"/>
      <c r="Z254" s="57"/>
    </row>
    <row r="255" spans="17:26" customFormat="1" x14ac:dyDescent="0.25">
      <c r="Q255" s="46"/>
      <c r="R255" s="46"/>
      <c r="S255" s="58" t="s">
        <v>178</v>
      </c>
      <c r="T255" s="58"/>
      <c r="U255" s="44"/>
      <c r="V255" s="58"/>
      <c r="W255" s="58"/>
      <c r="X255" s="58"/>
      <c r="Y255" s="58"/>
      <c r="Z255" s="54">
        <f>I98</f>
        <v>20400500</v>
      </c>
    </row>
    <row r="256" spans="17:26" customFormat="1" x14ac:dyDescent="0.25">
      <c r="Q256" s="46"/>
      <c r="R256" s="46"/>
      <c r="S256" s="58" t="s">
        <v>179</v>
      </c>
      <c r="T256" s="58"/>
      <c r="U256" s="44"/>
      <c r="V256" s="58"/>
      <c r="W256" s="58"/>
      <c r="X256" s="58"/>
      <c r="Y256" s="58"/>
      <c r="Z256" s="54"/>
    </row>
    <row r="257" spans="17:26" customFormat="1" x14ac:dyDescent="0.25">
      <c r="Q257" s="46"/>
      <c r="R257" s="46"/>
      <c r="S257" s="58" t="s">
        <v>180</v>
      </c>
      <c r="T257" s="46"/>
      <c r="U257" s="44"/>
      <c r="V257" s="46"/>
      <c r="W257" s="46"/>
      <c r="X257" s="46"/>
      <c r="Y257" s="46"/>
      <c r="Z257" s="54">
        <f>H96</f>
        <v>21082155</v>
      </c>
    </row>
    <row r="258" spans="17:26" customFormat="1" x14ac:dyDescent="0.25">
      <c r="Q258" s="46"/>
      <c r="R258" s="46"/>
      <c r="S258" s="58"/>
      <c r="T258" s="46"/>
      <c r="U258" s="44"/>
      <c r="V258" s="46"/>
      <c r="W258" s="46"/>
      <c r="X258" s="46"/>
      <c r="Y258" s="46"/>
      <c r="Z258" s="54"/>
    </row>
    <row r="259" spans="17:26" customFormat="1" x14ac:dyDescent="0.25">
      <c r="Q259" s="46"/>
      <c r="R259" s="46"/>
      <c r="S259" s="58" t="s">
        <v>181</v>
      </c>
      <c r="T259" s="46"/>
      <c r="U259" s="44"/>
      <c r="V259" s="46"/>
      <c r="W259" s="46"/>
      <c r="X259" s="46"/>
      <c r="Y259" s="46"/>
      <c r="Z259" s="54"/>
    </row>
    <row r="260" spans="17:26" customFormat="1" x14ac:dyDescent="0.25">
      <c r="Q260" s="46"/>
      <c r="R260" s="46"/>
      <c r="S260" s="58" t="s">
        <v>182</v>
      </c>
      <c r="T260" s="46"/>
      <c r="U260" s="44"/>
      <c r="V260" s="46"/>
      <c r="W260" s="46"/>
      <c r="X260" s="46"/>
      <c r="Y260" s="46"/>
      <c r="Z260" s="54"/>
    </row>
    <row r="261" spans="17:26" customFormat="1" x14ac:dyDescent="0.25">
      <c r="Q261" s="46"/>
      <c r="R261" s="46"/>
      <c r="S261" s="58"/>
      <c r="T261" s="46"/>
      <c r="U261" s="44"/>
      <c r="V261" s="46"/>
      <c r="W261" s="46"/>
      <c r="X261" s="46"/>
      <c r="Y261" s="46"/>
      <c r="Z261" s="54"/>
    </row>
    <row r="262" spans="17:26" customFormat="1" x14ac:dyDescent="0.25">
      <c r="Q262" s="46"/>
      <c r="R262" s="46"/>
      <c r="S262" s="58" t="s">
        <v>183</v>
      </c>
      <c r="T262" s="46"/>
      <c r="U262" s="44"/>
      <c r="V262" s="46"/>
      <c r="W262" s="46"/>
      <c r="X262" s="46"/>
      <c r="Y262" s="46"/>
      <c r="Z262" s="54"/>
    </row>
    <row r="263" spans="17:26" customFormat="1" x14ac:dyDescent="0.25">
      <c r="Q263" s="46"/>
      <c r="R263" s="46"/>
      <c r="S263" s="58" t="s">
        <v>184</v>
      </c>
      <c r="T263" s="46"/>
      <c r="U263" s="44"/>
      <c r="V263" s="46"/>
      <c r="W263" s="46"/>
      <c r="X263" s="46"/>
      <c r="Y263" s="46"/>
      <c r="Z263" s="54"/>
    </row>
    <row r="264" spans="17:26" customFormat="1" x14ac:dyDescent="0.25">
      <c r="Q264" s="46"/>
      <c r="R264" s="46"/>
      <c r="S264" s="58" t="s">
        <v>185</v>
      </c>
      <c r="T264" s="46"/>
      <c r="U264" s="44"/>
      <c r="V264" s="46"/>
      <c r="W264" s="46"/>
      <c r="X264" s="46"/>
      <c r="Y264" s="46"/>
      <c r="Z264" s="54"/>
    </row>
    <row r="265" spans="17:26" customFormat="1" x14ac:dyDescent="0.25">
      <c r="Q265" s="46"/>
      <c r="R265" s="46"/>
      <c r="S265" s="58" t="s">
        <v>186</v>
      </c>
      <c r="T265" s="46"/>
      <c r="U265" s="44"/>
      <c r="V265" s="46"/>
      <c r="W265" s="46"/>
      <c r="X265" s="46"/>
      <c r="Y265" s="46"/>
      <c r="Z265" s="54"/>
    </row>
    <row r="266" spans="17:26" customFormat="1" x14ac:dyDescent="0.25">
      <c r="Q266" s="46"/>
      <c r="R266" s="46"/>
      <c r="S266" s="58"/>
      <c r="T266" s="46"/>
      <c r="U266" s="44"/>
      <c r="V266" s="46"/>
      <c r="W266" s="46"/>
      <c r="X266" s="46"/>
      <c r="Y266" s="46"/>
      <c r="Z266" s="54"/>
    </row>
    <row r="267" spans="17:26" customFormat="1" x14ac:dyDescent="0.25">
      <c r="Q267" s="46"/>
      <c r="R267" s="46"/>
      <c r="S267" s="58" t="str">
        <f>IF(B95="NOT TO","You indicated that you do not intend to use Other State-Level Activities funds for","")</f>
        <v/>
      </c>
      <c r="T267" s="46"/>
      <c r="U267" s="44"/>
      <c r="V267" s="46"/>
      <c r="W267" s="46"/>
      <c r="X267" s="46"/>
      <c r="Y267" s="46"/>
      <c r="Z267" s="54"/>
    </row>
    <row r="268" spans="17:26" customFormat="1" x14ac:dyDescent="0.25">
      <c r="Q268" s="46"/>
      <c r="R268" s="46"/>
      <c r="S268" s="58" t="str">
        <f>IF(B95="NOT TO","a High Cost Fund.  If you decide that you want to use Other State-Level Activities ","")</f>
        <v/>
      </c>
      <c r="T268" s="46"/>
      <c r="U268" s="47"/>
      <c r="V268" s="46"/>
      <c r="W268" s="46"/>
      <c r="X268" s="46"/>
      <c r="Y268" s="46"/>
      <c r="Z268" s="54"/>
    </row>
    <row r="269" spans="17:26" customFormat="1" x14ac:dyDescent="0.25">
      <c r="Q269" s="46"/>
      <c r="R269" s="46"/>
      <c r="S269" s="58" t="str">
        <f>IF(B95="NOT TO","for a High Cost Fund, you must obtain approval from the Office of","")</f>
        <v/>
      </c>
      <c r="T269" s="46"/>
      <c r="U269" s="56"/>
      <c r="V269" s="46"/>
      <c r="W269" s="46"/>
      <c r="X269" s="46"/>
      <c r="Y269" s="46"/>
      <c r="Z269" s="54"/>
    </row>
    <row r="270" spans="17:26" customFormat="1" x14ac:dyDescent="0.25">
      <c r="Q270" s="46"/>
      <c r="R270" s="46"/>
      <c r="S270" s="58" t="str">
        <f>IF(B95="NOT TO","Special Education Programs.","")</f>
        <v/>
      </c>
      <c r="T270" s="46"/>
      <c r="U270" s="56"/>
      <c r="V270" s="46"/>
      <c r="W270" s="46"/>
      <c r="X270" s="46"/>
      <c r="Y270" s="46"/>
      <c r="Z270" s="54"/>
    </row>
    <row r="271" spans="17:26" customFormat="1" x14ac:dyDescent="0.25">
      <c r="Q271" s="46"/>
      <c r="R271" s="46"/>
      <c r="S271" s="58" t="str">
        <f>IF(B95="TO","For the High Cost Fund, you reported that you would use a total of…………………………………………………..…………..."," ")</f>
        <v>For the High Cost Fund, you reported that you would use a total of…………………………………………………..…………...</v>
      </c>
      <c r="T271" s="58"/>
      <c r="U271" s="56"/>
      <c r="V271" s="58"/>
      <c r="W271" s="58"/>
      <c r="X271" s="58"/>
      <c r="Y271" s="58"/>
      <c r="Z271" s="54">
        <f>IF(B95="TO",H201,"")</f>
        <v>2500000</v>
      </c>
    </row>
    <row r="272" spans="17:26" customFormat="1" x14ac:dyDescent="0.25">
      <c r="Q272" s="46"/>
      <c r="R272" s="46"/>
      <c r="S272" s="84" t="str">
        <f>IF(B95="TO","This amount is","" )</f>
        <v>This amount is</v>
      </c>
      <c r="T272" s="84"/>
      <c r="U272" s="44"/>
      <c r="V272" s="84" t="str">
        <f>IF(B95="TO","percent of the total amount you proposed for Other","")</f>
        <v>percent of the total amount you proposed for Other</v>
      </c>
      <c r="W272" s="85"/>
      <c r="X272" s="85"/>
      <c r="Y272" s="85"/>
      <c r="Z272" s="46"/>
    </row>
    <row r="273" spans="17:26" customFormat="1" x14ac:dyDescent="0.25">
      <c r="Q273" s="46"/>
      <c r="R273" s="46"/>
      <c r="S273" s="58" t="str">
        <f>IF(B95="TO","State-Level Activities.","")</f>
        <v>State-Level Activities.</v>
      </c>
      <c r="T273" s="58"/>
      <c r="U273" s="44"/>
      <c r="V273" s="58"/>
      <c r="W273" s="59"/>
      <c r="X273" s="59"/>
      <c r="Y273" s="59"/>
      <c r="Z273" s="46"/>
    </row>
    <row r="274" spans="17:26" customFormat="1" x14ac:dyDescent="0.25">
      <c r="Q274" s="46"/>
      <c r="R274" s="46"/>
      <c r="S274" s="58"/>
      <c r="T274" s="58"/>
      <c r="U274" s="27"/>
      <c r="V274" s="58"/>
      <c r="W274" s="59"/>
      <c r="X274" s="59"/>
      <c r="Y274" s="59"/>
      <c r="Z274" s="46"/>
    </row>
    <row r="275" spans="17:26" customFormat="1" x14ac:dyDescent="0.25">
      <c r="Q275" s="46"/>
      <c r="R275" s="46"/>
      <c r="S275" s="58" t="str">
        <f>IF(B95="TO","You must ensure that at least 10 percent of the funds set aside for Other ","")</f>
        <v xml:space="preserve">You must ensure that at least 10 percent of the funds set aside for Other </v>
      </c>
      <c r="T275" s="46"/>
      <c r="U275" s="27"/>
      <c r="V275" s="46"/>
      <c r="W275" s="46"/>
      <c r="X275" s="46"/>
      <c r="Y275" s="46"/>
      <c r="Z275" s="46"/>
    </row>
    <row r="276" spans="17:26" customFormat="1" x14ac:dyDescent="0.25">
      <c r="Q276" s="46"/>
      <c r="R276" s="46"/>
      <c r="S276" s="58" t="str">
        <f>IF(B95="TO","State-Level Activities are used for the High Cost Fund.  No more than 5 percent ","")</f>
        <v xml:space="preserve">State-Level Activities are used for the High Cost Fund.  No more than 5 percent </v>
      </c>
      <c r="T276" s="46"/>
      <c r="U276" s="27"/>
      <c r="V276" s="46"/>
      <c r="W276" s="46"/>
      <c r="X276" s="46"/>
      <c r="Y276" s="46"/>
      <c r="Z276" s="46"/>
    </row>
    <row r="277" spans="17:26" customFormat="1" x14ac:dyDescent="0.25">
      <c r="Q277" s="57"/>
      <c r="R277" s="57"/>
      <c r="S277" s="59" t="str">
        <f>IF(B95="TO","of the funds used for the High Cost Fund may be used to support innovative","")</f>
        <v>of the funds used for the High Cost Fund may be used to support innovative</v>
      </c>
      <c r="T277" s="57"/>
      <c r="U277" s="27"/>
      <c r="V277" s="57"/>
      <c r="W277" s="57"/>
      <c r="X277" s="57"/>
      <c r="Y277" s="57"/>
      <c r="Z277" s="57"/>
    </row>
    <row r="278" spans="17:26" customFormat="1" x14ac:dyDescent="0.25">
      <c r="Q278" s="57"/>
      <c r="R278" s="57"/>
      <c r="S278" s="59" t="str">
        <f>IF(B95="TO","and effective ways for cost sharing.","")</f>
        <v>and effective ways for cost sharing.</v>
      </c>
      <c r="T278" s="57"/>
      <c r="U278" s="27"/>
      <c r="V278" s="57"/>
      <c r="W278" s="57"/>
      <c r="X278" s="57"/>
      <c r="Y278" s="57"/>
      <c r="Z278" s="57"/>
    </row>
  </sheetData>
  <sheetProtection algorithmName="SHA-512" hashValue="rIXMkz8PvF+KKY6oZuIDHbkKswYZ1R68iZ7Gp3foTsMuHqSNbcyCbwhm7RdlnBYVL8s6aDmdz0PgC7muVK1GRg==" saltValue="FN5zVj40b22C9q6/CpI1KQ==" spinCount="100000" sheet="1" formatCells="0" formatColumns="0" formatRows="0" insertColumns="0" insertRows="0" insertHyperlinks="0" deleteColumns="0" deleteRows="0" pivotTables="0"/>
  <mergeCells count="65">
    <mergeCell ref="V212:Z212"/>
    <mergeCell ref="S233:T233"/>
    <mergeCell ref="S272:T272"/>
    <mergeCell ref="V272:Y272"/>
    <mergeCell ref="J178:P179"/>
    <mergeCell ref="J201:P201"/>
    <mergeCell ref="A183:C183"/>
    <mergeCell ref="C185:F187"/>
    <mergeCell ref="C189:F193"/>
    <mergeCell ref="C196:F199"/>
    <mergeCell ref="D201:F201"/>
    <mergeCell ref="J176:P177"/>
    <mergeCell ref="C130:F130"/>
    <mergeCell ref="C131:F131"/>
    <mergeCell ref="C132:F132"/>
    <mergeCell ref="C133:F134"/>
    <mergeCell ref="C136:F137"/>
    <mergeCell ref="C139:F140"/>
    <mergeCell ref="C142:F144"/>
    <mergeCell ref="C146:F148"/>
    <mergeCell ref="C150:F153"/>
    <mergeCell ref="C155:F159"/>
    <mergeCell ref="C161:F172"/>
    <mergeCell ref="C127:F129"/>
    <mergeCell ref="B95:C95"/>
    <mergeCell ref="B96:F96"/>
    <mergeCell ref="A98:F98"/>
    <mergeCell ref="A105:F105"/>
    <mergeCell ref="A106:F106"/>
    <mergeCell ref="E111:G111"/>
    <mergeCell ref="B113:F113"/>
    <mergeCell ref="C115:F116"/>
    <mergeCell ref="C118:F120"/>
    <mergeCell ref="C121:F121"/>
    <mergeCell ref="C124:F125"/>
    <mergeCell ref="B94:F94"/>
    <mergeCell ref="B50:F58"/>
    <mergeCell ref="J62:P63"/>
    <mergeCell ref="J64:P65"/>
    <mergeCell ref="A70:F72"/>
    <mergeCell ref="A73:F74"/>
    <mergeCell ref="A76:F78"/>
    <mergeCell ref="A80:F82"/>
    <mergeCell ref="A83:F84"/>
    <mergeCell ref="A86:F88"/>
    <mergeCell ref="A91:F91"/>
    <mergeCell ref="B93:F93"/>
    <mergeCell ref="D47:F47"/>
    <mergeCell ref="H13:P13"/>
    <mergeCell ref="A14:F14"/>
    <mergeCell ref="A15:F15"/>
    <mergeCell ref="B17:F21"/>
    <mergeCell ref="B23:F24"/>
    <mergeCell ref="B27:F31"/>
    <mergeCell ref="B32:F32"/>
    <mergeCell ref="C34:F35"/>
    <mergeCell ref="C37:F39"/>
    <mergeCell ref="C41:F41"/>
    <mergeCell ref="C43:F45"/>
    <mergeCell ref="J11:P12"/>
    <mergeCell ref="A1:E1"/>
    <mergeCell ref="A3:F3"/>
    <mergeCell ref="A5:F5"/>
    <mergeCell ref="A9:F9"/>
    <mergeCell ref="A11:F11"/>
  </mergeCells>
  <dataValidations count="2">
    <dataValidation type="list" allowBlank="1" showInputMessage="1" showErrorMessage="1" sqref="A1:E1" xr:uid="{7249A672-B395-429A-8A47-42C428175210}">
      <formula1>$U$1:$U$54</formula1>
    </dataValidation>
    <dataValidation type="list" allowBlank="1" showInputMessage="1" showErrorMessage="1" error="You must select &quot;Yes&quot; or &quot;No&quot; from the pull down menue." sqref="H91" xr:uid="{865B7389-D974-4254-8AB8-FF3191871B56}">
      <formula1>$J$92:$J$94</formula1>
    </dataValidation>
  </dataValidations>
  <pageMargins left="0.7" right="0.7" top="0.75" bottom="0.75" header="0.3" footer="0.3"/>
  <pageSetup fitToHeight="0" orientation="portrait" horizontalDpi="1200" verticalDpi="1200" r:id="rId1"/>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BA8F92E6129FC4EAE94F476A4C5ED93" ma:contentTypeVersion="18" ma:contentTypeDescription="Create a new document." ma:contentTypeScope="" ma:versionID="c9c3eee647630f10be6e4d1cdd61f11d">
  <xsd:schema xmlns:xsd="http://www.w3.org/2001/XMLSchema" xmlns:xs="http://www.w3.org/2001/XMLSchema" xmlns:p="http://schemas.microsoft.com/office/2006/metadata/properties" xmlns:ns2="a8f4f48c-d55d-4625-8121-08fdad9dc02e" xmlns:ns3="c6fc4b64-e3e3-40bd-bd60-172a07027378" xmlns:ns4="2a2db8c4-56ab-4882-a5d0-0fe8165c6658" targetNamespace="http://schemas.microsoft.com/office/2006/metadata/properties" ma:root="true" ma:fieldsID="7662007ccfb1f80bbd667439720f3de1" ns2:_="" ns3:_="" ns4:_="">
    <xsd:import namespace="a8f4f48c-d55d-4625-8121-08fdad9dc02e"/>
    <xsd:import namespace="c6fc4b64-e3e3-40bd-bd60-172a07027378"/>
    <xsd:import namespace="2a2db8c4-56ab-4882-a5d0-0fe8165c6658"/>
    <xsd:element name="properties">
      <xsd:complexType>
        <xsd:sequence>
          <xsd:element name="documentManagement">
            <xsd:complexType>
              <xsd:all>
                <xsd:element ref="ns2:SharedWithUsers" minOccurs="0"/>
                <xsd:element ref="ns3:MediaServiceMetadata" minOccurs="0"/>
                <xsd:element ref="ns3:MediaServiceFastMetadata" minOccurs="0"/>
                <xsd:element ref="ns2:SharedWithDetails" minOccurs="0"/>
                <xsd:element ref="ns3:MediaServiceDateTaken" minOccurs="0"/>
                <xsd:element ref="ns3:MediaServiceAutoTags" minOccurs="0"/>
                <xsd:element ref="ns3:MediaServiceOCR" minOccurs="0"/>
                <xsd:element ref="ns3:MediaServiceGenerationTime" minOccurs="0"/>
                <xsd:element ref="ns3:MediaServiceEventHashCode" minOccurs="0"/>
                <xsd:element ref="ns3:lcf76f155ced4ddcb4097134ff3c332f" minOccurs="0"/>
                <xsd:element ref="ns4:TaxCatchAll" minOccurs="0"/>
                <xsd:element ref="ns3:MediaServiceObjectDetectorVersions"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f4f48c-d55d-4625-8121-08fdad9dc02e" elementFormDefault="qualified">
    <xsd:import namespace="http://schemas.microsoft.com/office/2006/documentManagement/types"/>
    <xsd:import namespace="http://schemas.microsoft.com/office/infopath/2007/PartnerControls"/>
    <xsd:element name="SharedWithUsers" ma:index="4" nillable="true" ma:displayName="Shared With" ma:SearchPeopleOnly="false" ma:SharePointGroup="0" ma:internalName="SharedWithUsers" ma:readOnly="tru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c6fc4b64-e3e3-40bd-bd60-172a07027378" elementFormDefault="qualified">
    <xsd:import namespace="http://schemas.microsoft.com/office/2006/documentManagement/types"/>
    <xsd:import namespace="http://schemas.microsoft.com/office/infopath/2007/PartnerControls"/>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557479ed-16e3-4c54-a34b-e226e0af443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2db8c4-56ab-4882-a5d0-0fe8165c6658"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b52d53f-4cb3-4e01-9c1f-5c0b5f93ca22}" ma:internalName="TaxCatchAll" ma:showField="CatchAllData" ma:web="a8f4f48c-d55d-4625-8121-08fdad9dc0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5" ma:displayName="Content Typ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c6fc4b64-e3e3-40bd-bd60-172a07027378">
      <Terms xmlns="http://schemas.microsoft.com/office/infopath/2007/PartnerControls"/>
    </lcf76f155ced4ddcb4097134ff3c332f>
    <TaxCatchAll xmlns="2a2db8c4-56ab-4882-a5d0-0fe8165c6658" xsi:nil="true"/>
  </documentManagement>
</p:properties>
</file>

<file path=customXml/itemProps1.xml><?xml version="1.0" encoding="utf-8"?>
<ds:datastoreItem xmlns:ds="http://schemas.openxmlformats.org/officeDocument/2006/customXml" ds:itemID="{4C0EEEF0-1ED7-4193-964F-EEEF4781666A}">
  <ds:schemaRefs>
    <ds:schemaRef ds:uri="http://schemas.microsoft.com/sharepoint/v3/contenttype/forms"/>
  </ds:schemaRefs>
</ds:datastoreItem>
</file>

<file path=customXml/itemProps2.xml><?xml version="1.0" encoding="utf-8"?>
<ds:datastoreItem xmlns:ds="http://schemas.openxmlformats.org/officeDocument/2006/customXml" ds:itemID="{956889C2-EF09-4AEF-9F22-9A55D6B57DE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f4f48c-d55d-4625-8121-08fdad9dc02e"/>
    <ds:schemaRef ds:uri="c6fc4b64-e3e3-40bd-bd60-172a07027378"/>
    <ds:schemaRef ds:uri="2a2db8c4-56ab-4882-a5d0-0fe8165c66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7157963-684E-4E16-A343-AF038B600228}">
  <ds:schemaRefs>
    <ds:schemaRef ds:uri="http://purl.org/dc/dcmitype/"/>
    <ds:schemaRef ds:uri="http://www.w3.org/XML/1998/namespace"/>
    <ds:schemaRef ds:uri="http://purl.org/dc/elements/1.1/"/>
    <ds:schemaRef ds:uri="http://schemas.microsoft.com/office/2006/documentManagement/types"/>
    <ds:schemaRef ds:uri="http://schemas.openxmlformats.org/package/2006/metadata/core-properties"/>
    <ds:schemaRef ds:uri="c6fc4b64-e3e3-40bd-bd60-172a07027378"/>
    <ds:schemaRef ds:uri="http://schemas.microsoft.com/office/infopath/2007/PartnerControls"/>
    <ds:schemaRef ds:uri="a8f4f48c-d55d-4625-8121-08fdad9dc02e"/>
    <ds:schemaRef ds:uri="2a2db8c4-56ab-4882-a5d0-0fe8165c6658"/>
    <ds:schemaRef ds:uri="http://schemas.microsoft.com/office/2006/metadata/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Department of Education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Carr, Steven</dc:creator>
  <cp:lastModifiedBy>Megan Salisbury</cp:lastModifiedBy>
  <cp:lastPrinted>2025-03-17T15:28:42Z</cp:lastPrinted>
  <dcterms:created xsi:type="dcterms:W3CDTF">2024-05-08T17:07:19Z</dcterms:created>
  <dcterms:modified xsi:type="dcterms:W3CDTF">2025-03-17T15:29:58Z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0x0101002BA8F92E6129FC4EAE94F476A4C5ED93</vt:lpwstr>
  </property>
  <property fmtid="{D5CDD505-2E9C-101B-9397-08002B2CF9AE}" pid="3" name="MediaServiceImageTags">
    <vt:lpwstr/>
  </property>
</Properties>
</file>