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ndgov.sharepoint.com/sites/-Tm-DOH-HSC/Shared Documents/MCH Block Grant/New Documents/Supporting Documents/"/>
    </mc:Choice>
  </mc:AlternateContent>
  <xr:revisionPtr revIDLastSave="119" documentId="13_ncr:1_{55265BF8-0731-440B-9AC5-59C7DFC42F65}" xr6:coauthVersionLast="47" xr6:coauthVersionMax="48" xr10:uidLastSave="{B9818894-56A7-4270-AD30-038C1B24033F}"/>
  <bookViews>
    <workbookView xWindow="22932" yWindow="-108" windowWidth="23256" windowHeight="11964" xr2:uid="{00000000-000D-0000-FFFF-FFFF00000000}"/>
  </bookViews>
  <sheets>
    <sheet name="Budget" sheetId="1" r:id="rId1"/>
  </sheets>
  <definedNames>
    <definedName name="_xlnm.Print_Area" localSheetId="0">Budget!$A$1:$C$97</definedName>
    <definedName name="_xlnm.Print_Titles" localSheetId="0">Budget!$8:$10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B76" i="1"/>
  <c r="C54" i="1"/>
  <c r="B49" i="1"/>
  <c r="C49" i="1"/>
  <c r="C44" i="1"/>
  <c r="B42" i="1"/>
  <c r="C42" i="1"/>
  <c r="C39" i="1"/>
  <c r="C38" i="1"/>
  <c r="C37" i="1"/>
  <c r="C36" i="1"/>
  <c r="B21" i="1"/>
  <c r="C15" i="1"/>
  <c r="C22" i="1" s="1"/>
  <c r="B15" i="1"/>
  <c r="B22" i="1" s="1"/>
  <c r="B19" i="1" s="1"/>
  <c r="C14" i="1"/>
  <c r="C11" i="1" s="1"/>
  <c r="B14" i="1"/>
  <c r="B30" i="1"/>
  <c r="C60" i="1"/>
  <c r="C56" i="1"/>
  <c r="C51" i="1"/>
  <c r="C45" i="1"/>
  <c r="B31" i="1"/>
  <c r="B29" i="1"/>
  <c r="B28" i="1"/>
  <c r="B25" i="1" s="1"/>
  <c r="B11" i="1" l="1"/>
  <c r="C21" i="1"/>
  <c r="C19" i="1" s="1"/>
  <c r="C25" i="1"/>
  <c r="C86" i="1" s="1"/>
  <c r="C73" i="1"/>
  <c r="C92" i="1" s="1"/>
  <c r="B54" i="1"/>
  <c r="B89" i="1" s="1"/>
  <c r="C88" i="1"/>
  <c r="C87" i="1"/>
  <c r="B73" i="1"/>
  <c r="B92" i="1" s="1"/>
  <c r="C66" i="1"/>
  <c r="C91" i="1" s="1"/>
  <c r="B66" i="1"/>
  <c r="B91" i="1" s="1"/>
  <c r="B63" i="1"/>
  <c r="B90" i="1" s="1"/>
  <c r="C63" i="1"/>
  <c r="C90" i="1" s="1"/>
  <c r="B88" i="1"/>
  <c r="B87" i="1"/>
  <c r="C85" i="1"/>
  <c r="B85" i="1"/>
  <c r="B84" i="1"/>
  <c r="B81" i="1"/>
  <c r="B86" i="1"/>
  <c r="C89" i="1"/>
  <c r="C79" i="1" l="1"/>
  <c r="B93" i="1"/>
  <c r="B79" i="1"/>
  <c r="C84" i="1"/>
  <c r="C93" i="1" s="1"/>
  <c r="B94" i="1" l="1"/>
  <c r="C96" i="1"/>
</calcChain>
</file>

<file path=xl/sharedStrings.xml><?xml version="1.0" encoding="utf-8"?>
<sst xmlns="http://schemas.openxmlformats.org/spreadsheetml/2006/main" count="105" uniqueCount="100">
  <si>
    <t xml:space="preserve">TITLE V/MATERNAL AND CHILD HEALTH (MCH) PROGRAM/PROJECT BUDGET  </t>
  </si>
  <si>
    <t xml:space="preserve"> Local Public Health</t>
  </si>
  <si>
    <t>Increase number of children and adolescents who are physically active</t>
  </si>
  <si>
    <t>July 1, 2022 - December 31, 2023 (18 months)</t>
  </si>
  <si>
    <t>Budget &amp; Budget Justification - Request for MCH funds</t>
  </si>
  <si>
    <t>MCH GRANT PROGRAM/PROJECT $</t>
  </si>
  <si>
    <t>FEDERAL FUNDS</t>
  </si>
  <si>
    <t>MATCH</t>
  </si>
  <si>
    <t>PERSONNEL</t>
  </si>
  <si>
    <t>Name and title of each staff person</t>
  </si>
  <si>
    <t>Salary rate (i.e. hourly rate x hours/month x 12 months or % time x # months based on annual salary) for each staff person.</t>
  </si>
  <si>
    <r>
      <t xml:space="preserve">1. Jane Johnson, Public Health Program Director, yearly salary $50,000 - 20% time paid with federal funds and 15% time paid as match x 18 months </t>
    </r>
    <r>
      <rPr>
        <sz val="12"/>
        <color theme="8" tint="-0.249977111117893"/>
        <rFont val="Times New Roman"/>
        <family val="1"/>
      </rPr>
      <t>(yearly salary calculated using current salary and projected increases on July 1, 2022 and July 1, 2023). Total time spent on project is 35%.</t>
    </r>
  </si>
  <si>
    <r>
      <t>2. Sally Smith, Public Health Program Administrative Assistant, yearly salary $35,000 - 20% time paid with federal funds and 15% time paid as match x 18 months</t>
    </r>
    <r>
      <rPr>
        <sz val="12"/>
        <color theme="8" tint="-0.249977111117893"/>
        <rFont val="Times New Roman"/>
        <family val="1"/>
      </rPr>
      <t xml:space="preserve"> (yearly salary calculated using current salary and projected increases on July 1, 2022 and July 1, 2023). Total time spent on project is 35%. </t>
    </r>
  </si>
  <si>
    <r>
      <t>Justification:</t>
    </r>
    <r>
      <rPr>
        <u/>
        <sz val="12"/>
        <rFont val="Times New Roman"/>
        <family val="1"/>
      </rPr>
      <t xml:space="preserve"> (Provide brief description of each staff person's scope of service to the program/project </t>
    </r>
    <r>
      <rPr>
        <b/>
        <u/>
        <sz val="12"/>
        <color indexed="10"/>
        <rFont val="Times New Roman"/>
        <family val="1"/>
      </rPr>
      <t>and source of match funds if applicable</t>
    </r>
    <r>
      <rPr>
        <u/>
        <sz val="12"/>
        <rFont val="Times New Roman"/>
        <family val="1"/>
      </rPr>
      <t>)</t>
    </r>
  </si>
  <si>
    <t>1. The Public Health Program Director will be responsible for facilitating meetings between medical professionals to determine areas for collaboration, will work with schools to incorporate physical activity curriculum, and seek out various partnerships to increase physical activity in adolescents. Matching funds to support the Public Health Program Director's salary will come from the Youth Adolescent Physical Activity (YAPA) federal grant.</t>
  </si>
  <si>
    <t>2. The Public Health Program Administrative Assistant provides support to the program by organizing meetings, editing documents, ordering supplies, etc. Matching funds to support the Public Health Administrative Assistant will come from the YAPA grant.</t>
  </si>
  <si>
    <t>FRINGE BENEFITS (E.G., TAXES, RETIREMENT, MEDICAL INSURANCE)</t>
  </si>
  <si>
    <t>Provide amount and type of benefits offered to each staff person listed in Personnel above</t>
  </si>
  <si>
    <t xml:space="preserve">1. Jane Johnson, Public Health Program Director - fringe benefits of taxes, retirement and medical insurance </t>
  </si>
  <si>
    <t>2. Sally Smith, Public Health Administrative Assistant - fringe benefits of taxes, retirement and medical insurance</t>
  </si>
  <si>
    <r>
      <t>Justification:</t>
    </r>
    <r>
      <rPr>
        <u/>
        <sz val="12"/>
        <rFont val="Times New Roman"/>
        <family val="1"/>
      </rPr>
      <t xml:space="preserve"> (Provide brief description of fringe benefits </t>
    </r>
    <r>
      <rPr>
        <b/>
        <u/>
        <sz val="12"/>
        <color indexed="10"/>
        <rFont val="Times New Roman"/>
        <family val="1"/>
      </rPr>
      <t>and source of match funds if applicable</t>
    </r>
    <r>
      <rPr>
        <u/>
        <sz val="12"/>
        <rFont val="Times New Roman"/>
        <family val="1"/>
      </rPr>
      <t>)</t>
    </r>
  </si>
  <si>
    <t>1. &amp; 2. Fringe benefits are calculated at 21 percent of total base salaries plus $13,000 annually for medical insurance for each FTE (full-time equivalent). Matching funds will come from the YAPA grant.</t>
  </si>
  <si>
    <t>TRAVEL, FOOD &amp; LODGING</t>
  </si>
  <si>
    <t>In-State Travel, Food &amp; Lodging</t>
  </si>
  <si>
    <t xml:space="preserve">3 trips to Fargo x 400 miles x $.585/mile x 1 staff </t>
  </si>
  <si>
    <t xml:space="preserve">3 trips to Williston x 450 miles x $.585/mile x 1 staff  </t>
  </si>
  <si>
    <t xml:space="preserve">12 days of per diem at $35 per day x 1 staff </t>
  </si>
  <si>
    <t>9 nights lodging at $90/night x 1 staff</t>
  </si>
  <si>
    <r>
      <t>Justification:</t>
    </r>
    <r>
      <rPr>
        <u/>
        <sz val="12"/>
        <rFont val="Times New Roman"/>
        <family val="1"/>
      </rPr>
      <t xml:space="preserve"> (Provide brief justification for each in-state travel request </t>
    </r>
    <r>
      <rPr>
        <b/>
        <u/>
        <sz val="12"/>
        <color indexed="10"/>
        <rFont val="Times New Roman"/>
        <family val="1"/>
      </rPr>
      <t>and source of match funds</t>
    </r>
    <r>
      <rPr>
        <u/>
        <sz val="12"/>
        <rFont val="Times New Roman"/>
        <family val="1"/>
      </rPr>
      <t>)</t>
    </r>
  </si>
  <si>
    <t xml:space="preserve">The Public Health Program Director will travel from Bismarck to facilitate discussions between medical providers to promote adolescent physical activity  and to meet with school partners to expand physical activity curriculum. </t>
  </si>
  <si>
    <t>Out-of-State Travel, Food &amp; Lodging</t>
  </si>
  <si>
    <t>1 trip x $950 airfare/baggage x 1 staff</t>
  </si>
  <si>
    <t xml:space="preserve">5 days per diem x $79/day x 1 staff </t>
  </si>
  <si>
    <t>4 nights lodging x $400/night x 1 staff</t>
  </si>
  <si>
    <t>1 trip x $150 ground transportation x 1 staff</t>
  </si>
  <si>
    <r>
      <t>Justification:</t>
    </r>
    <r>
      <rPr>
        <u/>
        <sz val="12"/>
        <rFont val="Times New Roman"/>
        <family val="1"/>
      </rPr>
      <t xml:space="preserve"> (Provide brief justification for each out-of-state travel request </t>
    </r>
    <r>
      <rPr>
        <b/>
        <u/>
        <sz val="12"/>
        <color indexed="10"/>
        <rFont val="Times New Roman"/>
        <family val="1"/>
      </rPr>
      <t>and source of match funds if applicable</t>
    </r>
    <r>
      <rPr>
        <u/>
        <sz val="12"/>
        <rFont val="Times New Roman"/>
        <family val="1"/>
      </rPr>
      <t>)</t>
    </r>
  </si>
  <si>
    <t xml:space="preserve">SUPPLIES (MEDICAL/LABORATORY, OFFICE, EDUCATIONAL) </t>
  </si>
  <si>
    <t>Supplies (Medical/Laboratory, Office, Educational)</t>
  </si>
  <si>
    <t>1. General office supplies. $60/month x 18 months x 30% time (15% of each position is supported by matching funds)</t>
  </si>
  <si>
    <t xml:space="preserve">2. Printing of "It's All Connected" palm cards. 15,000 copies x .25/copy </t>
  </si>
  <si>
    <r>
      <t>Justification:</t>
    </r>
    <r>
      <rPr>
        <u/>
        <sz val="12"/>
        <rFont val="Times New Roman"/>
        <family val="1"/>
      </rPr>
      <t xml:space="preserve"> (Provide brief justification for each supply request </t>
    </r>
    <r>
      <rPr>
        <b/>
        <u/>
        <sz val="12"/>
        <color indexed="10"/>
        <rFont val="Times New Roman"/>
        <family val="1"/>
      </rPr>
      <t>and source of match funds if applicable</t>
    </r>
    <r>
      <rPr>
        <u/>
        <sz val="12"/>
        <rFont val="Times New Roman"/>
        <family val="1"/>
      </rPr>
      <t>)</t>
    </r>
  </si>
  <si>
    <t>1. General office supplies are used by staff members to carry out daily activities of the program.  Office supplies include paper, printer cartridges, binders, letterhead paper, and envelopes. Matching funds will be provided through the YAPA grant.</t>
  </si>
  <si>
    <t xml:space="preserve">2. Palm cards will assist in promoting and reinforcing the "It's All Connected" media campaign. Matching funds will come from the YAPA grant.  </t>
  </si>
  <si>
    <t>RENT / UTILITIES</t>
  </si>
  <si>
    <r>
      <t>Office Rent/Utilities/Facility Expenses</t>
    </r>
    <r>
      <rPr>
        <u/>
        <sz val="12"/>
        <rFont val="Times New Roman"/>
        <family val="1"/>
      </rPr>
      <t xml:space="preserve"> </t>
    </r>
  </si>
  <si>
    <t>1. Office Space. $200/month x 18 months x 30% time (15% of each position is supported by matching funds)</t>
  </si>
  <si>
    <r>
      <t>Justification:</t>
    </r>
    <r>
      <rPr>
        <u/>
        <sz val="12"/>
        <rFont val="Times New Roman"/>
        <family val="1"/>
      </rPr>
      <t xml:space="preserve"> (Provide brief justification for each office rent/utilities/facility expense </t>
    </r>
    <r>
      <rPr>
        <b/>
        <u/>
        <sz val="12"/>
        <color indexed="10"/>
        <rFont val="Times New Roman"/>
        <family val="1"/>
      </rPr>
      <t>and source of match funds if applicable</t>
    </r>
    <r>
      <rPr>
        <u/>
        <sz val="12"/>
        <rFont val="Times New Roman"/>
        <family val="1"/>
      </rPr>
      <t>)</t>
    </r>
  </si>
  <si>
    <t>1. Office space is required for the Public Health Program Director and Administrative Assistant. Matching funds will be provided through the YAPA grant.</t>
  </si>
  <si>
    <t>TELEPHONE / INTERNET / POSTAGE</t>
  </si>
  <si>
    <t>Telephone/Internet</t>
  </si>
  <si>
    <t>1. Telephone and internet access. $120/month x 18 months x 30% time (15% of each position is supported by matching funds)</t>
  </si>
  <si>
    <r>
      <t>Justification:</t>
    </r>
    <r>
      <rPr>
        <u/>
        <sz val="12"/>
        <rFont val="Times New Roman"/>
        <family val="1"/>
      </rPr>
      <t xml:space="preserve"> (Provide brief justification for telephone/internet expense </t>
    </r>
    <r>
      <rPr>
        <b/>
        <u/>
        <sz val="12"/>
        <color indexed="10"/>
        <rFont val="Times New Roman"/>
        <family val="1"/>
      </rPr>
      <t>and source of match funds if applicable</t>
    </r>
    <r>
      <rPr>
        <u/>
        <sz val="12"/>
        <rFont val="Times New Roman"/>
        <family val="1"/>
      </rPr>
      <t>)</t>
    </r>
  </si>
  <si>
    <t>1. Necessary for communication. Matching funds will be provided through the YAPA grant.</t>
  </si>
  <si>
    <t>Postage</t>
  </si>
  <si>
    <t>1. Postage. $50/month x 18 months</t>
  </si>
  <si>
    <r>
      <t>Justification:</t>
    </r>
    <r>
      <rPr>
        <u/>
        <sz val="12"/>
        <rFont val="Times New Roman"/>
        <family val="1"/>
      </rPr>
      <t xml:space="preserve"> (Provide brief justification for postage expense </t>
    </r>
    <r>
      <rPr>
        <b/>
        <u/>
        <sz val="12"/>
        <color indexed="10"/>
        <rFont val="Times New Roman"/>
        <family val="1"/>
      </rPr>
      <t>and source of match funds if applicable</t>
    </r>
    <r>
      <rPr>
        <u/>
        <sz val="12"/>
        <rFont val="Times New Roman"/>
        <family val="1"/>
      </rPr>
      <t>)</t>
    </r>
  </si>
  <si>
    <t>EQUIPMENT (&gt;$5,000 PER ITEM)</t>
  </si>
  <si>
    <t>Note: Equipment $5,000 and under (i.e., computers, chairs) must be listed under Supplies</t>
  </si>
  <si>
    <r>
      <t>Justification:</t>
    </r>
    <r>
      <rPr>
        <u/>
        <sz val="12"/>
        <rFont val="Times New Roman"/>
        <family val="1"/>
      </rPr>
      <t xml:space="preserve"> (Provide brief justification for each equipment item requested </t>
    </r>
    <r>
      <rPr>
        <b/>
        <u/>
        <sz val="12"/>
        <color indexed="10"/>
        <rFont val="Times New Roman"/>
        <family val="1"/>
      </rPr>
      <t>and source of match funds if applicable</t>
    </r>
    <r>
      <rPr>
        <u/>
        <sz val="12"/>
        <rFont val="Times New Roman"/>
        <family val="1"/>
      </rPr>
      <t>)</t>
    </r>
  </si>
  <si>
    <t>CONSULTANT / CONTRACTUAL / SUB-GRANTEES</t>
  </si>
  <si>
    <t>List each consultant/contractual/sub-grantee contract and salary rate (i.e., hourly rate x hrs/month x number of months)</t>
  </si>
  <si>
    <t>1. ABC Advertising</t>
  </si>
  <si>
    <t>2. Federally Qualified Health Centers</t>
  </si>
  <si>
    <r>
      <t xml:space="preserve">Justification: </t>
    </r>
    <r>
      <rPr>
        <u/>
        <sz val="12"/>
        <rFont val="Times New Roman"/>
        <family val="1"/>
      </rPr>
      <t xml:space="preserve">(Provide a brief justification of the scope of work the consultant/contractor will be providing </t>
    </r>
    <r>
      <rPr>
        <b/>
        <u/>
        <sz val="12"/>
        <color indexed="10"/>
        <rFont val="Times New Roman"/>
        <family val="1"/>
      </rPr>
      <t>and source of match funds if applicable</t>
    </r>
    <r>
      <rPr>
        <u/>
        <sz val="12"/>
        <rFont val="Times New Roman"/>
        <family val="1"/>
      </rPr>
      <t>)</t>
    </r>
  </si>
  <si>
    <t xml:space="preserve">1. ABC Advertising will work with the  Local Public Health Program to implement a media plan for the "It's All Connected" public service announcement including preparing a detailed media plan, selecting and purchasing media time, and assisting in developing and implementing a public relations plan. Matching funds will come from earned media.    </t>
  </si>
  <si>
    <t xml:space="preserve">2. A contract with Federally Qualified Health Centers will be carried out to provide direct services, including education on physical activity, to their adolescent-aged patients. </t>
  </si>
  <si>
    <t>OTHER (E.G., INDIRECT COSTS, ADMINISTRATIVE COSTS)</t>
  </si>
  <si>
    <r>
      <t>List each "Other" requested item.</t>
    </r>
    <r>
      <rPr>
        <u/>
        <sz val="12"/>
        <rFont val="Times New Roman"/>
        <family val="1"/>
      </rPr>
      <t xml:space="preserve"> </t>
    </r>
  </si>
  <si>
    <t>Note: A description of each item must be provided, "miscellaneous expenses" is not acceptable. 
Administrative costs is limited to 10%. If you are seeking Administrative Costs, see Application Guidance on how to calculate the Administration costs.</t>
  </si>
  <si>
    <t>1. Administrative costs</t>
  </si>
  <si>
    <r>
      <t>Justification:</t>
    </r>
    <r>
      <rPr>
        <u/>
        <sz val="12"/>
        <rFont val="Times New Roman"/>
        <family val="1"/>
      </rPr>
      <t xml:space="preserve"> (Provide brief justification for each "Other" requested item </t>
    </r>
    <r>
      <rPr>
        <b/>
        <u/>
        <sz val="12"/>
        <color indexed="10"/>
        <rFont val="Times New Roman"/>
        <family val="1"/>
      </rPr>
      <t>and source of match funds if applicable</t>
    </r>
    <r>
      <rPr>
        <u/>
        <sz val="12"/>
        <rFont val="Times New Roman"/>
        <family val="1"/>
      </rPr>
      <t>)</t>
    </r>
  </si>
  <si>
    <t>TOTALS</t>
  </si>
  <si>
    <t>BUDGET SUMMARY</t>
  </si>
  <si>
    <t xml:space="preserve">                                                                                              PERSONNEL</t>
  </si>
  <si>
    <t xml:space="preserve">                                                                                              FRINGE BENEFITS</t>
  </si>
  <si>
    <t xml:space="preserve">                                                                                              TRAVEL, FOOD &amp; LODGING</t>
  </si>
  <si>
    <t xml:space="preserve">                                                                                              SUPPLIES</t>
  </si>
  <si>
    <t xml:space="preserve">                                                                                              RENT / UTILITIES</t>
  </si>
  <si>
    <t xml:space="preserve">                                                                                              PHONE / INTERNET / POSTAGE</t>
  </si>
  <si>
    <t xml:space="preserve">                                                                                              EQUIPMENT (&gt;$5,000 PER ITEM)</t>
  </si>
  <si>
    <t xml:space="preserve">                                                                                              CONSULTANT / CONTRACTUAL</t>
  </si>
  <si>
    <t xml:space="preserve">                                                                                              OTHER</t>
  </si>
  <si>
    <t xml:space="preserve">TOTALS </t>
  </si>
  <si>
    <t>TOTAL PROGRAM/PROJECT COSTS (Sum of Federal Funds plus Match)</t>
  </si>
  <si>
    <t>Amount of Match Required Based on Amount of Federal Funds Applied For</t>
  </si>
  <si>
    <t>Note: You must provide a three-dollar match for every four federal dollars.</t>
  </si>
  <si>
    <t>Please select applicable match option</t>
  </si>
  <si>
    <t xml:space="preserve">Note: Providing a three-dollar match for every four federal dollars is encouraged. </t>
  </si>
  <si>
    <t>Click Here to Select MCH Priority Area. Click on Arrow to Select.</t>
  </si>
  <si>
    <t>Increase number of women who have an annual preventative visit</t>
  </si>
  <si>
    <t>Increase number of infants who are breastfed and who are breastfed exclusively through six months</t>
  </si>
  <si>
    <t xml:space="preserve">Increase number of adolescents who have a preventative medical visit </t>
  </si>
  <si>
    <t>Increase number of adolescents with and without special health care needs who have received services necessary to transition to adult health care</t>
  </si>
  <si>
    <t>Vision Zero: Eliminate fatalities and serious injuries caused by motor vehicle crashes</t>
  </si>
  <si>
    <t>Support workforce development for State Title V program leaders and staff to meet current public health MCH policy and programmatic imperatives around health transformation, including ongoing transformation of the Title V Block Grant</t>
  </si>
  <si>
    <t>Implement all North Dakota state mandates delegated to the North Dakota Department of Health Title V/Maternal and Child Health Programs</t>
  </si>
  <si>
    <t>National Public Health Conference</t>
  </si>
  <si>
    <t xml:space="preserve">The Public Health Program Director will attend the National Public Health Conference in Washington, DC, on August 10-13, 2022 to gain insight on adolescent needs and issues. The Conference offers scientific sessions which focus on issues and topics relevant to physical activity and programs highlighting how areas of public health integrate toward achieving optimal adolescent health. Matching funds will come from the YAPA grant.     </t>
  </si>
  <si>
    <t>Facilitate Discuussions</t>
  </si>
  <si>
    <t>1. Administrative costs for accounting and janitorial. Federal Funds at $71,376.75 which is the amount before including Administrative Costs x .10 Administrative Cost Percentage. Match Funds not including earned media at $38,788.25 which is the amount before including Administrative Costs x .10. Matching funds will be provided through the YAPA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</si>
</sst>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0"/>
      <name val="Arial"/>
    </font>
    <font>
      <sz val="10"/>
      <name val="Times New Roman"/>
      <family val="1"/>
    </font>
    <font>
      <b/>
      <sz val="16"/>
      <name val="Times New Roman"/>
      <family val="1"/>
    </font>
    <font>
      <b/>
      <sz val="11"/>
      <name val="Times New Roman"/>
      <family val="1"/>
    </font>
    <font>
      <b/>
      <sz val="12"/>
      <name val="Times New Roman"/>
      <family val="1"/>
    </font>
    <font>
      <sz val="12"/>
      <name val="Times New Roman"/>
      <family val="1"/>
    </font>
    <font>
      <b/>
      <sz val="8"/>
      <name val="Times New Roman"/>
      <family val="1"/>
    </font>
    <font>
      <b/>
      <u/>
      <sz val="12"/>
      <name val="Times New Roman"/>
      <family val="1"/>
    </font>
    <font>
      <u/>
      <sz val="12"/>
      <name val="Times New Roman"/>
      <family val="1"/>
    </font>
    <font>
      <b/>
      <sz val="14"/>
      <name val="Times New Roman"/>
      <family val="1"/>
    </font>
    <font>
      <sz val="7"/>
      <name val="Times New Roman"/>
      <family val="1"/>
    </font>
    <font>
      <sz val="10"/>
      <name val="Arial"/>
      <family val="2"/>
    </font>
    <font>
      <b/>
      <i/>
      <sz val="14"/>
      <name val="Times New Roman"/>
      <family val="1"/>
    </font>
    <font>
      <i/>
      <sz val="12"/>
      <name val="Times New Roman"/>
      <family val="1"/>
    </font>
    <font>
      <i/>
      <u/>
      <sz val="12"/>
      <name val="Times New Roman"/>
      <family val="1"/>
    </font>
    <font>
      <b/>
      <u/>
      <sz val="12"/>
      <color indexed="10"/>
      <name val="Times New Roman"/>
      <family val="1"/>
    </font>
    <font>
      <sz val="10"/>
      <color rgb="FF000000"/>
      <name val="Arial"/>
      <family val="2"/>
    </font>
    <font>
      <b/>
      <i/>
      <sz val="12"/>
      <name val="Times New Roman"/>
      <family val="1"/>
    </font>
    <font>
      <sz val="12"/>
      <color theme="8" tint="-0.249977111117893"/>
      <name val="Times New Roman"/>
      <family val="1"/>
    </font>
  </fonts>
  <fills count="7">
    <fill>
      <patternFill patternType="none"/>
    </fill>
    <fill>
      <patternFill patternType="gray125"/>
    </fill>
    <fill>
      <patternFill patternType="solid">
        <fgColor indexed="13"/>
        <bgColor indexed="64"/>
      </patternFill>
    </fill>
    <fill>
      <patternFill patternType="gray0625">
        <bgColor indexed="22"/>
      </patternFill>
    </fill>
    <fill>
      <patternFill patternType="solid">
        <fgColor rgb="FFFFC000"/>
        <bgColor indexed="64"/>
      </patternFill>
    </fill>
    <fill>
      <patternFill patternType="gray0625">
        <bgColor theme="0" tint="-0.14999847407452621"/>
      </patternFill>
    </fill>
    <fill>
      <patternFill patternType="solid">
        <fgColor rgb="FF00B0F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style="thin">
        <color indexed="64"/>
      </left>
      <right style="medium">
        <color rgb="FF000000"/>
      </right>
      <top style="medium">
        <color indexed="64"/>
      </top>
      <bottom style="thin">
        <color indexed="64"/>
      </bottom>
      <diagonal/>
    </border>
    <border>
      <left style="medium">
        <color rgb="FF000000"/>
      </left>
      <right/>
      <top/>
      <bottom style="thin">
        <color indexed="64"/>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right style="medium">
        <color rgb="FF000000"/>
      </right>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1" fillId="0" borderId="0"/>
  </cellStyleXfs>
  <cellXfs count="151">
    <xf numFmtId="0" fontId="0" fillId="0" borderId="0" xfId="0"/>
    <xf numFmtId="0" fontId="6" fillId="2" borderId="1" xfId="0" applyFont="1" applyFill="1" applyBorder="1" applyAlignment="1" applyProtection="1">
      <alignment horizontal="center" vertical="center"/>
    </xf>
    <xf numFmtId="0" fontId="1" fillId="0" borderId="0" xfId="0" applyFont="1" applyProtection="1"/>
    <xf numFmtId="0" fontId="1" fillId="0" borderId="0" xfId="0" applyFont="1" applyFill="1" applyProtection="1"/>
    <xf numFmtId="49" fontId="5" fillId="0" borderId="3" xfId="0" applyNumberFormat="1" applyFont="1" applyBorder="1" applyAlignment="1" applyProtection="1"/>
    <xf numFmtId="49" fontId="4" fillId="2" borderId="4" xfId="0" applyNumberFormat="1" applyFont="1" applyFill="1" applyBorder="1" applyAlignment="1" applyProtection="1">
      <alignment horizontal="center"/>
    </xf>
    <xf numFmtId="0" fontId="6" fillId="2" borderId="4" xfId="0" applyFont="1" applyFill="1" applyBorder="1" applyAlignment="1" applyProtection="1">
      <alignment horizontal="center" vertical="center"/>
    </xf>
    <xf numFmtId="0" fontId="2" fillId="0" borderId="0" xfId="0" applyFont="1" applyAlignment="1" applyProtection="1">
      <alignment horizontal="center"/>
    </xf>
    <xf numFmtId="0" fontId="4" fillId="3" borderId="4" xfId="0" applyFont="1" applyFill="1" applyBorder="1" applyAlignment="1" applyProtection="1">
      <alignment vertical="top"/>
    </xf>
    <xf numFmtId="49" fontId="7" fillId="0" borderId="5" xfId="0" applyNumberFormat="1" applyFont="1" applyBorder="1" applyAlignment="1" applyProtection="1"/>
    <xf numFmtId="164" fontId="4" fillId="2" borderId="1" xfId="0" applyNumberFormat="1" applyFont="1" applyFill="1" applyBorder="1" applyAlignment="1" applyProtection="1"/>
    <xf numFmtId="164" fontId="4" fillId="2" borderId="6" xfId="0" applyNumberFormat="1" applyFont="1" applyFill="1" applyBorder="1" applyAlignment="1" applyProtection="1"/>
    <xf numFmtId="0" fontId="1" fillId="0" borderId="0" xfId="0" applyFont="1" applyBorder="1" applyProtection="1"/>
    <xf numFmtId="0" fontId="1" fillId="0" borderId="0" xfId="0" applyFont="1" applyBorder="1" applyAlignment="1" applyProtection="1"/>
    <xf numFmtId="0" fontId="1" fillId="0" borderId="8" xfId="0" applyFont="1" applyBorder="1" applyAlignment="1" applyProtection="1"/>
    <xf numFmtId="0" fontId="10" fillId="0" borderId="0" xfId="0" applyFont="1" applyProtection="1"/>
    <xf numFmtId="0" fontId="5" fillId="0" borderId="0" xfId="0" applyFont="1" applyFill="1" applyProtection="1"/>
    <xf numFmtId="49" fontId="4" fillId="0" borderId="0" xfId="0" applyNumberFormat="1" applyFont="1" applyFill="1" applyBorder="1" applyAlignment="1" applyProtection="1">
      <alignment horizontal="right"/>
    </xf>
    <xf numFmtId="8" fontId="4" fillId="0" borderId="0" xfId="0" applyNumberFormat="1" applyFont="1" applyFill="1" applyBorder="1" applyAlignment="1" applyProtection="1"/>
    <xf numFmtId="49" fontId="4" fillId="2" borderId="9" xfId="0" applyNumberFormat="1" applyFont="1" applyFill="1" applyBorder="1" applyAlignment="1" applyProtection="1"/>
    <xf numFmtId="49" fontId="4" fillId="2" borderId="10" xfId="0" applyNumberFormat="1" applyFont="1" applyFill="1" applyBorder="1" applyAlignment="1" applyProtection="1"/>
    <xf numFmtId="49" fontId="4" fillId="2" borderId="11" xfId="0" applyNumberFormat="1" applyFont="1" applyFill="1" applyBorder="1" applyAlignment="1" applyProtection="1"/>
    <xf numFmtId="8" fontId="4" fillId="2" borderId="9" xfId="0" applyNumberFormat="1" applyFont="1" applyFill="1" applyBorder="1" applyAlignment="1" applyProtection="1"/>
    <xf numFmtId="8" fontId="4" fillId="2" borderId="10" xfId="0" applyNumberFormat="1" applyFont="1" applyFill="1" applyBorder="1" applyAlignment="1" applyProtection="1"/>
    <xf numFmtId="8" fontId="4" fillId="2" borderId="12" xfId="0" applyNumberFormat="1" applyFont="1" applyFill="1" applyBorder="1" applyAlignment="1" applyProtection="1"/>
    <xf numFmtId="8" fontId="4" fillId="2" borderId="13" xfId="0" applyNumberFormat="1" applyFont="1" applyFill="1" applyBorder="1" applyAlignment="1" applyProtection="1"/>
    <xf numFmtId="8" fontId="4" fillId="2" borderId="14" xfId="0" applyNumberFormat="1" applyFont="1" applyFill="1" applyBorder="1" applyAlignment="1" applyProtection="1"/>
    <xf numFmtId="8" fontId="4" fillId="2" borderId="15" xfId="0" applyNumberFormat="1" applyFont="1" applyFill="1" applyBorder="1" applyAlignment="1" applyProtection="1"/>
    <xf numFmtId="8" fontId="4" fillId="2" borderId="16" xfId="0" applyNumberFormat="1" applyFont="1" applyFill="1" applyBorder="1" applyAlignment="1" applyProtection="1"/>
    <xf numFmtId="49" fontId="4" fillId="2" borderId="4" xfId="0" applyNumberFormat="1" applyFont="1" applyFill="1" applyBorder="1" applyAlignment="1" applyProtection="1">
      <alignment horizontal="right"/>
    </xf>
    <xf numFmtId="8" fontId="4" fillId="2" borderId="1" xfId="0" applyNumberFormat="1" applyFont="1" applyFill="1" applyBorder="1" applyAlignment="1" applyProtection="1"/>
    <xf numFmtId="0" fontId="16" fillId="0" borderId="0" xfId="0" applyFont="1"/>
    <xf numFmtId="49" fontId="13" fillId="0" borderId="9" xfId="0" applyNumberFormat="1" applyFont="1" applyBorder="1" applyAlignment="1" applyProtection="1"/>
    <xf numFmtId="4" fontId="5" fillId="3" borderId="17" xfId="0" applyNumberFormat="1" applyFont="1" applyFill="1" applyBorder="1" applyAlignment="1" applyProtection="1"/>
    <xf numFmtId="4" fontId="5" fillId="3" borderId="18" xfId="0" applyNumberFormat="1" applyFont="1" applyFill="1" applyBorder="1" applyAlignment="1" applyProtection="1"/>
    <xf numFmtId="4" fontId="5" fillId="3" borderId="19" xfId="0" applyNumberFormat="1" applyFont="1" applyFill="1" applyBorder="1" applyAlignment="1" applyProtection="1"/>
    <xf numFmtId="4" fontId="5" fillId="3" borderId="20" xfId="0" applyNumberFormat="1" applyFont="1" applyFill="1" applyBorder="1" applyAlignment="1" applyProtection="1"/>
    <xf numFmtId="49" fontId="14" fillId="0" borderId="2" xfId="0" applyNumberFormat="1" applyFont="1" applyBorder="1" applyAlignment="1" applyProtection="1"/>
    <xf numFmtId="8" fontId="4" fillId="4" borderId="21" xfId="0" applyNumberFormat="1" applyFont="1" applyFill="1" applyBorder="1" applyAlignment="1" applyProtection="1"/>
    <xf numFmtId="40" fontId="1" fillId="0" borderId="0" xfId="0" applyNumberFormat="1" applyFont="1" applyProtection="1"/>
    <xf numFmtId="0" fontId="2" fillId="2" borderId="22" xfId="0" applyFont="1" applyFill="1" applyBorder="1" applyAlignment="1" applyProtection="1">
      <alignment horizontal="center"/>
    </xf>
    <xf numFmtId="0" fontId="4" fillId="2" borderId="15" xfId="0" applyFont="1" applyFill="1" applyBorder="1" applyAlignment="1" applyProtection="1">
      <alignment horizontal="center"/>
    </xf>
    <xf numFmtId="0" fontId="4" fillId="2" borderId="1" xfId="0" applyFont="1" applyFill="1" applyBorder="1" applyAlignment="1" applyProtection="1">
      <alignment horizontal="center"/>
    </xf>
    <xf numFmtId="49" fontId="4" fillId="2" borderId="1" xfId="0" applyNumberFormat="1" applyFont="1" applyFill="1" applyBorder="1" applyAlignment="1" applyProtection="1">
      <alignment horizontal="right"/>
    </xf>
    <xf numFmtId="0" fontId="5" fillId="3" borderId="23" xfId="0" applyFont="1" applyFill="1" applyBorder="1" applyAlignment="1" applyProtection="1"/>
    <xf numFmtId="0" fontId="5" fillId="3" borderId="24" xfId="0" applyFont="1" applyFill="1" applyBorder="1" applyAlignment="1" applyProtection="1"/>
    <xf numFmtId="0" fontId="5" fillId="5" borderId="17" xfId="0" applyFont="1" applyFill="1" applyBorder="1" applyAlignment="1" applyProtection="1"/>
    <xf numFmtId="0" fontId="5" fillId="5" borderId="18" xfId="0" applyFont="1" applyFill="1" applyBorder="1" applyAlignment="1" applyProtection="1"/>
    <xf numFmtId="49" fontId="4" fillId="6" borderId="4" xfId="0" applyNumberFormat="1" applyFont="1" applyFill="1" applyBorder="1" applyAlignment="1" applyProtection="1">
      <alignment horizontal="right"/>
    </xf>
    <xf numFmtId="8" fontId="4" fillId="6" borderId="1" xfId="0" applyNumberFormat="1" applyFont="1" applyFill="1" applyBorder="1" applyAlignment="1" applyProtection="1"/>
    <xf numFmtId="40" fontId="5" fillId="0" borderId="19" xfId="0" applyNumberFormat="1" applyFont="1" applyBorder="1" applyAlignment="1" applyProtection="1">
      <protection locked="0"/>
    </xf>
    <xf numFmtId="40" fontId="5" fillId="0" borderId="20" xfId="0" applyNumberFormat="1" applyFont="1" applyBorder="1" applyAlignment="1" applyProtection="1">
      <protection locked="0"/>
    </xf>
    <xf numFmtId="40" fontId="5" fillId="0" borderId="25" xfId="0" applyNumberFormat="1" applyFont="1" applyBorder="1" applyAlignment="1" applyProtection="1">
      <protection locked="0"/>
    </xf>
    <xf numFmtId="40" fontId="5" fillId="0" borderId="26" xfId="0" applyNumberFormat="1" applyFont="1" applyBorder="1" applyAlignment="1" applyProtection="1">
      <protection locked="0"/>
    </xf>
    <xf numFmtId="49" fontId="5" fillId="0" borderId="9" xfId="0" applyNumberFormat="1" applyFont="1" applyBorder="1" applyAlignment="1" applyProtection="1">
      <protection locked="0"/>
    </xf>
    <xf numFmtId="40" fontId="5" fillId="0" borderId="19" xfId="0" applyNumberFormat="1" applyFont="1" applyFill="1" applyBorder="1" applyAlignment="1" applyProtection="1">
      <protection locked="0"/>
    </xf>
    <xf numFmtId="40" fontId="5" fillId="0" borderId="25" xfId="0" applyNumberFormat="1" applyFont="1" applyFill="1" applyBorder="1" applyAlignment="1" applyProtection="1">
      <protection locked="0"/>
    </xf>
    <xf numFmtId="40" fontId="5" fillId="0" borderId="26" xfId="0" applyNumberFormat="1" applyFont="1" applyFill="1" applyBorder="1" applyAlignment="1" applyProtection="1">
      <protection locked="0"/>
    </xf>
    <xf numFmtId="40" fontId="5" fillId="0" borderId="27" xfId="0" applyNumberFormat="1" applyFont="1" applyFill="1" applyBorder="1" applyAlignment="1" applyProtection="1">
      <protection locked="0"/>
    </xf>
    <xf numFmtId="0" fontId="11" fillId="0" borderId="0" xfId="0" applyFont="1" applyAlignment="1">
      <alignment horizontal="left" vertical="center" indent="4"/>
    </xf>
    <xf numFmtId="0" fontId="1" fillId="0" borderId="3" xfId="0" applyFont="1" applyBorder="1" applyProtection="1"/>
    <xf numFmtId="0" fontId="17" fillId="6" borderId="1" xfId="0" applyFont="1" applyFill="1" applyBorder="1" applyProtection="1"/>
    <xf numFmtId="49" fontId="5" fillId="0" borderId="10" xfId="0" applyNumberFormat="1" applyFont="1" applyBorder="1" applyAlignment="1" applyProtection="1">
      <alignment wrapText="1"/>
    </xf>
    <xf numFmtId="0" fontId="1" fillId="0" borderId="0" xfId="0" applyFont="1" applyProtection="1"/>
    <xf numFmtId="49" fontId="5" fillId="0" borderId="10" xfId="1" applyNumberFormat="1" applyFont="1" applyBorder="1" applyAlignment="1" applyProtection="1"/>
    <xf numFmtId="40" fontId="5" fillId="0" borderId="37" xfId="0" applyNumberFormat="1" applyFont="1" applyFill="1" applyBorder="1" applyAlignment="1" applyProtection="1">
      <protection locked="0"/>
    </xf>
    <xf numFmtId="40" fontId="5" fillId="0" borderId="38" xfId="0" applyNumberFormat="1" applyFont="1" applyFill="1" applyBorder="1" applyAlignment="1" applyProtection="1">
      <protection locked="0"/>
    </xf>
    <xf numFmtId="49" fontId="5" fillId="0" borderId="9" xfId="1" applyNumberFormat="1" applyFont="1" applyBorder="1" applyAlignment="1" applyProtection="1"/>
    <xf numFmtId="40" fontId="5" fillId="0" borderId="40" xfId="0" applyNumberFormat="1" applyFont="1" applyFill="1" applyBorder="1" applyAlignment="1" applyProtection="1">
      <protection locked="0"/>
    </xf>
    <xf numFmtId="0" fontId="1" fillId="0" borderId="0" xfId="0" applyFont="1" applyFill="1" applyProtection="1"/>
    <xf numFmtId="49" fontId="5" fillId="0" borderId="9" xfId="0" applyNumberFormat="1" applyFont="1" applyBorder="1" applyAlignment="1" applyProtection="1"/>
    <xf numFmtId="0" fontId="1" fillId="0" borderId="0" xfId="0" applyFont="1" applyProtection="1"/>
    <xf numFmtId="0" fontId="16" fillId="0" borderId="0" xfId="0" applyFont="1" applyAlignment="1">
      <alignment vertical="center"/>
    </xf>
    <xf numFmtId="40" fontId="5" fillId="0" borderId="41" xfId="0" applyNumberFormat="1" applyFont="1" applyFill="1" applyBorder="1" applyAlignment="1" applyProtection="1">
      <protection locked="0"/>
    </xf>
    <xf numFmtId="49" fontId="5" fillId="0" borderId="21" xfId="0" applyNumberFormat="1" applyFont="1" applyBorder="1" applyAlignment="1" applyProtection="1"/>
    <xf numFmtId="49" fontId="5" fillId="0" borderId="3" xfId="0" applyNumberFormat="1" applyFont="1" applyBorder="1" applyAlignment="1" applyProtection="1">
      <alignment horizontal="left" wrapText="1"/>
    </xf>
    <xf numFmtId="49" fontId="5" fillId="0" borderId="0" xfId="0" applyNumberFormat="1" applyFont="1" applyBorder="1" applyAlignment="1" applyProtection="1">
      <alignment horizontal="left" wrapText="1"/>
    </xf>
    <xf numFmtId="49" fontId="5" fillId="0" borderId="8" xfId="0" applyNumberFormat="1" applyFont="1" applyBorder="1" applyAlignment="1" applyProtection="1">
      <alignment horizontal="left" wrapText="1"/>
    </xf>
    <xf numFmtId="40" fontId="5" fillId="0" borderId="42" xfId="0" applyNumberFormat="1" applyFont="1" applyFill="1" applyBorder="1" applyAlignment="1" applyProtection="1">
      <protection locked="0"/>
    </xf>
    <xf numFmtId="49" fontId="7" fillId="0" borderId="2" xfId="0" applyNumberFormat="1" applyFont="1" applyBorder="1"/>
    <xf numFmtId="49" fontId="13" fillId="0" borderId="4" xfId="0" applyNumberFormat="1" applyFont="1" applyBorder="1" applyAlignment="1" applyProtection="1">
      <alignment wrapText="1"/>
      <protection locked="0"/>
    </xf>
    <xf numFmtId="49" fontId="4" fillId="2" borderId="7" xfId="0" applyNumberFormat="1" applyFont="1" applyFill="1" applyBorder="1" applyAlignment="1" applyProtection="1">
      <alignment horizontal="center"/>
    </xf>
    <xf numFmtId="164" fontId="4" fillId="2" borderId="15" xfId="0" applyNumberFormat="1" applyFont="1" applyFill="1" applyBorder="1" applyAlignment="1" applyProtection="1"/>
    <xf numFmtId="164" fontId="4" fillId="2" borderId="34" xfId="0" applyNumberFormat="1" applyFont="1" applyFill="1" applyBorder="1" applyAlignment="1" applyProtection="1"/>
    <xf numFmtId="49" fontId="4" fillId="2" borderId="43" xfId="0" applyNumberFormat="1" applyFont="1" applyFill="1" applyBorder="1" applyAlignment="1" applyProtection="1">
      <alignment horizontal="center"/>
    </xf>
    <xf numFmtId="164" fontId="4" fillId="2" borderId="44" xfId="0" applyNumberFormat="1" applyFont="1" applyFill="1" applyBorder="1" applyAlignment="1" applyProtection="1"/>
    <xf numFmtId="164" fontId="4" fillId="2" borderId="45" xfId="0" applyNumberFormat="1" applyFont="1" applyFill="1" applyBorder="1" applyAlignment="1" applyProtection="1"/>
    <xf numFmtId="49" fontId="7" fillId="0" borderId="46" xfId="0" applyNumberFormat="1" applyFont="1" applyBorder="1" applyAlignment="1" applyProtection="1"/>
    <xf numFmtId="0" fontId="5" fillId="3" borderId="47" xfId="0" applyFont="1" applyFill="1" applyBorder="1" applyAlignment="1" applyProtection="1"/>
    <xf numFmtId="49" fontId="5" fillId="0" borderId="48" xfId="1" applyNumberFormat="1" applyFont="1" applyBorder="1" applyAlignment="1" applyProtection="1"/>
    <xf numFmtId="40" fontId="5" fillId="0" borderId="49" xfId="0" applyNumberFormat="1" applyFont="1" applyFill="1" applyBorder="1" applyAlignment="1" applyProtection="1">
      <protection locked="0"/>
    </xf>
    <xf numFmtId="49" fontId="5" fillId="0" borderId="50" xfId="1" applyNumberFormat="1" applyFont="1" applyBorder="1" applyAlignment="1" applyProtection="1"/>
    <xf numFmtId="40" fontId="5" fillId="0" borderId="51" xfId="0" applyNumberFormat="1" applyFont="1" applyFill="1" applyBorder="1" applyAlignment="1" applyProtection="1">
      <protection locked="0"/>
    </xf>
    <xf numFmtId="49" fontId="5" fillId="0" borderId="55" xfId="1" applyNumberFormat="1" applyFont="1" applyBorder="1" applyAlignment="1" applyProtection="1"/>
    <xf numFmtId="40" fontId="5" fillId="0" borderId="56" xfId="0" applyNumberFormat="1" applyFont="1" applyFill="1" applyBorder="1" applyAlignment="1" applyProtection="1">
      <protection locked="0"/>
    </xf>
    <xf numFmtId="0" fontId="9" fillId="0" borderId="0" xfId="0" applyFont="1" applyAlignment="1" applyProtection="1">
      <alignment horizontal="center"/>
    </xf>
    <xf numFmtId="49" fontId="7" fillId="0" borderId="3" xfId="0" applyNumberFormat="1" applyFont="1" applyBorder="1" applyAlignment="1" applyProtection="1"/>
    <xf numFmtId="49" fontId="7" fillId="0" borderId="2" xfId="0" applyNumberFormat="1" applyFont="1" applyBorder="1" applyAlignment="1" applyProtection="1"/>
    <xf numFmtId="49" fontId="5" fillId="0" borderId="9" xfId="0" applyNumberFormat="1" applyFont="1" applyBorder="1" applyAlignment="1" applyProtection="1">
      <alignment horizontal="left" wrapText="1"/>
      <protection locked="0"/>
    </xf>
    <xf numFmtId="49" fontId="7" fillId="0" borderId="52" xfId="0" applyNumberFormat="1" applyFont="1" applyBorder="1" applyAlignment="1" applyProtection="1"/>
    <xf numFmtId="0" fontId="9" fillId="0" borderId="0" xfId="0" applyFont="1" applyAlignment="1" applyProtection="1">
      <alignment horizontal="center"/>
    </xf>
    <xf numFmtId="0" fontId="12" fillId="6" borderId="4" xfId="0" applyFont="1" applyFill="1" applyBorder="1" applyAlignment="1" applyProtection="1">
      <alignment horizontal="center"/>
      <protection locked="0"/>
    </xf>
    <xf numFmtId="0" fontId="12" fillId="6" borderId="28" xfId="0" applyFont="1" applyFill="1" applyBorder="1" applyAlignment="1" applyProtection="1">
      <alignment horizontal="center"/>
      <protection locked="0"/>
    </xf>
    <xf numFmtId="0" fontId="12" fillId="6" borderId="6" xfId="0" applyFont="1" applyFill="1" applyBorder="1" applyAlignment="1" applyProtection="1">
      <alignment horizontal="center"/>
      <protection locked="0"/>
    </xf>
    <xf numFmtId="49" fontId="5" fillId="0" borderId="9" xfId="0" applyNumberFormat="1" applyFont="1" applyBorder="1" applyAlignment="1" applyProtection="1">
      <alignment horizontal="left" wrapText="1"/>
    </xf>
    <xf numFmtId="49" fontId="5" fillId="0" borderId="35" xfId="0" applyNumberFormat="1" applyFont="1" applyBorder="1" applyAlignment="1" applyProtection="1">
      <alignment horizontal="left" wrapText="1"/>
    </xf>
    <xf numFmtId="49" fontId="5" fillId="0" borderId="36" xfId="0" applyNumberFormat="1" applyFont="1" applyBorder="1" applyAlignment="1" applyProtection="1">
      <alignment horizontal="left" wrapText="1"/>
    </xf>
    <xf numFmtId="0" fontId="3" fillId="2" borderId="2" xfId="0" applyFont="1" applyFill="1" applyBorder="1" applyAlignment="1" applyProtection="1">
      <alignment horizontal="center" vertical="center" wrapText="1"/>
    </xf>
    <xf numFmtId="0" fontId="3" fillId="2" borderId="33"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wrapText="1"/>
    </xf>
    <xf numFmtId="49" fontId="7" fillId="0" borderId="3" xfId="0" applyNumberFormat="1" applyFont="1" applyBorder="1" applyAlignment="1" applyProtection="1"/>
    <xf numFmtId="49" fontId="7" fillId="0" borderId="0" xfId="0" applyNumberFormat="1" applyFont="1" applyBorder="1" applyAlignment="1" applyProtection="1"/>
    <xf numFmtId="49" fontId="7" fillId="0" borderId="8" xfId="0" applyNumberFormat="1" applyFont="1" applyBorder="1" applyAlignment="1" applyProtection="1"/>
    <xf numFmtId="49" fontId="5" fillId="0" borderId="10" xfId="0" applyNumberFormat="1" applyFont="1" applyBorder="1" applyAlignment="1" applyProtection="1">
      <alignment horizontal="left" wrapText="1"/>
    </xf>
    <xf numFmtId="49" fontId="5" fillId="0" borderId="29" xfId="0" applyNumberFormat="1" applyFont="1" applyBorder="1" applyAlignment="1" applyProtection="1">
      <alignment horizontal="left" wrapText="1"/>
    </xf>
    <xf numFmtId="49" fontId="5" fillId="0" borderId="30" xfId="0" applyNumberFormat="1" applyFont="1" applyBorder="1" applyAlignment="1" applyProtection="1">
      <alignment horizontal="left" wrapText="1"/>
    </xf>
    <xf numFmtId="49" fontId="5" fillId="0" borderId="3" xfId="1" applyNumberFormat="1" applyFont="1" applyBorder="1" applyAlignment="1" applyProtection="1">
      <alignment horizontal="left" wrapText="1"/>
    </xf>
    <xf numFmtId="49" fontId="5" fillId="0" borderId="0" xfId="1" applyNumberFormat="1" applyFont="1" applyBorder="1" applyAlignment="1" applyProtection="1">
      <alignment horizontal="left" wrapText="1"/>
    </xf>
    <xf numFmtId="49" fontId="5" fillId="0" borderId="8" xfId="1" applyNumberFormat="1" applyFont="1" applyBorder="1" applyAlignment="1" applyProtection="1">
      <alignment horizontal="left" wrapText="1"/>
    </xf>
    <xf numFmtId="49" fontId="5" fillId="0" borderId="48" xfId="1" applyNumberFormat="1" applyFont="1" applyBorder="1" applyAlignment="1" applyProtection="1">
      <alignment horizontal="left" wrapText="1"/>
    </xf>
    <xf numFmtId="49" fontId="5" fillId="0" borderId="35" xfId="1" applyNumberFormat="1" applyFont="1" applyBorder="1" applyAlignment="1" applyProtection="1">
      <alignment horizontal="left" wrapText="1"/>
    </xf>
    <xf numFmtId="49" fontId="5" fillId="0" borderId="54" xfId="1" applyNumberFormat="1" applyFont="1" applyBorder="1" applyAlignment="1" applyProtection="1">
      <alignment horizontal="left" wrapText="1"/>
    </xf>
    <xf numFmtId="49" fontId="7" fillId="0" borderId="2" xfId="0" applyNumberFormat="1" applyFont="1" applyBorder="1" applyAlignment="1" applyProtection="1"/>
    <xf numFmtId="49" fontId="7" fillId="0" borderId="32" xfId="0" applyNumberFormat="1" applyFont="1" applyBorder="1" applyAlignment="1" applyProtection="1"/>
    <xf numFmtId="49" fontId="7" fillId="0" borderId="33" xfId="0" applyNumberFormat="1" applyFont="1" applyBorder="1" applyAlignment="1" applyProtection="1"/>
    <xf numFmtId="49" fontId="5" fillId="0" borderId="0" xfId="0" applyNumberFormat="1" applyFont="1" applyBorder="1" applyAlignment="1" applyProtection="1">
      <alignment wrapText="1"/>
    </xf>
    <xf numFmtId="49" fontId="5" fillId="0" borderId="9" xfId="0" applyNumberFormat="1" applyFont="1" applyBorder="1" applyAlignment="1" applyProtection="1">
      <alignment horizontal="left" wrapText="1"/>
      <protection locked="0"/>
    </xf>
    <xf numFmtId="49" fontId="5" fillId="0" borderId="35" xfId="0" applyNumberFormat="1" applyFont="1" applyBorder="1" applyAlignment="1" applyProtection="1">
      <alignment horizontal="left" wrapText="1"/>
      <protection locked="0"/>
    </xf>
    <xf numFmtId="49" fontId="5" fillId="0" borderId="36" xfId="0" applyNumberFormat="1" applyFont="1" applyBorder="1" applyAlignment="1" applyProtection="1">
      <alignment horizontal="left" wrapText="1"/>
      <protection locked="0"/>
    </xf>
    <xf numFmtId="49" fontId="5" fillId="0" borderId="57" xfId="1" applyNumberFormat="1" applyFont="1" applyBorder="1" applyAlignment="1" applyProtection="1">
      <alignment horizontal="left" wrapText="1"/>
    </xf>
    <xf numFmtId="49" fontId="5" fillId="0" borderId="58" xfId="1" applyNumberFormat="1" applyFont="1" applyBorder="1" applyAlignment="1" applyProtection="1">
      <alignment horizontal="left" wrapText="1"/>
    </xf>
    <xf numFmtId="49" fontId="5" fillId="0" borderId="59" xfId="1" applyNumberFormat="1" applyFont="1" applyBorder="1" applyAlignment="1" applyProtection="1">
      <alignment horizontal="left" wrapText="1"/>
    </xf>
    <xf numFmtId="49" fontId="7" fillId="0" borderId="52" xfId="0" applyNumberFormat="1" applyFont="1" applyBorder="1" applyAlignment="1" applyProtection="1"/>
    <xf numFmtId="49" fontId="7" fillId="0" borderId="53" xfId="0" applyNumberFormat="1" applyFont="1" applyBorder="1" applyAlignment="1" applyProtection="1"/>
    <xf numFmtId="8" fontId="4" fillId="4" borderId="39" xfId="0" applyNumberFormat="1" applyFont="1" applyFill="1" applyBorder="1" applyAlignment="1" applyProtection="1">
      <alignment horizontal="right"/>
    </xf>
    <xf numFmtId="8" fontId="4" fillId="4" borderId="21" xfId="0" applyNumberFormat="1" applyFont="1" applyFill="1" applyBorder="1" applyAlignment="1" applyProtection="1">
      <alignment horizontal="right"/>
    </xf>
    <xf numFmtId="49" fontId="7" fillId="0" borderId="3" xfId="0" applyNumberFormat="1" applyFont="1" applyBorder="1" applyAlignment="1" applyProtection="1">
      <alignment horizontal="left"/>
    </xf>
    <xf numFmtId="49" fontId="7" fillId="0" borderId="0" xfId="0" applyNumberFormat="1" applyFont="1" applyBorder="1" applyAlignment="1" applyProtection="1">
      <alignment horizontal="left"/>
    </xf>
    <xf numFmtId="49" fontId="7" fillId="0" borderId="8" xfId="0" applyNumberFormat="1" applyFont="1" applyBorder="1" applyAlignment="1" applyProtection="1">
      <alignment horizontal="left"/>
    </xf>
    <xf numFmtId="49" fontId="4" fillId="2" borderId="22" xfId="0" applyNumberFormat="1" applyFont="1" applyFill="1" applyBorder="1" applyAlignment="1" applyProtection="1">
      <alignment horizontal="center" vertical="center" wrapText="1"/>
    </xf>
    <xf numFmtId="49" fontId="4" fillId="2" borderId="31" xfId="0" applyNumberFormat="1" applyFont="1" applyFill="1" applyBorder="1" applyAlignment="1" applyProtection="1">
      <alignment horizontal="center" vertical="center" wrapText="1"/>
    </xf>
    <xf numFmtId="49" fontId="4" fillId="2" borderId="15" xfId="0" applyNumberFormat="1" applyFont="1" applyFill="1" applyBorder="1" applyAlignment="1" applyProtection="1">
      <alignment horizontal="center" vertical="center" wrapText="1"/>
    </xf>
    <xf numFmtId="49" fontId="5" fillId="0" borderId="9" xfId="0" applyNumberFormat="1" applyFont="1" applyBorder="1" applyAlignment="1" applyProtection="1">
      <alignment wrapText="1"/>
    </xf>
    <xf numFmtId="49" fontId="5" fillId="0" borderId="35" xfId="0" applyNumberFormat="1" applyFont="1" applyBorder="1" applyAlignment="1" applyProtection="1">
      <alignment wrapText="1"/>
    </xf>
    <xf numFmtId="49" fontId="5" fillId="0" borderId="36" xfId="0" applyNumberFormat="1" applyFont="1" applyBorder="1" applyAlignment="1" applyProtection="1">
      <alignment wrapText="1"/>
    </xf>
    <xf numFmtId="0" fontId="5" fillId="3" borderId="17" xfId="0" applyFont="1" applyFill="1" applyBorder="1" applyAlignment="1">
      <alignment horizontal="center"/>
    </xf>
    <xf numFmtId="0" fontId="5" fillId="3" borderId="19" xfId="0" applyFont="1" applyFill="1" applyBorder="1" applyAlignment="1">
      <alignment horizontal="center"/>
    </xf>
    <xf numFmtId="0" fontId="5" fillId="3" borderId="18" xfId="0" applyFont="1" applyFill="1" applyBorder="1" applyAlignment="1">
      <alignment horizontal="center"/>
    </xf>
    <xf numFmtId="0" fontId="5" fillId="3" borderId="20" xfId="0" applyFont="1" applyFill="1" applyBorder="1" applyAlignment="1">
      <alignment horizontal="center"/>
    </xf>
    <xf numFmtId="49" fontId="5" fillId="0" borderId="52" xfId="0" applyNumberFormat="1" applyFont="1" applyBorder="1" applyAlignment="1" applyProtection="1"/>
  </cellXfs>
  <cellStyles count="2">
    <cellStyle name="Normal" xfId="0" builtinId="0"/>
    <cellStyle name="Normal 2" xfId="1" xr:uid="{88233BAE-881E-4988-838E-65CFD6ACDA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0"/>
  <sheetViews>
    <sheetView tabSelected="1" zoomScale="90" zoomScaleNormal="90" workbookViewId="0">
      <selection activeCell="A3" sqref="A3:C3"/>
    </sheetView>
  </sheetViews>
  <sheetFormatPr defaultColWidth="9.109375" defaultRowHeight="13.2" x14ac:dyDescent="0.25"/>
  <cols>
    <col min="1" max="1" width="122.33203125" style="2" customWidth="1"/>
    <col min="2" max="3" width="15.5546875" style="2" customWidth="1"/>
    <col min="4" max="5" width="9.109375" style="2"/>
    <col min="6" max="6" width="0.44140625" style="2" customWidth="1"/>
    <col min="7" max="7" width="4.5546875" style="2" customWidth="1"/>
    <col min="8" max="9" width="9.109375" style="2" customWidth="1"/>
    <col min="10" max="16384" width="9.109375" style="2"/>
  </cols>
  <sheetData>
    <row r="1" spans="1:9" ht="17.100000000000001" customHeight="1" x14ac:dyDescent="0.3">
      <c r="A1" s="100" t="s">
        <v>0</v>
      </c>
      <c r="B1" s="100"/>
      <c r="C1" s="100"/>
      <c r="D1" s="71"/>
      <c r="E1" s="71"/>
      <c r="F1" s="71"/>
      <c r="G1" s="71"/>
      <c r="H1" s="71"/>
      <c r="I1" s="71"/>
    </row>
    <row r="2" spans="1:9" ht="17.100000000000001" customHeight="1" thickBot="1" x14ac:dyDescent="0.35">
      <c r="A2" s="95"/>
      <c r="B2" s="95"/>
      <c r="C2" s="95"/>
      <c r="D2" s="71"/>
      <c r="E2" s="71"/>
      <c r="F2" s="71"/>
      <c r="G2" s="71"/>
      <c r="H2" s="71"/>
      <c r="I2" s="71"/>
    </row>
    <row r="3" spans="1:9" ht="20.100000000000001" customHeight="1" thickBot="1" x14ac:dyDescent="0.4">
      <c r="A3" s="101" t="s">
        <v>1</v>
      </c>
      <c r="B3" s="102"/>
      <c r="C3" s="103"/>
      <c r="D3" s="71"/>
      <c r="E3" s="71"/>
      <c r="F3" s="71"/>
      <c r="G3" s="71"/>
      <c r="H3" s="71"/>
      <c r="I3" s="71"/>
    </row>
    <row r="4" spans="1:9" ht="15" customHeight="1" thickBot="1" x14ac:dyDescent="0.4">
      <c r="A4" s="7"/>
      <c r="B4" s="7"/>
      <c r="C4" s="7"/>
      <c r="D4" s="71"/>
      <c r="E4" s="71"/>
      <c r="F4" s="71"/>
      <c r="G4" s="71"/>
      <c r="H4" s="71"/>
      <c r="I4" s="71"/>
    </row>
    <row r="5" spans="1:9" ht="18.600000000000001" thickBot="1" x14ac:dyDescent="0.4">
      <c r="A5" s="101" t="s">
        <v>2</v>
      </c>
      <c r="B5" s="102"/>
      <c r="C5" s="103"/>
      <c r="D5" s="71"/>
      <c r="E5" s="71"/>
      <c r="F5" s="71"/>
      <c r="G5" s="71"/>
      <c r="H5" s="71"/>
      <c r="I5" s="71"/>
    </row>
    <row r="6" spans="1:9" ht="20.25" customHeight="1" thickBot="1" x14ac:dyDescent="0.4">
      <c r="A6" s="101" t="s">
        <v>3</v>
      </c>
      <c r="B6" s="102"/>
      <c r="C6" s="103"/>
      <c r="D6" s="71"/>
      <c r="E6" s="71"/>
      <c r="F6" s="71"/>
      <c r="G6" s="71"/>
      <c r="H6" s="71"/>
      <c r="I6" s="71"/>
    </row>
    <row r="7" spans="1:9" ht="15" customHeight="1" thickBot="1" x14ac:dyDescent="0.3">
      <c r="A7" s="71"/>
      <c r="B7" s="71"/>
      <c r="C7" s="71"/>
      <c r="D7" s="71"/>
      <c r="E7" s="71"/>
      <c r="F7" s="71"/>
      <c r="G7" s="71"/>
      <c r="H7" s="71"/>
      <c r="I7" s="71"/>
    </row>
    <row r="8" spans="1:9" ht="19.5" customHeight="1" x14ac:dyDescent="0.35">
      <c r="A8" s="40" t="s">
        <v>4</v>
      </c>
      <c r="B8" s="107" t="s">
        <v>5</v>
      </c>
      <c r="C8" s="108"/>
      <c r="D8" s="71"/>
      <c r="E8" s="71"/>
      <c r="F8" s="71"/>
      <c r="G8" s="71"/>
      <c r="H8" s="71"/>
      <c r="I8" s="71"/>
    </row>
    <row r="9" spans="1:9" ht="19.5" customHeight="1" thickBot="1" x14ac:dyDescent="0.35">
      <c r="A9" s="41"/>
      <c r="B9" s="109"/>
      <c r="C9" s="110"/>
      <c r="D9" s="71"/>
      <c r="E9" s="71"/>
      <c r="F9" s="71"/>
      <c r="G9" s="71"/>
      <c r="H9" s="71"/>
      <c r="I9" s="71"/>
    </row>
    <row r="10" spans="1:9" ht="16.2" thickBot="1" x14ac:dyDescent="0.3">
      <c r="A10" s="8"/>
      <c r="B10" s="1" t="s">
        <v>6</v>
      </c>
      <c r="C10" s="1" t="s">
        <v>7</v>
      </c>
      <c r="D10" s="71"/>
      <c r="E10" s="71"/>
      <c r="F10" s="71"/>
      <c r="G10" s="71"/>
      <c r="H10" s="71"/>
      <c r="I10" s="71"/>
    </row>
    <row r="11" spans="1:9" s="3" customFormat="1" ht="16.2" thickBot="1" x14ac:dyDescent="0.35">
      <c r="A11" s="42" t="s">
        <v>8</v>
      </c>
      <c r="B11" s="10">
        <f>SUM(B12:B15)</f>
        <v>25500</v>
      </c>
      <c r="C11" s="10">
        <f>SUM(C12:C15)</f>
        <v>19125</v>
      </c>
      <c r="D11" s="69"/>
      <c r="E11" s="69"/>
      <c r="F11" s="69"/>
      <c r="G11" s="69"/>
      <c r="H11" s="69"/>
      <c r="I11" s="69"/>
    </row>
    <row r="12" spans="1:9" ht="15.75" customHeight="1" x14ac:dyDescent="0.3">
      <c r="A12" s="97" t="s">
        <v>9</v>
      </c>
      <c r="B12" s="33"/>
      <c r="C12" s="34"/>
      <c r="D12" s="71"/>
      <c r="E12" s="71"/>
      <c r="F12" s="71"/>
      <c r="G12" s="71"/>
      <c r="H12" s="71"/>
      <c r="I12" s="71"/>
    </row>
    <row r="13" spans="1:9" ht="15.75" customHeight="1" x14ac:dyDescent="0.3">
      <c r="A13" s="32" t="s">
        <v>10</v>
      </c>
      <c r="B13" s="35"/>
      <c r="C13" s="36"/>
      <c r="D13" s="71"/>
      <c r="E13" s="71"/>
      <c r="F13" s="71"/>
      <c r="G13" s="71"/>
      <c r="H13" s="71"/>
      <c r="I13" s="71"/>
    </row>
    <row r="14" spans="1:9" ht="50.1" customHeight="1" x14ac:dyDescent="0.3">
      <c r="A14" s="98" t="s">
        <v>11</v>
      </c>
      <c r="B14" s="50">
        <f>(50000+25000)*0.2</f>
        <v>15000</v>
      </c>
      <c r="C14" s="51">
        <f>(50000+25000)*0.15</f>
        <v>11250</v>
      </c>
      <c r="D14" s="71"/>
      <c r="E14" s="71"/>
      <c r="F14" s="71"/>
      <c r="G14" s="71"/>
      <c r="H14" s="71"/>
      <c r="I14" s="71"/>
    </row>
    <row r="15" spans="1:9" ht="49.5" customHeight="1" x14ac:dyDescent="0.3">
      <c r="A15" s="62" t="s">
        <v>12</v>
      </c>
      <c r="B15" s="52">
        <f>(35000+17500)*0.2</f>
        <v>10500</v>
      </c>
      <c r="C15" s="53">
        <f>(35000+17500)*0.15</f>
        <v>7875</v>
      </c>
      <c r="D15" s="71"/>
      <c r="E15" s="71"/>
      <c r="F15" s="71"/>
      <c r="G15" s="71"/>
      <c r="H15" s="71"/>
      <c r="I15" s="71"/>
    </row>
    <row r="16" spans="1:9" ht="15.75" customHeight="1" x14ac:dyDescent="0.3">
      <c r="A16" s="111" t="s">
        <v>13</v>
      </c>
      <c r="B16" s="112"/>
      <c r="C16" s="113"/>
      <c r="D16" s="71"/>
      <c r="E16" s="12"/>
      <c r="F16" s="126"/>
      <c r="G16" s="126"/>
      <c r="H16" s="126"/>
      <c r="I16" s="12"/>
    </row>
    <row r="17" spans="1:9" ht="53.25" customHeight="1" x14ac:dyDescent="0.3">
      <c r="A17" s="104" t="s">
        <v>14</v>
      </c>
      <c r="B17" s="105"/>
      <c r="C17" s="106"/>
      <c r="D17" s="71"/>
      <c r="E17" s="12"/>
      <c r="F17" s="126"/>
      <c r="G17" s="126"/>
      <c r="H17" s="126"/>
      <c r="I17" s="12"/>
    </row>
    <row r="18" spans="1:9" ht="38.25" customHeight="1" thickBot="1" x14ac:dyDescent="0.35">
      <c r="A18" s="114" t="s">
        <v>15</v>
      </c>
      <c r="B18" s="115"/>
      <c r="C18" s="116"/>
      <c r="D18" s="71"/>
      <c r="E18" s="71"/>
      <c r="F18" s="71"/>
      <c r="G18" s="71"/>
      <c r="H18" s="71"/>
      <c r="I18" s="71"/>
    </row>
    <row r="19" spans="1:9" s="3" customFormat="1" ht="16.2" thickBot="1" x14ac:dyDescent="0.35">
      <c r="A19" s="5" t="s">
        <v>16</v>
      </c>
      <c r="B19" s="10">
        <f>SUM(B20:B22)</f>
        <v>13155</v>
      </c>
      <c r="C19" s="11">
        <f>SUM(C20:C22)</f>
        <v>9866.25</v>
      </c>
      <c r="D19" s="69"/>
      <c r="E19" s="69"/>
      <c r="F19" s="69"/>
      <c r="G19" s="69"/>
      <c r="H19" s="69"/>
      <c r="I19" s="69"/>
    </row>
    <row r="20" spans="1:9" ht="15.6" x14ac:dyDescent="0.3">
      <c r="A20" s="96" t="s">
        <v>17</v>
      </c>
      <c r="B20" s="44"/>
      <c r="C20" s="45"/>
      <c r="D20" s="71"/>
      <c r="E20" s="71"/>
      <c r="F20" s="71"/>
      <c r="G20" s="71"/>
      <c r="H20" s="71"/>
      <c r="I20" s="71"/>
    </row>
    <row r="21" spans="1:9" ht="15.6" x14ac:dyDescent="0.3">
      <c r="A21" s="67" t="s">
        <v>18</v>
      </c>
      <c r="B21" s="50">
        <f>(+B14*0.21)+((13000+6500)*0.2)</f>
        <v>7050</v>
      </c>
      <c r="C21" s="51">
        <f>(+C14*0.21)+((13000+6500)*0.15)</f>
        <v>5287.5</v>
      </c>
      <c r="D21" s="71"/>
      <c r="E21" s="71"/>
      <c r="F21" s="71"/>
      <c r="G21" s="71"/>
      <c r="H21" s="39"/>
      <c r="I21" s="71"/>
    </row>
    <row r="22" spans="1:9" ht="15.6" x14ac:dyDescent="0.3">
      <c r="A22" s="64" t="s">
        <v>19</v>
      </c>
      <c r="B22" s="50">
        <f>(+B15*0.21)+((13000+6500)*0.2)</f>
        <v>6105</v>
      </c>
      <c r="C22" s="51">
        <f>(+C15*0.21)+((13000+6500)*0.15)</f>
        <v>4578.75</v>
      </c>
      <c r="D22" s="71"/>
      <c r="E22" s="71"/>
      <c r="F22" s="71"/>
      <c r="G22" s="71"/>
      <c r="H22" s="71"/>
      <c r="I22" s="71"/>
    </row>
    <row r="23" spans="1:9" ht="15.75" customHeight="1" x14ac:dyDescent="0.3">
      <c r="A23" s="111" t="s">
        <v>20</v>
      </c>
      <c r="B23" s="112"/>
      <c r="C23" s="113"/>
      <c r="D23" s="71"/>
      <c r="E23" s="71"/>
      <c r="F23" s="71"/>
      <c r="G23" s="71"/>
      <c r="H23" s="71"/>
      <c r="I23" s="71"/>
    </row>
    <row r="24" spans="1:9" ht="34.5" customHeight="1" thickBot="1" x14ac:dyDescent="0.35">
      <c r="A24" s="117" t="s">
        <v>21</v>
      </c>
      <c r="B24" s="118"/>
      <c r="C24" s="119"/>
      <c r="D24" s="71"/>
      <c r="E24" s="71"/>
      <c r="F24" s="71"/>
      <c r="G24" s="71"/>
      <c r="H24" s="71"/>
      <c r="I24" s="71"/>
    </row>
    <row r="25" spans="1:9" s="3" customFormat="1" ht="16.2" thickBot="1" x14ac:dyDescent="0.35">
      <c r="A25" s="84" t="s">
        <v>22</v>
      </c>
      <c r="B25" s="85">
        <f>SUM(B26:B39)</f>
        <v>2721.75</v>
      </c>
      <c r="C25" s="86">
        <f>SUM(C26:C39)</f>
        <v>3095</v>
      </c>
      <c r="D25" s="69"/>
      <c r="E25" s="69"/>
      <c r="F25" s="69"/>
      <c r="G25" s="69"/>
      <c r="H25" s="69"/>
      <c r="I25" s="69"/>
    </row>
    <row r="26" spans="1:9" ht="15.75" customHeight="1" x14ac:dyDescent="0.3">
      <c r="A26" s="87" t="s">
        <v>23</v>
      </c>
      <c r="B26" s="44"/>
      <c r="C26" s="88"/>
      <c r="D26" s="71"/>
      <c r="E26" s="71"/>
      <c r="F26" s="71"/>
      <c r="G26" s="71"/>
      <c r="H26" s="71"/>
      <c r="I26" s="71"/>
    </row>
    <row r="27" spans="1:9" s="71" customFormat="1" ht="15.75" customHeight="1" x14ac:dyDescent="0.3">
      <c r="A27" s="150" t="s">
        <v>98</v>
      </c>
      <c r="B27" s="55"/>
      <c r="C27" s="90"/>
    </row>
    <row r="28" spans="1:9" ht="15.75" customHeight="1" x14ac:dyDescent="0.3">
      <c r="A28" s="89" t="s">
        <v>24</v>
      </c>
      <c r="B28" s="55">
        <f>3*400*0.585</f>
        <v>702</v>
      </c>
      <c r="C28" s="90"/>
      <c r="D28" s="71"/>
      <c r="E28" s="71"/>
      <c r="F28" s="71"/>
      <c r="G28" s="71"/>
      <c r="H28" s="71"/>
      <c r="I28" s="71"/>
    </row>
    <row r="29" spans="1:9" ht="15.75" customHeight="1" x14ac:dyDescent="0.3">
      <c r="A29" s="91" t="s">
        <v>25</v>
      </c>
      <c r="B29" s="56">
        <f>3*450*0.585</f>
        <v>789.75</v>
      </c>
      <c r="C29" s="92"/>
      <c r="D29" s="71"/>
      <c r="E29" s="71"/>
      <c r="F29" s="71"/>
      <c r="G29" s="71"/>
      <c r="H29" s="71"/>
      <c r="I29" s="71"/>
    </row>
    <row r="30" spans="1:9" s="71" customFormat="1" ht="15.75" customHeight="1" x14ac:dyDescent="0.3">
      <c r="A30" s="91" t="s">
        <v>26</v>
      </c>
      <c r="B30" s="56">
        <f>12*35</f>
        <v>420</v>
      </c>
      <c r="C30" s="92"/>
    </row>
    <row r="31" spans="1:9" s="63" customFormat="1" ht="15.75" customHeight="1" x14ac:dyDescent="0.3">
      <c r="A31" s="91" t="s">
        <v>27</v>
      </c>
      <c r="B31" s="56">
        <f>9*90</f>
        <v>810</v>
      </c>
      <c r="C31" s="92"/>
      <c r="D31" s="12"/>
      <c r="E31" s="71"/>
      <c r="F31" s="71"/>
      <c r="G31" s="71"/>
      <c r="H31" s="71"/>
      <c r="I31" s="71"/>
    </row>
    <row r="32" spans="1:9" ht="15.75" customHeight="1" x14ac:dyDescent="0.3">
      <c r="A32" s="133" t="s">
        <v>28</v>
      </c>
      <c r="B32" s="112"/>
      <c r="C32" s="134"/>
      <c r="D32" s="71"/>
      <c r="E32" s="71"/>
      <c r="F32" s="71"/>
      <c r="G32" s="71"/>
      <c r="H32" s="71"/>
      <c r="I32" s="71"/>
    </row>
    <row r="33" spans="1:9" ht="40.5" customHeight="1" thickBot="1" x14ac:dyDescent="0.35">
      <c r="A33" s="120" t="s">
        <v>29</v>
      </c>
      <c r="B33" s="121"/>
      <c r="C33" s="122"/>
      <c r="D33" s="71"/>
      <c r="E33" s="71"/>
      <c r="F33" s="71"/>
      <c r="G33" s="71"/>
      <c r="H33" s="71"/>
      <c r="I33" s="71"/>
    </row>
    <row r="34" spans="1:9" ht="15.75" customHeight="1" x14ac:dyDescent="0.3">
      <c r="A34" s="99" t="s">
        <v>30</v>
      </c>
      <c r="B34" s="44"/>
      <c r="C34" s="88"/>
      <c r="D34" s="71"/>
    </row>
    <row r="35" spans="1:9" ht="15.75" customHeight="1" x14ac:dyDescent="0.3">
      <c r="A35" s="89" t="s">
        <v>96</v>
      </c>
      <c r="B35" s="55"/>
      <c r="C35" s="90"/>
      <c r="D35" s="71"/>
    </row>
    <row r="36" spans="1:9" ht="15.75" customHeight="1" x14ac:dyDescent="0.3">
      <c r="A36" s="93" t="s">
        <v>31</v>
      </c>
      <c r="B36" s="65"/>
      <c r="C36" s="94">
        <f>1*950*1</f>
        <v>950</v>
      </c>
      <c r="D36" s="71"/>
    </row>
    <row r="37" spans="1:9" s="63" customFormat="1" ht="15.75" customHeight="1" x14ac:dyDescent="0.3">
      <c r="A37" s="91" t="s">
        <v>32</v>
      </c>
      <c r="B37" s="56"/>
      <c r="C37" s="94">
        <f>5*79*1</f>
        <v>395</v>
      </c>
      <c r="D37" s="12"/>
    </row>
    <row r="38" spans="1:9" s="63" customFormat="1" ht="15.75" customHeight="1" x14ac:dyDescent="0.3">
      <c r="A38" s="91" t="s">
        <v>33</v>
      </c>
      <c r="B38" s="56"/>
      <c r="C38" s="94">
        <f>4*400*1</f>
        <v>1600</v>
      </c>
      <c r="D38" s="12"/>
    </row>
    <row r="39" spans="1:9" s="63" customFormat="1" ht="15.75" customHeight="1" x14ac:dyDescent="0.3">
      <c r="A39" s="89" t="s">
        <v>34</v>
      </c>
      <c r="B39" s="56"/>
      <c r="C39" s="92">
        <f>1*150*1</f>
        <v>150</v>
      </c>
      <c r="D39" s="12"/>
    </row>
    <row r="40" spans="1:9" ht="15.75" customHeight="1" x14ac:dyDescent="0.3">
      <c r="A40" s="133" t="s">
        <v>35</v>
      </c>
      <c r="B40" s="112"/>
      <c r="C40" s="134"/>
      <c r="D40" s="71"/>
    </row>
    <row r="41" spans="1:9" ht="53.25" customHeight="1" thickBot="1" x14ac:dyDescent="0.35">
      <c r="A41" s="130" t="s">
        <v>97</v>
      </c>
      <c r="B41" s="131"/>
      <c r="C41" s="132"/>
      <c r="D41" s="71"/>
    </row>
    <row r="42" spans="1:9" ht="15.75" customHeight="1" thickBot="1" x14ac:dyDescent="0.35">
      <c r="A42" s="81" t="s">
        <v>36</v>
      </c>
      <c r="B42" s="82">
        <f>SUM(B43:B45)</f>
        <v>0</v>
      </c>
      <c r="C42" s="83">
        <f>SUM(C43:C45)</f>
        <v>4074</v>
      </c>
      <c r="D42" s="71"/>
    </row>
    <row r="43" spans="1:9" ht="15.75" customHeight="1" x14ac:dyDescent="0.3">
      <c r="A43" s="97" t="s">
        <v>37</v>
      </c>
      <c r="B43" s="44"/>
      <c r="C43" s="45"/>
      <c r="D43" s="71"/>
    </row>
    <row r="44" spans="1:9" ht="15.75" customHeight="1" x14ac:dyDescent="0.3">
      <c r="A44" s="67" t="s">
        <v>38</v>
      </c>
      <c r="B44" s="50"/>
      <c r="C44" s="51">
        <f>60*18*0.3</f>
        <v>324</v>
      </c>
      <c r="D44" s="71"/>
    </row>
    <row r="45" spans="1:9" s="12" customFormat="1" ht="14.25" customHeight="1" x14ac:dyDescent="0.3">
      <c r="A45" s="70" t="s">
        <v>39</v>
      </c>
      <c r="B45" s="52"/>
      <c r="C45" s="53">
        <f>15000*0.25</f>
        <v>3750</v>
      </c>
    </row>
    <row r="46" spans="1:9" s="12" customFormat="1" ht="18.75" customHeight="1" x14ac:dyDescent="0.3">
      <c r="A46" s="123" t="s">
        <v>40</v>
      </c>
      <c r="B46" s="124"/>
      <c r="C46" s="125"/>
    </row>
    <row r="47" spans="1:9" s="12" customFormat="1" ht="35.25" customHeight="1" x14ac:dyDescent="0.3">
      <c r="A47" s="104" t="s">
        <v>41</v>
      </c>
      <c r="B47" s="105"/>
      <c r="C47" s="106"/>
    </row>
    <row r="48" spans="1:9" s="12" customFormat="1" ht="16.2" thickBot="1" x14ac:dyDescent="0.35">
      <c r="A48" s="104" t="s">
        <v>42</v>
      </c>
      <c r="B48" s="105"/>
      <c r="C48" s="106"/>
    </row>
    <row r="49" spans="1:4" ht="15.75" customHeight="1" thickBot="1" x14ac:dyDescent="0.35">
      <c r="A49" s="5" t="s">
        <v>43</v>
      </c>
      <c r="B49" s="10">
        <f>SUM(B50:B51)</f>
        <v>0</v>
      </c>
      <c r="C49" s="11">
        <f>SUM(C50:C51)</f>
        <v>1080</v>
      </c>
      <c r="D49" s="71"/>
    </row>
    <row r="50" spans="1:4" ht="15.75" customHeight="1" x14ac:dyDescent="0.3">
      <c r="A50" s="97" t="s">
        <v>44</v>
      </c>
      <c r="B50" s="46"/>
      <c r="C50" s="47"/>
    </row>
    <row r="51" spans="1:4" ht="15.75" customHeight="1" thickBot="1" x14ac:dyDescent="0.35">
      <c r="A51" s="4" t="s">
        <v>45</v>
      </c>
      <c r="B51" s="68"/>
      <c r="C51" s="78">
        <f>200*18*0.3</f>
        <v>1080</v>
      </c>
    </row>
    <row r="52" spans="1:4" ht="15.75" customHeight="1" x14ac:dyDescent="0.3">
      <c r="A52" s="123" t="s">
        <v>46</v>
      </c>
      <c r="B52" s="124"/>
      <c r="C52" s="125"/>
    </row>
    <row r="53" spans="1:4" ht="16.2" thickBot="1" x14ac:dyDescent="0.35">
      <c r="A53" s="104" t="s">
        <v>47</v>
      </c>
      <c r="B53" s="105"/>
      <c r="C53" s="106"/>
    </row>
    <row r="54" spans="1:4" ht="16.2" thickBot="1" x14ac:dyDescent="0.35">
      <c r="A54" s="5" t="s">
        <v>48</v>
      </c>
      <c r="B54" s="10">
        <f>SUM(B55:B60)</f>
        <v>0</v>
      </c>
      <c r="C54" s="10">
        <f>SUM(C55:C60)</f>
        <v>1548</v>
      </c>
    </row>
    <row r="55" spans="1:4" ht="15.6" x14ac:dyDescent="0.3">
      <c r="A55" s="97" t="s">
        <v>49</v>
      </c>
      <c r="B55" s="44"/>
      <c r="C55" s="45"/>
    </row>
    <row r="56" spans="1:4" ht="20.25" customHeight="1" thickBot="1" x14ac:dyDescent="0.35">
      <c r="A56" s="4" t="s">
        <v>50</v>
      </c>
      <c r="B56" s="68"/>
      <c r="C56" s="78">
        <f>120*18*0.3</f>
        <v>648</v>
      </c>
    </row>
    <row r="57" spans="1:4" ht="15.75" customHeight="1" x14ac:dyDescent="0.3">
      <c r="A57" s="123" t="s">
        <v>51</v>
      </c>
      <c r="B57" s="124"/>
      <c r="C57" s="125"/>
    </row>
    <row r="58" spans="1:4" ht="16.2" thickBot="1" x14ac:dyDescent="0.35">
      <c r="A58" s="143" t="s">
        <v>52</v>
      </c>
      <c r="B58" s="144"/>
      <c r="C58" s="145"/>
    </row>
    <row r="59" spans="1:4" ht="15.6" x14ac:dyDescent="0.3">
      <c r="A59" s="9" t="s">
        <v>53</v>
      </c>
      <c r="B59" s="44"/>
      <c r="C59" s="45"/>
    </row>
    <row r="60" spans="1:4" ht="15.75" customHeight="1" thickBot="1" x14ac:dyDescent="0.35">
      <c r="A60" s="4" t="s">
        <v>54</v>
      </c>
      <c r="B60" s="68"/>
      <c r="C60" s="66">
        <f>50*18</f>
        <v>900</v>
      </c>
    </row>
    <row r="61" spans="1:4" ht="15.6" x14ac:dyDescent="0.3">
      <c r="A61" s="123" t="s">
        <v>55</v>
      </c>
      <c r="B61" s="124"/>
      <c r="C61" s="125"/>
    </row>
    <row r="62" spans="1:4" ht="16.2" thickBot="1" x14ac:dyDescent="0.35">
      <c r="A62" s="143" t="s">
        <v>52</v>
      </c>
      <c r="B62" s="144"/>
      <c r="C62" s="145"/>
    </row>
    <row r="63" spans="1:4" ht="15.75" customHeight="1" thickBot="1" x14ac:dyDescent="0.35">
      <c r="A63" s="5" t="s">
        <v>56</v>
      </c>
      <c r="B63" s="10">
        <f>SUM(B64:B64)</f>
        <v>0</v>
      </c>
      <c r="C63" s="11">
        <f>SUM(C64:C64)</f>
        <v>0</v>
      </c>
    </row>
    <row r="64" spans="1:4" ht="15.75" customHeight="1" x14ac:dyDescent="0.3">
      <c r="A64" s="37" t="s">
        <v>57</v>
      </c>
      <c r="B64" s="44"/>
      <c r="C64" s="45"/>
    </row>
    <row r="65" spans="1:10" ht="15.75" customHeight="1" thickBot="1" x14ac:dyDescent="0.35">
      <c r="A65" s="111" t="s">
        <v>58</v>
      </c>
      <c r="B65" s="112"/>
      <c r="C65" s="113"/>
    </row>
    <row r="66" spans="1:10" ht="15.75" customHeight="1" thickBot="1" x14ac:dyDescent="0.35">
      <c r="A66" s="5" t="s">
        <v>59</v>
      </c>
      <c r="B66" s="10">
        <f>SUM(B67:B68)</f>
        <v>30000</v>
      </c>
      <c r="C66" s="11">
        <f>SUM(C67:C68)</f>
        <v>20000</v>
      </c>
      <c r="D66" s="71"/>
      <c r="E66" s="71"/>
      <c r="F66" s="71"/>
      <c r="G66" s="71"/>
      <c r="H66" s="71"/>
      <c r="I66" s="71"/>
      <c r="J66" s="71"/>
    </row>
    <row r="67" spans="1:10" ht="15.75" customHeight="1" x14ac:dyDescent="0.3">
      <c r="A67" s="97" t="s">
        <v>60</v>
      </c>
      <c r="B67" s="44"/>
      <c r="C67" s="45"/>
      <c r="D67" s="71"/>
      <c r="E67" s="71"/>
      <c r="F67" s="71"/>
      <c r="G67" s="71"/>
      <c r="H67" s="71"/>
      <c r="I67" s="71"/>
      <c r="J67" s="71"/>
    </row>
    <row r="68" spans="1:10" s="3" customFormat="1" ht="15.6" x14ac:dyDescent="0.3">
      <c r="A68" s="70" t="s">
        <v>61</v>
      </c>
      <c r="B68" s="68">
        <v>30000</v>
      </c>
      <c r="C68" s="57">
        <v>20000</v>
      </c>
      <c r="D68" s="69"/>
      <c r="E68" s="69"/>
      <c r="F68" s="69"/>
      <c r="G68" s="69"/>
      <c r="H68" s="69"/>
      <c r="I68" s="69"/>
      <c r="J68" s="69"/>
    </row>
    <row r="69" spans="1:10" s="69" customFormat="1" ht="16.2" thickBot="1" x14ac:dyDescent="0.35">
      <c r="A69" s="74" t="s">
        <v>62</v>
      </c>
      <c r="B69" s="73">
        <v>10000</v>
      </c>
      <c r="C69" s="58"/>
    </row>
    <row r="70" spans="1:10" ht="15.6" x14ac:dyDescent="0.3">
      <c r="A70" s="137" t="s">
        <v>63</v>
      </c>
      <c r="B70" s="138"/>
      <c r="C70" s="139"/>
      <c r="D70" s="71"/>
      <c r="E70" s="71"/>
      <c r="F70" s="71"/>
      <c r="G70" s="71"/>
      <c r="H70" s="71"/>
      <c r="I70" s="71"/>
      <c r="J70" s="72"/>
    </row>
    <row r="71" spans="1:10" ht="44.25" customHeight="1" x14ac:dyDescent="0.3">
      <c r="A71" s="104" t="s">
        <v>64</v>
      </c>
      <c r="B71" s="105"/>
      <c r="C71" s="106"/>
      <c r="D71" s="71"/>
      <c r="E71" s="71"/>
      <c r="F71" s="71"/>
      <c r="G71" s="71"/>
      <c r="H71" s="71"/>
      <c r="I71" s="71"/>
      <c r="J71" s="72"/>
    </row>
    <row r="72" spans="1:10" s="71" customFormat="1" ht="31.8" thickBot="1" x14ac:dyDescent="0.35">
      <c r="A72" s="75" t="s">
        <v>65</v>
      </c>
      <c r="B72" s="76"/>
      <c r="C72" s="77"/>
      <c r="J72" s="72"/>
    </row>
    <row r="73" spans="1:10" ht="15.75" customHeight="1" thickBot="1" x14ac:dyDescent="0.35">
      <c r="A73" s="5" t="s">
        <v>66</v>
      </c>
      <c r="B73" s="10">
        <f>SUM(B74:B76)</f>
        <v>7137.6750000000002</v>
      </c>
      <c r="C73" s="11">
        <f>SUM(C74:C76)</f>
        <v>3878.8250000000003</v>
      </c>
      <c r="D73" s="71"/>
      <c r="E73" s="71"/>
      <c r="F73" s="71"/>
      <c r="G73" s="71"/>
      <c r="H73" s="71"/>
      <c r="I73" s="71"/>
      <c r="J73" s="71"/>
    </row>
    <row r="74" spans="1:10" ht="15.75" customHeight="1" thickBot="1" x14ac:dyDescent="0.35">
      <c r="A74" s="79" t="s">
        <v>67</v>
      </c>
      <c r="B74" s="146"/>
      <c r="C74" s="148"/>
      <c r="D74" s="71"/>
      <c r="E74" s="71"/>
      <c r="F74" s="71"/>
      <c r="G74" s="71"/>
      <c r="H74" s="71"/>
      <c r="I74" s="71"/>
      <c r="J74" s="31"/>
    </row>
    <row r="75" spans="1:10" ht="47.4" thickBot="1" x14ac:dyDescent="0.35">
      <c r="A75" s="80" t="s">
        <v>68</v>
      </c>
      <c r="B75" s="147"/>
      <c r="C75" s="149"/>
      <c r="D75" s="71"/>
      <c r="E75" s="71"/>
      <c r="F75" s="71"/>
      <c r="G75" s="71"/>
      <c r="H75" s="71"/>
      <c r="I75" s="71"/>
      <c r="J75" s="71"/>
    </row>
    <row r="76" spans="1:10" ht="15.75" customHeight="1" thickBot="1" x14ac:dyDescent="0.35">
      <c r="A76" s="54" t="s">
        <v>69</v>
      </c>
      <c r="B76" s="50">
        <f>71376.75*0.1</f>
        <v>7137.6750000000002</v>
      </c>
      <c r="C76" s="51">
        <f>38788.25*0.1</f>
        <v>3878.8250000000003</v>
      </c>
      <c r="D76" s="71"/>
      <c r="E76" s="71"/>
      <c r="F76" s="71"/>
      <c r="G76" s="71"/>
      <c r="H76" s="12"/>
      <c r="I76" s="71"/>
      <c r="J76" s="71"/>
    </row>
    <row r="77" spans="1:10" ht="15.6" x14ac:dyDescent="0.3">
      <c r="A77" s="124" t="s">
        <v>70</v>
      </c>
      <c r="B77" s="124"/>
      <c r="C77" s="124"/>
      <c r="D77" s="60"/>
      <c r="E77" s="71"/>
      <c r="F77" s="71"/>
      <c r="G77" s="71"/>
      <c r="H77" s="71"/>
      <c r="I77" s="71"/>
      <c r="J77" s="71"/>
    </row>
    <row r="78" spans="1:10" ht="49.5" customHeight="1" thickBot="1" x14ac:dyDescent="0.35">
      <c r="A78" s="127" t="s">
        <v>99</v>
      </c>
      <c r="B78" s="128"/>
      <c r="C78" s="129"/>
      <c r="D78" s="71"/>
      <c r="E78" s="71"/>
      <c r="F78" s="71"/>
      <c r="G78" s="71"/>
      <c r="H78" s="71"/>
      <c r="I78" s="71"/>
      <c r="J78" s="71"/>
    </row>
    <row r="79" spans="1:10" ht="15.75" customHeight="1" thickBot="1" x14ac:dyDescent="0.35">
      <c r="A79" s="43" t="s">
        <v>71</v>
      </c>
      <c r="B79" s="10">
        <f>B11+B19+B25+B42+B49+B54+B63+B66+B73</f>
        <v>78514.425000000003</v>
      </c>
      <c r="C79" s="11">
        <f>C11+C19+C25+C42+C49+C54+C63+C66+C73</f>
        <v>62667.074999999997</v>
      </c>
      <c r="D79" s="71"/>
      <c r="E79" s="71"/>
      <c r="F79" s="71"/>
      <c r="G79" s="71"/>
      <c r="H79" s="71"/>
      <c r="I79" s="71"/>
      <c r="J79" s="71"/>
    </row>
    <row r="80" spans="1:10" ht="15.75" customHeight="1" thickBot="1" x14ac:dyDescent="0.35">
      <c r="A80" s="4"/>
      <c r="B80" s="13"/>
      <c r="C80" s="14"/>
      <c r="D80" s="71"/>
      <c r="E80" s="71"/>
      <c r="F80" s="71"/>
      <c r="G80" s="71"/>
      <c r="H80" s="71"/>
      <c r="I80" s="71"/>
      <c r="J80" s="71"/>
    </row>
    <row r="81" spans="1:10" ht="15.75" customHeight="1" x14ac:dyDescent="0.25">
      <c r="A81" s="140" t="s">
        <v>72</v>
      </c>
      <c r="B81" s="107" t="str">
        <f>+B8</f>
        <v>MCH GRANT PROGRAM/PROJECT $</v>
      </c>
      <c r="C81" s="108"/>
      <c r="D81" s="71"/>
      <c r="E81" s="71"/>
      <c r="F81" s="71"/>
      <c r="G81" s="71"/>
      <c r="H81" s="71"/>
      <c r="I81" s="71"/>
      <c r="J81" s="71"/>
    </row>
    <row r="82" spans="1:10" ht="15.75" customHeight="1" thickBot="1" x14ac:dyDescent="0.3">
      <c r="A82" s="141"/>
      <c r="B82" s="109"/>
      <c r="C82" s="110"/>
    </row>
    <row r="83" spans="1:10" ht="13.8" thickBot="1" x14ac:dyDescent="0.3">
      <c r="A83" s="142"/>
      <c r="B83" s="6" t="s">
        <v>6</v>
      </c>
      <c r="C83" s="1" t="s">
        <v>7</v>
      </c>
    </row>
    <row r="84" spans="1:10" ht="15.9" customHeight="1" x14ac:dyDescent="0.3">
      <c r="A84" s="19" t="s">
        <v>73</v>
      </c>
      <c r="B84" s="22">
        <f>B11</f>
        <v>25500</v>
      </c>
      <c r="C84" s="28">
        <f>C11</f>
        <v>19125</v>
      </c>
    </row>
    <row r="85" spans="1:10" ht="15.9" customHeight="1" x14ac:dyDescent="0.3">
      <c r="A85" s="20" t="s">
        <v>74</v>
      </c>
      <c r="B85" s="23">
        <f>B19</f>
        <v>13155</v>
      </c>
      <c r="C85" s="25">
        <f>C19</f>
        <v>9866.25</v>
      </c>
    </row>
    <row r="86" spans="1:10" ht="15.9" customHeight="1" x14ac:dyDescent="0.3">
      <c r="A86" s="20" t="s">
        <v>75</v>
      </c>
      <c r="B86" s="23">
        <f>B25</f>
        <v>2721.75</v>
      </c>
      <c r="C86" s="25">
        <f>C25</f>
        <v>3095</v>
      </c>
    </row>
    <row r="87" spans="1:10" ht="15.9" customHeight="1" x14ac:dyDescent="0.3">
      <c r="A87" s="20" t="s">
        <v>76</v>
      </c>
      <c r="B87" s="23">
        <f>+B42</f>
        <v>0</v>
      </c>
      <c r="C87" s="25">
        <f>C42</f>
        <v>4074</v>
      </c>
    </row>
    <row r="88" spans="1:10" ht="15.9" customHeight="1" x14ac:dyDescent="0.3">
      <c r="A88" s="20" t="s">
        <v>77</v>
      </c>
      <c r="B88" s="23">
        <f>B49</f>
        <v>0</v>
      </c>
      <c r="C88" s="25">
        <f>C49</f>
        <v>1080</v>
      </c>
    </row>
    <row r="89" spans="1:10" s="3" customFormat="1" ht="15.9" customHeight="1" x14ac:dyDescent="0.3">
      <c r="A89" s="20" t="s">
        <v>78</v>
      </c>
      <c r="B89" s="23">
        <f>B54</f>
        <v>0</v>
      </c>
      <c r="C89" s="25">
        <f>C54</f>
        <v>1548</v>
      </c>
    </row>
    <row r="90" spans="1:10" ht="15.9" customHeight="1" x14ac:dyDescent="0.3">
      <c r="A90" s="20" t="s">
        <v>79</v>
      </c>
      <c r="B90" s="23">
        <f>B63</f>
        <v>0</v>
      </c>
      <c r="C90" s="25">
        <f>C63</f>
        <v>0</v>
      </c>
    </row>
    <row r="91" spans="1:10" s="3" customFormat="1" ht="15.9" customHeight="1" x14ac:dyDescent="0.3">
      <c r="A91" s="20" t="s">
        <v>80</v>
      </c>
      <c r="B91" s="23">
        <f>B66</f>
        <v>30000</v>
      </c>
      <c r="C91" s="25">
        <f>C66</f>
        <v>20000</v>
      </c>
    </row>
    <row r="92" spans="1:10" s="3" customFormat="1" ht="15.9" customHeight="1" thickBot="1" x14ac:dyDescent="0.35">
      <c r="A92" s="21" t="s">
        <v>81</v>
      </c>
      <c r="B92" s="24">
        <f>B73</f>
        <v>7137.6750000000002</v>
      </c>
      <c r="C92" s="26">
        <f>C73</f>
        <v>3878.8250000000003</v>
      </c>
    </row>
    <row r="93" spans="1:10" s="3" customFormat="1" ht="15.9" customHeight="1" thickBot="1" x14ac:dyDescent="0.35">
      <c r="A93" s="29" t="s">
        <v>82</v>
      </c>
      <c r="B93" s="30">
        <f>SUM(B84:B92)</f>
        <v>78514.425000000003</v>
      </c>
      <c r="C93" s="27">
        <f>SUM(C84:C92)</f>
        <v>62667.074999999997</v>
      </c>
    </row>
    <row r="94" spans="1:10" s="3" customFormat="1" ht="15.9" customHeight="1" thickBot="1" x14ac:dyDescent="0.35">
      <c r="A94" s="48" t="s">
        <v>83</v>
      </c>
      <c r="B94" s="49">
        <f>+B93+C93</f>
        <v>141181.5</v>
      </c>
      <c r="C94" s="18"/>
    </row>
    <row r="95" spans="1:10" s="3" customFormat="1" ht="15.9" customHeight="1" x14ac:dyDescent="0.3">
      <c r="A95" s="17"/>
      <c r="B95" s="18"/>
      <c r="C95" s="18"/>
    </row>
    <row r="96" spans="1:10" s="3" customFormat="1" ht="15.9" customHeight="1" thickBot="1" x14ac:dyDescent="0.35">
      <c r="A96" s="135" t="s">
        <v>84</v>
      </c>
      <c r="B96" s="136"/>
      <c r="C96" s="38">
        <f>+B93*0.75</f>
        <v>58885.818750000006</v>
      </c>
    </row>
    <row r="97" spans="1:3" s="3" customFormat="1" ht="15.9" customHeight="1" thickBot="1" x14ac:dyDescent="0.4">
      <c r="A97" s="61" t="s">
        <v>85</v>
      </c>
      <c r="B97" s="71"/>
      <c r="C97" s="71"/>
    </row>
    <row r="98" spans="1:3" s="3" customFormat="1" ht="16.2" thickBot="1" x14ac:dyDescent="0.35">
      <c r="A98" s="16"/>
      <c r="B98" s="71"/>
      <c r="C98" s="71"/>
    </row>
    <row r="99" spans="1:3" s="3" customFormat="1" x14ac:dyDescent="0.25">
      <c r="A99" s="15"/>
      <c r="B99" s="71"/>
      <c r="C99" s="71"/>
    </row>
    <row r="100" spans="1:3" s="3" customFormat="1" x14ac:dyDescent="0.25">
      <c r="A100" s="71"/>
      <c r="B100" s="71"/>
      <c r="C100" s="71"/>
    </row>
    <row r="101" spans="1:3" s="3" customFormat="1" x14ac:dyDescent="0.25">
      <c r="A101" s="71"/>
      <c r="B101" s="71"/>
      <c r="C101" s="71"/>
    </row>
    <row r="102" spans="1:3" s="3" customFormat="1" x14ac:dyDescent="0.25">
      <c r="A102" s="71"/>
      <c r="B102" s="71"/>
      <c r="C102" s="71"/>
    </row>
    <row r="103" spans="1:3" s="3" customFormat="1" hidden="1" x14ac:dyDescent="0.25">
      <c r="A103" s="71" t="s">
        <v>86</v>
      </c>
      <c r="B103" s="71"/>
      <c r="C103" s="71"/>
    </row>
    <row r="104" spans="1:3" s="3" customFormat="1" hidden="1" x14ac:dyDescent="0.25">
      <c r="A104" s="71" t="s">
        <v>85</v>
      </c>
      <c r="B104" s="71"/>
      <c r="C104" s="71"/>
    </row>
    <row r="105" spans="1:3" s="3" customFormat="1" hidden="1" x14ac:dyDescent="0.25">
      <c r="A105" s="71" t="s">
        <v>87</v>
      </c>
      <c r="B105" s="71"/>
      <c r="C105" s="71"/>
    </row>
    <row r="106" spans="1:3" ht="15.75" customHeight="1" x14ac:dyDescent="0.25">
      <c r="A106" s="71"/>
      <c r="B106" s="71"/>
      <c r="C106" s="71"/>
    </row>
    <row r="107" spans="1:3" ht="15.75" customHeight="1" x14ac:dyDescent="0.25">
      <c r="A107" s="71"/>
      <c r="B107" s="71"/>
      <c r="C107" s="71"/>
    </row>
    <row r="110" spans="1:3" ht="17.25" customHeight="1" x14ac:dyDescent="0.25">
      <c r="A110" s="71"/>
      <c r="B110" s="71"/>
      <c r="C110" s="71"/>
    </row>
    <row r="111" spans="1:3" ht="15" hidden="1" customHeight="1" x14ac:dyDescent="0.25">
      <c r="A111" s="71"/>
      <c r="B111" s="71"/>
      <c r="C111" s="71"/>
    </row>
    <row r="112" spans="1:3" ht="15" hidden="1" customHeight="1" x14ac:dyDescent="0.25">
      <c r="A112" s="71" t="s">
        <v>88</v>
      </c>
      <c r="B112" s="71"/>
      <c r="C112" s="71"/>
    </row>
    <row r="113" spans="1:3" ht="9" hidden="1" customHeight="1" x14ac:dyDescent="0.25">
      <c r="A113" s="59" t="s">
        <v>89</v>
      </c>
      <c r="B113" s="71"/>
      <c r="C113" s="71"/>
    </row>
    <row r="114" spans="1:3" ht="9.75" hidden="1" customHeight="1" x14ac:dyDescent="0.25">
      <c r="A114" s="59" t="s">
        <v>90</v>
      </c>
    </row>
    <row r="115" spans="1:3" ht="13.5" hidden="1" customHeight="1" x14ac:dyDescent="0.25">
      <c r="A115" s="59" t="s">
        <v>2</v>
      </c>
    </row>
    <row r="116" spans="1:3" ht="17.25" hidden="1" customHeight="1" x14ac:dyDescent="0.25">
      <c r="A116" s="59" t="s">
        <v>91</v>
      </c>
    </row>
    <row r="117" spans="1:3" hidden="1" x14ac:dyDescent="0.25">
      <c r="A117" s="71" t="s">
        <v>92</v>
      </c>
    </row>
    <row r="118" spans="1:3" hidden="1" x14ac:dyDescent="0.25">
      <c r="A118" s="71" t="s">
        <v>93</v>
      </c>
    </row>
    <row r="119" spans="1:3" hidden="1" x14ac:dyDescent="0.25">
      <c r="A119" s="71" t="s">
        <v>94</v>
      </c>
    </row>
    <row r="120" spans="1:3" hidden="1" x14ac:dyDescent="0.25">
      <c r="A120" s="71" t="s">
        <v>95</v>
      </c>
    </row>
  </sheetData>
  <sheetProtection formatCells="0" formatRows="0" insertRows="0" deleteRows="0"/>
  <mergeCells count="35">
    <mergeCell ref="A96:B96"/>
    <mergeCell ref="A70:C70"/>
    <mergeCell ref="A61:C61"/>
    <mergeCell ref="A81:A83"/>
    <mergeCell ref="A58:C58"/>
    <mergeCell ref="A62:C62"/>
    <mergeCell ref="A71:C71"/>
    <mergeCell ref="B74:B75"/>
    <mergeCell ref="C74:C75"/>
    <mergeCell ref="A57:C57"/>
    <mergeCell ref="A53:C53"/>
    <mergeCell ref="F16:H16"/>
    <mergeCell ref="F17:H17"/>
    <mergeCell ref="B81:C82"/>
    <mergeCell ref="A65:C65"/>
    <mergeCell ref="A77:C77"/>
    <mergeCell ref="A78:C78"/>
    <mergeCell ref="A23:C23"/>
    <mergeCell ref="A52:C52"/>
    <mergeCell ref="A48:C48"/>
    <mergeCell ref="A46:C46"/>
    <mergeCell ref="A41:C41"/>
    <mergeCell ref="A47:C47"/>
    <mergeCell ref="A32:C32"/>
    <mergeCell ref="A40:C40"/>
    <mergeCell ref="A18:C18"/>
    <mergeCell ref="A24:C24"/>
    <mergeCell ref="A33:C33"/>
    <mergeCell ref="A6:C6"/>
    <mergeCell ref="A3:C3"/>
    <mergeCell ref="A1:C1"/>
    <mergeCell ref="A5:C5"/>
    <mergeCell ref="A17:C17"/>
    <mergeCell ref="B8:C9"/>
    <mergeCell ref="A16:C16"/>
  </mergeCells>
  <phoneticPr fontId="0" type="noConversion"/>
  <dataValidations count="2">
    <dataValidation type="list" allowBlank="1" showInputMessage="1" showErrorMessage="1" sqref="A5:C5" xr:uid="{00000000-0002-0000-0000-000000000000}">
      <formula1>$A$112:$A$120</formula1>
    </dataValidation>
    <dataValidation type="list" allowBlank="1" showInputMessage="1" showErrorMessage="1" sqref="A97" xr:uid="{03275778-7E8C-4D79-B0C5-FD8A46A40A20}">
      <formula1>$A$103:$A$105</formula1>
    </dataValidation>
  </dataValidations>
  <pageMargins left="0.25" right="0.25" top="0.6" bottom="0.4" header="0" footer="0.2"/>
  <pageSetup scale="89" fitToHeight="50" orientation="landscape" r:id="rId1"/>
  <headerFooter alignWithMargins="0">
    <oddHeader>&amp;RAppendix D</oddHeader>
    <oddFooter>&amp;LBudget&amp;RPage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F3836FE762C1428332EFBCEB6E511C" ma:contentTypeVersion="16" ma:contentTypeDescription="Create a new document." ma:contentTypeScope="" ma:versionID="639793fdee215b213044b9d6c6b3b0f3">
  <xsd:schema xmlns:xsd="http://www.w3.org/2001/XMLSchema" xmlns:xs="http://www.w3.org/2001/XMLSchema" xmlns:p="http://schemas.microsoft.com/office/2006/metadata/properties" xmlns:ns2="36b398a5-9c90-4682-a09d-1a5a8a9e7fc2" xmlns:ns3="b4655afb-b0ea-4282-8bb4-98d233a52d92" xmlns:ns4="25d83d48-fb20-4537-95a6-325135718581" targetNamespace="http://schemas.microsoft.com/office/2006/metadata/properties" ma:root="true" ma:fieldsID="9a8a4dcb3019438b48811c44382a9aa2" ns2:_="" ns3:_="" ns4:_="">
    <xsd:import namespace="36b398a5-9c90-4682-a09d-1a5a8a9e7fc2"/>
    <xsd:import namespace="b4655afb-b0ea-4282-8bb4-98d233a52d92"/>
    <xsd:import namespace="25d83d48-fb20-4537-95a6-3251357185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398a5-9c90-4682-a09d-1a5a8a9e7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55afb-b0ea-4282-8bb4-98d233a52d9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d83d48-fb20-4537-95a6-3251357185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c4f21ff-c554-464e-aae2-30e94f2c17f7}" ma:internalName="TaxCatchAll" ma:showField="CatchAllData" ma:web="b4655afb-b0ea-4282-8bb4-98d233a52d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b398a5-9c90-4682-a09d-1a5a8a9e7fc2">
      <Terms xmlns="http://schemas.microsoft.com/office/infopath/2007/PartnerControls"/>
    </lcf76f155ced4ddcb4097134ff3c332f>
    <TaxCatchAll xmlns="25d83d48-fb20-4537-95a6-325135718581" xsi:nil="true"/>
  </documentManagement>
</p:properties>
</file>

<file path=customXml/itemProps1.xml><?xml version="1.0" encoding="utf-8"?>
<ds:datastoreItem xmlns:ds="http://schemas.openxmlformats.org/officeDocument/2006/customXml" ds:itemID="{04D63B3A-80AB-442A-B405-96413975BFC5}"/>
</file>

<file path=customXml/itemProps2.xml><?xml version="1.0" encoding="utf-8"?>
<ds:datastoreItem xmlns:ds="http://schemas.openxmlformats.org/officeDocument/2006/customXml" ds:itemID="{933DED96-43AD-49D2-BAF8-294B62245CF9}">
  <ds:schemaRefs>
    <ds:schemaRef ds:uri="http://schemas.microsoft.com/sharepoint/v3/contenttype/forms"/>
  </ds:schemaRefs>
</ds:datastoreItem>
</file>

<file path=customXml/itemProps3.xml><?xml version="1.0" encoding="utf-8"?>
<ds:datastoreItem xmlns:ds="http://schemas.openxmlformats.org/officeDocument/2006/customXml" ds:itemID="{32E0F0FF-58FB-42B9-99F6-5628C06D19F5}">
  <ds:schemaRefs>
    <ds:schemaRef ds:uri="http://schemas.microsoft.com/office/2006/metadata/properties"/>
    <ds:schemaRef ds:uri="http://schemas.microsoft.com/office/infopath/2007/PartnerControls"/>
    <ds:schemaRef ds:uri="http://purl.org/dc/dcmitype/"/>
    <ds:schemaRef ds:uri="b4655afb-b0ea-4282-8bb4-98d233a52d92"/>
    <ds:schemaRef ds:uri="http://purl.org/dc/elements/1.1/"/>
    <ds:schemaRef ds:uri="http://schemas.microsoft.com/office/2006/documentManagement/types"/>
    <ds:schemaRef ds:uri="http://purl.org/dc/terms/"/>
    <ds:schemaRef ds:uri="http://schemas.openxmlformats.org/package/2006/metadata/core-properties"/>
    <ds:schemaRef ds:uri="36b398a5-9c90-4682-a09d-1a5a8a9e7fc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Budget</vt:lpstr>
      <vt:lpstr>Budget!Print_Area</vt:lpstr>
      <vt:lpstr>Budget!Print_Titles</vt:lpstr>
    </vt:vector>
  </TitlesOfParts>
  <Manager/>
  <Company>ND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jsanda</dc:creator>
  <cp:keywords/>
  <dc:description/>
  <cp:lastModifiedBy>Mertz, Lonny W.</cp:lastModifiedBy>
  <cp:revision/>
  <cp:lastPrinted>2022-06-25T20:22:22Z</cp:lastPrinted>
  <dcterms:created xsi:type="dcterms:W3CDTF">2005-04-13T16:21:23Z</dcterms:created>
  <dcterms:modified xsi:type="dcterms:W3CDTF">2022-06-25T20:32:23Z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0x0101002BF3836FE762C1428332EFBCEB6E511C</vt:lpwstr>
  </property>
</Properties>
</file>