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53D58971-1A9D-4E79-8D86-BC925FC1C646}" xr6:coauthVersionLast="47" xr6:coauthVersionMax="47" xr10:uidLastSave="{00000000-0000-0000-0000-000000000000}"/>
  <workbookProtection workbookAlgorithmName="SHA-512" workbookHashValue="umWWfcP523/k6rEvZU6QGvRt+xygkwpHrJh3rw8Vy+AcPq/LOunQbp34dhjZx2O9uje5ZfgU4jnXBZoCt54D4w==" workbookSaltValue="XtRrF/9Vcc1jKr/kwb6BhA==" workbookSpinCount="100000" lockStructure="1"/>
  <bookViews>
    <workbookView xWindow="-108" yWindow="-108" windowWidth="23256" windowHeight="13896" xr2:uid="{01504DBA-472C-465D-A89F-34D810E420CE}"/>
  </bookViews>
  <sheets>
    <sheet name="Internet Sports Betting 2026" sheetId="6" r:id="rId1"/>
    <sheet name="Internet Sports Betting 2025" sheetId="5" r:id="rId2"/>
  </sheets>
  <externalReferences>
    <externalReference r:id="rId3"/>
    <externalReference r:id="rId4"/>
  </externalReferences>
  <definedNames>
    <definedName name="_xlnm.Print_Area" localSheetId="1">'Internet Sports Betting 2025'!$A$1:$BN$28</definedName>
    <definedName name="_xlnm.Print_Area" localSheetId="0">'Internet Sports Betting 2026'!$A$1:$BN$27</definedName>
    <definedName name="_xlnm.Print_Titles" localSheetId="1">'Internet Sports Betting 2025'!$A:$A</definedName>
    <definedName name="_xlnm.Print_Titles" localSheetId="0">'Internet Sports Betting 2026'!$A:$A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" l="1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F7" i="6" l="1"/>
  <c r="E7" i="6"/>
  <c r="D7" i="6"/>
  <c r="C7" i="6"/>
  <c r="C19" i="6" s="1"/>
  <c r="B7" i="6"/>
  <c r="B19" i="6" s="1"/>
  <c r="BN7" i="6"/>
  <c r="BN19" i="6" s="1"/>
  <c r="BI7" i="6"/>
  <c r="BI19" i="6" s="1"/>
  <c r="BH7" i="6"/>
  <c r="BH19" i="6" s="1"/>
  <c r="BG7" i="6"/>
  <c r="BG19" i="6" s="1"/>
  <c r="BF7" i="6"/>
  <c r="BF19" i="6" s="1"/>
  <c r="BE7" i="6"/>
  <c r="BE19" i="6" s="1"/>
  <c r="BD7" i="6"/>
  <c r="BD19" i="6" s="1"/>
  <c r="BC7" i="6"/>
  <c r="BC19" i="6" s="1"/>
  <c r="BB7" i="6"/>
  <c r="BB19" i="6" s="1"/>
  <c r="BA7" i="6"/>
  <c r="BA19" i="6" s="1"/>
  <c r="AZ7" i="6"/>
  <c r="AZ19" i="6" s="1"/>
  <c r="AY7" i="6"/>
  <c r="AY19" i="6" s="1"/>
  <c r="AX7" i="6"/>
  <c r="AX19" i="6" s="1"/>
  <c r="AW7" i="6"/>
  <c r="AW19" i="6" s="1"/>
  <c r="AV7" i="6"/>
  <c r="AV19" i="6" s="1"/>
  <c r="AU7" i="6"/>
  <c r="AU19" i="6" s="1"/>
  <c r="AT7" i="6"/>
  <c r="AT19" i="6" s="1"/>
  <c r="AS7" i="6"/>
  <c r="AS19" i="6" s="1"/>
  <c r="AR7" i="6"/>
  <c r="AR19" i="6" s="1"/>
  <c r="AQ7" i="6"/>
  <c r="AQ19" i="6" s="1"/>
  <c r="AP7" i="6"/>
  <c r="AP19" i="6" s="1"/>
  <c r="AO7" i="6"/>
  <c r="AO19" i="6" s="1"/>
  <c r="AN7" i="6"/>
  <c r="AN19" i="6" s="1"/>
  <c r="AM7" i="6"/>
  <c r="AL7" i="6"/>
  <c r="AL19" i="6" s="1"/>
  <c r="AK7" i="6"/>
  <c r="AK19" i="6" s="1"/>
  <c r="AJ7" i="6"/>
  <c r="AJ19" i="6" s="1"/>
  <c r="AI7" i="6"/>
  <c r="AI19" i="6" s="1"/>
  <c r="AH7" i="6"/>
  <c r="AH19" i="6" s="1"/>
  <c r="AG7" i="6"/>
  <c r="AG19" i="6" s="1"/>
  <c r="AF7" i="6"/>
  <c r="AF19" i="6" s="1"/>
  <c r="AE7" i="6"/>
  <c r="AE19" i="6" s="1"/>
  <c r="AD7" i="6"/>
  <c r="AD19" i="6" s="1"/>
  <c r="AC7" i="6"/>
  <c r="AC19" i="6" s="1"/>
  <c r="AB7" i="6"/>
  <c r="AB19" i="6" s="1"/>
  <c r="AA7" i="6"/>
  <c r="AA19" i="6" s="1"/>
  <c r="Z7" i="6"/>
  <c r="Z19" i="6" s="1"/>
  <c r="Y7" i="6"/>
  <c r="X7" i="6"/>
  <c r="X19" i="6" s="1"/>
  <c r="W7" i="6"/>
  <c r="W19" i="6" s="1"/>
  <c r="V7" i="6"/>
  <c r="V19" i="6" s="1"/>
  <c r="U7" i="6"/>
  <c r="U19" i="6" s="1"/>
  <c r="T7" i="6"/>
  <c r="T19" i="6" s="1"/>
  <c r="S7" i="6"/>
  <c r="S19" i="6" s="1"/>
  <c r="R7" i="6"/>
  <c r="R19" i="6" s="1"/>
  <c r="Q7" i="6"/>
  <c r="BM7" i="6" s="1"/>
  <c r="P7" i="6"/>
  <c r="O7" i="6"/>
  <c r="N7" i="6"/>
  <c r="N19" i="6" s="1"/>
  <c r="M7" i="6"/>
  <c r="L7" i="6"/>
  <c r="L19" i="6" s="1"/>
  <c r="K7" i="6"/>
  <c r="K19" i="6" s="1"/>
  <c r="J7" i="6"/>
  <c r="J19" i="6" s="1"/>
  <c r="I7" i="6"/>
  <c r="H7" i="6"/>
  <c r="G7" i="6"/>
  <c r="G19" i="6" s="1"/>
  <c r="AM19" i="6"/>
  <c r="Y19" i="6"/>
  <c r="M19" i="6"/>
  <c r="BJ6" i="6"/>
  <c r="Y6" i="6"/>
  <c r="AG6" i="6" s="1"/>
  <c r="AO6" i="6" s="1"/>
  <c r="U6" i="6"/>
  <c r="AC6" i="6" s="1"/>
  <c r="I6" i="6"/>
  <c r="M6" i="6" s="1"/>
  <c r="H6" i="6"/>
  <c r="L6" i="6" s="1"/>
  <c r="T6" i="6" s="1"/>
  <c r="AB6" i="6" s="1"/>
  <c r="G6" i="6"/>
  <c r="K6" i="6" s="1"/>
  <c r="S6" i="6" s="1"/>
  <c r="AA6" i="6" s="1"/>
  <c r="F6" i="6"/>
  <c r="J6" i="6" s="1"/>
  <c r="R6" i="6" l="1"/>
  <c r="Z6" i="6" s="1"/>
  <c r="N6" i="6"/>
  <c r="V6" i="6" s="1"/>
  <c r="AD6" i="6" s="1"/>
  <c r="BK7" i="6"/>
  <c r="BL7" i="6"/>
  <c r="BI6" i="6"/>
  <c r="AW6" i="6"/>
  <c r="AH6" i="6"/>
  <c r="AL6" i="6"/>
  <c r="O6" i="6"/>
  <c r="W6" i="6" s="1"/>
  <c r="AE6" i="6" s="1"/>
  <c r="BM19" i="6"/>
  <c r="BL19" i="6"/>
  <c r="BK19" i="6"/>
  <c r="P6" i="6"/>
  <c r="X6" i="6" s="1"/>
  <c r="AF6" i="6" s="1"/>
  <c r="AK6" i="6"/>
  <c r="D19" i="6"/>
  <c r="E19" i="6"/>
  <c r="H19" i="6"/>
  <c r="O19" i="6"/>
  <c r="F19" i="6"/>
  <c r="I19" i="6"/>
  <c r="P19" i="6"/>
  <c r="Q19" i="6"/>
  <c r="BJ7" i="6"/>
  <c r="AI6" i="6" l="1"/>
  <c r="AM6" i="6"/>
  <c r="AT6" i="6"/>
  <c r="BF6" i="6"/>
  <c r="AP6" i="6"/>
  <c r="AX6" i="6"/>
  <c r="BB6" i="6"/>
  <c r="BJ19" i="6"/>
  <c r="BE6" i="6"/>
  <c r="BA6" i="6"/>
  <c r="AS6" i="6"/>
  <c r="AJ6" i="6"/>
  <c r="AN6" i="6"/>
  <c r="AV6" i="6" l="1"/>
  <c r="BH6" i="6"/>
  <c r="AZ6" i="6"/>
  <c r="AR6" i="6"/>
  <c r="BD6" i="6"/>
  <c r="BG6" i="6"/>
  <c r="AU6" i="6"/>
  <c r="AQ6" i="6"/>
  <c r="AY6" i="6"/>
  <c r="BC6" i="6"/>
  <c r="B18" i="5" l="1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N18" i="5"/>
  <c r="BM18" i="5" l="1"/>
  <c r="BK18" i="5"/>
  <c r="BL18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N17" i="5"/>
  <c r="BL17" i="5" l="1"/>
  <c r="BJ17" i="5"/>
  <c r="BK17" i="5"/>
  <c r="BM17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N16" i="5"/>
  <c r="BK16" i="5" l="1"/>
  <c r="BL16" i="5"/>
  <c r="BM16" i="5"/>
  <c r="BJ16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BB15" i="5"/>
  <c r="BC15" i="5"/>
  <c r="BD15" i="5"/>
  <c r="BE15" i="5"/>
  <c r="BF15" i="5"/>
  <c r="BG15" i="5"/>
  <c r="BH15" i="5"/>
  <c r="BI15" i="5"/>
  <c r="BN15" i="5"/>
  <c r="BK15" i="5" l="1"/>
  <c r="BJ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N14" i="5"/>
  <c r="BL14" i="5" l="1"/>
  <c r="BK14" i="5"/>
  <c r="BJ14" i="5"/>
  <c r="BM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N13" i="5"/>
  <c r="BL13" i="5" l="1"/>
  <c r="BJ13" i="5"/>
  <c r="BM13" i="5"/>
  <c r="BK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N12" i="5"/>
  <c r="BM12" i="5" l="1"/>
  <c r="BL12" i="5"/>
  <c r="BK12" i="5"/>
  <c r="BJ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N11" i="5"/>
  <c r="BK11" i="5" l="1"/>
  <c r="BM11" i="5"/>
  <c r="BL11" i="5"/>
  <c r="BJ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N10" i="5"/>
  <c r="BL10" i="5" l="1"/>
  <c r="BK10" i="5"/>
  <c r="BJ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N9" i="5"/>
  <c r="BJ9" i="5" l="1"/>
  <c r="BM9" i="5"/>
  <c r="BL9" i="5"/>
  <c r="BK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N8" i="5"/>
  <c r="BL8" i="5" l="1"/>
  <c r="BK8" i="5"/>
  <c r="BJ8" i="5"/>
  <c r="BM8" i="5"/>
  <c r="BN7" i="5"/>
  <c r="BN19" i="5" s="1"/>
  <c r="BI7" i="5"/>
  <c r="BI19" i="5" s="1"/>
  <c r="BH7" i="5"/>
  <c r="BH19" i="5" s="1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AZ7" i="5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I19" i="5" s="1"/>
  <c r="H7" i="5"/>
  <c r="H19" i="5" s="1"/>
  <c r="G7" i="5"/>
  <c r="G19" i="5" s="1"/>
  <c r="F7" i="5"/>
  <c r="F19" i="5" s="1"/>
  <c r="E7" i="5"/>
  <c r="E19" i="5" s="1"/>
  <c r="D7" i="5"/>
  <c r="D19" i="5" s="1"/>
  <c r="C7" i="5"/>
  <c r="C19" i="5" s="1"/>
  <c r="B7" i="5"/>
  <c r="B19" i="5" s="1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M7" i="5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Y10" i="5" l="1"/>
  <c r="BM10" i="5" l="1"/>
  <c r="Y19" i="5"/>
  <c r="AZ15" i="5" l="1"/>
  <c r="BL15" i="5" l="1"/>
  <c r="BL19" i="5" s="1"/>
  <c r="AZ19" i="5"/>
  <c r="BA15" i="5" l="1"/>
  <c r="BM15" i="5" l="1"/>
  <c r="BM19" i="5" s="1"/>
  <c r="BA19" i="5"/>
</calcChain>
</file>

<file path=xl/sharedStrings.xml><?xml version="1.0" encoding="utf-8"?>
<sst xmlns="http://schemas.openxmlformats.org/spreadsheetml/2006/main" count="182" uniqueCount="88">
  <si>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</si>
  <si>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</si>
  <si>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</si>
  <si>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</si>
  <si>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</si>
  <si>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</si>
  <si>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</si>
  <si>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</si>
  <si>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</si>
  <si>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</si>
  <si>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</si>
  <si>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</si>
  <si>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</si>
  <si>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</si>
  <si>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</si>
  <si>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</si>
  <si>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</si>
  <si>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</si>
  <si>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</si>
  <si>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</si>
  <si>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</si>
  <si>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</si>
  <si>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</si>
  <si>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</si>
  <si>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</si>
  <si>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</si>
  <si>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</si>
  <si>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</si>
  <si>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</si>
  <si>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</si>
  <si>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</si>
  <si>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</si>
  <si>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</si>
  <si>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</si>
  <si>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</si>
  <si>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</si>
  <si>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</si>
  <si>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</si>
  <si>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</si>
  <si>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</si>
  <si>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</si>
  <si>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</si>
  <si>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</si>
  <si>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</si>
  <si>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</si>
  <si>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</si>
  <si>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</si>
  <si>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</si>
  <si>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</si>
  <si>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</si>
  <si>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</si>
  <si>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</si>
  <si>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</si>
  <si>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</si>
  <si>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</si>
  <si>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</si>
  <si>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</si>
  <si>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</si>
  <si>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</si>
  <si>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</si>
  <si>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</si>
  <si>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</si>
  <si>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</si>
  <si>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</si>
  <si>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</si>
  <si>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</si>
  <si>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</si>
  <si>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</si>
  <si>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</si>
  <si>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</si>
  <si>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</si>
  <si>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</si>
  <si>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</si>
  <si>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</si>
  <si>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</si>
  <si>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</si>
  <si>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</si>
  <si>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</si>
  <si>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</si>
  <si>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</si>
  <si>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</si>
  <si>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</si>
  <si>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</si>
  <si>
    <t>Note 6: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</si>
  <si>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6</t>
    </r>
  </si>
  <si>
    <t>Hannahville ceased offering Internet Sports Betting in July 2025 and resumed in December 2025</t>
  </si>
  <si>
    <t>Hard Rock</t>
  </si>
  <si>
    <t>2026 Internet Sports Betting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</si>
</sst>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Internet%20Sports%20Betting.xls" TargetMode="External"/><Relationship Id="rId2" Type="http://schemas.openxmlformats.org/officeDocument/2006/relationships/externalLinkPath" Target="file:///S:\Audit&amp;Budget\2026%20Internet%20Sports%20Betting.xls" TargetMode="External"/><Relationship Id="rId1" Type="http://schemas.openxmlformats.org/officeDocument/2006/relationships/externalLinkPath" Target="/Audit&amp;Budget/2026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%20Internet%20Sports%20Betting.xls" TargetMode="External"/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513074.09260799992</v>
          </cell>
          <cell r="Z4">
            <v>254501.038</v>
          </cell>
        </row>
        <row r="5">
          <cell r="X5">
            <v>392500.69714799989</v>
          </cell>
          <cell r="Z5">
            <v>194692.80612499994</v>
          </cell>
        </row>
      </sheetData>
      <sheetData sheetId="3"/>
      <sheetData sheetId="4">
        <row r="4">
          <cell r="F4">
            <v>144780006.53999999</v>
          </cell>
          <cell r="L4">
            <v>16184347.479999989</v>
          </cell>
          <cell r="R4">
            <v>11626891.249999989</v>
          </cell>
          <cell r="X4">
            <v>976658.86499999918</v>
          </cell>
        </row>
        <row r="5">
          <cell r="F5">
            <v>113166437.54000001</v>
          </cell>
          <cell r="L5">
            <v>9743998.7200000137</v>
          </cell>
          <cell r="R5">
            <v>5872881.040000014</v>
          </cell>
          <cell r="X5">
            <v>493322.00736000121</v>
          </cell>
        </row>
      </sheetData>
      <sheetData sheetId="5">
        <row r="4">
          <cell r="F4">
            <v>1224316.67</v>
          </cell>
          <cell r="L4">
            <v>57205.189999999944</v>
          </cell>
          <cell r="R4">
            <v>57205.189999999944</v>
          </cell>
          <cell r="X4">
            <v>-106171.80924000002</v>
          </cell>
        </row>
        <row r="5">
          <cell r="F5">
            <v>1176489.43</v>
          </cell>
          <cell r="L5">
            <v>35008.389999999898</v>
          </cell>
          <cell r="R5">
            <v>35008.389999999898</v>
          </cell>
          <cell r="X5">
            <v>-103231.10448000002</v>
          </cell>
        </row>
      </sheetData>
      <sheetData sheetId="6">
        <row r="4">
          <cell r="F4">
            <v>18504220</v>
          </cell>
          <cell r="L4">
            <v>1083604.9499999993</v>
          </cell>
          <cell r="R4">
            <v>741686.86999999918</v>
          </cell>
          <cell r="X4">
            <v>62301.697079999933</v>
          </cell>
        </row>
        <row r="5">
          <cell r="F5">
            <v>18792407.350000001</v>
          </cell>
          <cell r="L5">
            <v>1044868.9600000009</v>
          </cell>
          <cell r="R5">
            <v>708501.41000000085</v>
          </cell>
          <cell r="X5">
            <v>59514.118440000078</v>
          </cell>
        </row>
      </sheetData>
      <sheetData sheetId="7">
        <row r="4">
          <cell r="F4">
            <v>18263786.949999999</v>
          </cell>
          <cell r="L4">
            <v>1711157.4899999984</v>
          </cell>
          <cell r="R4">
            <v>1029224.7799999984</v>
          </cell>
          <cell r="Z4">
            <v>60518.417063999907</v>
          </cell>
        </row>
        <row r="5">
          <cell r="F5">
            <v>14746492.65</v>
          </cell>
          <cell r="L5">
            <v>959993.83000000007</v>
          </cell>
          <cell r="R5">
            <v>483733.45000000007</v>
          </cell>
          <cell r="Z5">
            <v>28443.526860000002</v>
          </cell>
        </row>
      </sheetData>
      <sheetData sheetId="8">
        <row r="4">
          <cell r="F4">
            <v>2105963.31</v>
          </cell>
          <cell r="L4">
            <v>162958.97000000006</v>
          </cell>
          <cell r="R4">
            <v>137932.21000000005</v>
          </cell>
          <cell r="X4">
            <v>11586.305640000004</v>
          </cell>
        </row>
        <row r="5">
          <cell r="F5">
            <v>1622558.5</v>
          </cell>
          <cell r="L5">
            <v>98996.770000000019</v>
          </cell>
          <cell r="R5">
            <v>66752.790000000023</v>
          </cell>
          <cell r="X5">
            <v>5607.2343600000022</v>
          </cell>
        </row>
      </sheetData>
      <sheetData sheetId="9">
        <row r="4">
          <cell r="F4">
            <v>21900938.09</v>
          </cell>
          <cell r="L4">
            <v>2675463.59</v>
          </cell>
          <cell r="R4">
            <v>720739.6399999999</v>
          </cell>
          <cell r="X4">
            <v>11383.769039999996</v>
          </cell>
        </row>
        <row r="5">
          <cell r="F5">
            <v>15197735.92</v>
          </cell>
          <cell r="L5">
            <v>1040386.0800000001</v>
          </cell>
          <cell r="R5">
            <v>434398.68000000005</v>
          </cell>
          <cell r="X5">
            <v>36489.489120000006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</sheetData>
      <sheetData sheetId="11">
        <row r="4">
          <cell r="F4">
            <v>44412350.200000003</v>
          </cell>
          <cell r="L4">
            <v>4436595.1400000006</v>
          </cell>
          <cell r="R4">
            <v>2819263.9900000007</v>
          </cell>
          <cell r="X4">
            <v>236818.17516000007</v>
          </cell>
        </row>
        <row r="5">
          <cell r="F5">
            <v>38367275.039999999</v>
          </cell>
          <cell r="L5">
            <v>3713852.549999997</v>
          </cell>
          <cell r="R5">
            <v>2427148.4799999967</v>
          </cell>
          <cell r="X5">
            <v>203880.47231999974</v>
          </cell>
        </row>
      </sheetData>
      <sheetData sheetId="12">
        <row r="4">
          <cell r="F4">
            <v>7358374.3099999996</v>
          </cell>
          <cell r="L4">
            <v>591014.82999999914</v>
          </cell>
          <cell r="R4">
            <v>306904.06999999913</v>
          </cell>
          <cell r="X4">
            <v>25779.941879999929</v>
          </cell>
        </row>
        <row r="5">
          <cell r="F5">
            <v>6069615.1399999997</v>
          </cell>
          <cell r="L5">
            <v>445780.47999999952</v>
          </cell>
          <cell r="R5">
            <v>142755.99999999953</v>
          </cell>
          <cell r="X5">
            <v>11991.503999999961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</sheetData>
      <sheetData sheetId="14">
        <row r="4">
          <cell r="F4">
            <v>169273833.59</v>
          </cell>
          <cell r="L4">
            <v>22840141.530000001</v>
          </cell>
          <cell r="R4">
            <v>14569617.990000002</v>
          </cell>
          <cell r="Z4">
            <v>856693.53781200014</v>
          </cell>
        </row>
        <row r="5">
          <cell r="F5">
            <v>128565857.04000001</v>
          </cell>
          <cell r="L5">
            <v>17230439.25</v>
          </cell>
          <cell r="R5">
            <v>12501350.35</v>
          </cell>
          <cell r="Z5">
            <v>735079.4005799999</v>
          </cell>
        </row>
      </sheetData>
      <sheetData sheetId="15">
        <row r="4">
          <cell r="F4">
            <v>61140601.68</v>
          </cell>
          <cell r="L4">
            <v>8074047.8299999982</v>
          </cell>
          <cell r="R4">
            <v>4761240.2699999977</v>
          </cell>
          <cell r="Z4">
            <v>279960.92787599983</v>
          </cell>
        </row>
        <row r="5">
          <cell r="F5">
            <v>44929818.729999997</v>
          </cell>
          <cell r="L5">
            <v>5349599.3099999949</v>
          </cell>
          <cell r="R5">
            <v>2590340.6899999948</v>
          </cell>
          <cell r="Z5">
            <v>152312.03257199968</v>
          </cell>
        </row>
      </sheetData>
      <sheetData sheetId="16">
        <row r="4">
          <cell r="F4">
            <v>540922.41</v>
          </cell>
          <cell r="L4">
            <v>55497.700000000012</v>
          </cell>
          <cell r="R4">
            <v>50541.490000000013</v>
          </cell>
          <cell r="X4">
            <v>4245.4851600000011</v>
          </cell>
        </row>
        <row r="5">
          <cell r="F5">
            <v>285538.90999999997</v>
          </cell>
          <cell r="L5">
            <v>61180.699999999983</v>
          </cell>
          <cell r="R5">
            <v>56207.159999999982</v>
          </cell>
          <cell r="X5">
            <v>4721.4014399999987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</sheetData>
      <sheetData sheetId="18">
        <row r="4">
          <cell r="F4">
            <v>1755055.3</v>
          </cell>
          <cell r="L4">
            <v>164353.41000000015</v>
          </cell>
          <cell r="R4">
            <v>144247.50000000015</v>
          </cell>
          <cell r="X4">
            <v>12116.790000000014</v>
          </cell>
        </row>
        <row r="5">
          <cell r="F5">
            <v>1745134.75</v>
          </cell>
          <cell r="L5">
            <v>137923.37999999989</v>
          </cell>
          <cell r="R5">
            <v>100345.79999999989</v>
          </cell>
          <cell r="X5">
            <v>8429.0471999999918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un Lake"/>
      <sheetName val="Greektown_Penn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  <row r="7">
          <cell r="X7">
            <v>337550.53802399978</v>
          </cell>
          <cell r="Z7">
            <v>167435.7827499999</v>
          </cell>
        </row>
        <row r="8">
          <cell r="X8">
            <v>435446.03919600032</v>
          </cell>
          <cell r="Z8">
            <v>215995.05912500015</v>
          </cell>
        </row>
        <row r="9">
          <cell r="X9">
            <v>352888.06492800021</v>
          </cell>
          <cell r="Z9">
            <v>175043.68300000011</v>
          </cell>
        </row>
        <row r="10">
          <cell r="X10">
            <v>275146.19370000012</v>
          </cell>
          <cell r="Z10">
            <v>136481.24687500004</v>
          </cell>
        </row>
        <row r="11">
          <cell r="X11">
            <v>375307.16957999993</v>
          </cell>
          <cell r="Z11">
            <v>186164.27062499998</v>
          </cell>
        </row>
        <row r="12">
          <cell r="X12">
            <v>251156.43554399989</v>
          </cell>
          <cell r="Z12">
            <v>124581.56524999996</v>
          </cell>
        </row>
        <row r="13">
          <cell r="X13">
            <v>684011.50599600037</v>
          </cell>
          <cell r="Z13">
            <v>339291.42162500019</v>
          </cell>
        </row>
        <row r="14">
          <cell r="X14">
            <v>941336.86172400019</v>
          </cell>
          <cell r="Z14">
            <v>466932.96712500008</v>
          </cell>
        </row>
        <row r="15">
          <cell r="X15">
            <v>921329.25948000012</v>
          </cell>
          <cell r="Z15">
            <v>457008.56125000009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  <row r="7">
          <cell r="F7">
            <v>114931291.42</v>
          </cell>
          <cell r="L7">
            <v>10467171.079999998</v>
          </cell>
          <cell r="R7">
            <v>5946199.1099999985</v>
          </cell>
          <cell r="X7">
            <v>499480.72523999988</v>
          </cell>
        </row>
        <row r="8">
          <cell r="F8">
            <v>108193462.87</v>
          </cell>
          <cell r="L8">
            <v>12493946.710000008</v>
          </cell>
          <cell r="R8">
            <v>9282471.2400000077</v>
          </cell>
          <cell r="X8">
            <v>779727.58416000067</v>
          </cell>
        </row>
        <row r="9">
          <cell r="F9">
            <v>94961230.049999997</v>
          </cell>
          <cell r="L9">
            <v>13065526.269999996</v>
          </cell>
          <cell r="R9">
            <v>9688545.9799999967</v>
          </cell>
          <cell r="X9">
            <v>813837.86231999972</v>
          </cell>
        </row>
        <row r="10">
          <cell r="F10">
            <v>87883920.049999997</v>
          </cell>
          <cell r="L10">
            <v>9440073.9399999976</v>
          </cell>
          <cell r="R10">
            <v>6336072.1699999981</v>
          </cell>
          <cell r="X10">
            <v>532230.06227999984</v>
          </cell>
        </row>
        <row r="11">
          <cell r="F11">
            <v>103071697.76000001</v>
          </cell>
          <cell r="L11">
            <v>15726906.440000013</v>
          </cell>
          <cell r="R11">
            <v>9933186.2900000121</v>
          </cell>
          <cell r="X11">
            <v>834387.64836000104</v>
          </cell>
        </row>
        <row r="12">
          <cell r="F12">
            <v>165594159.40000001</v>
          </cell>
          <cell r="L12">
            <v>10643073.680000007</v>
          </cell>
          <cell r="R12">
            <v>462506.62000000663</v>
          </cell>
          <cell r="X12">
            <v>38850.556080000562</v>
          </cell>
        </row>
        <row r="13">
          <cell r="F13">
            <v>180494675.38999999</v>
          </cell>
          <cell r="L13">
            <v>21420928.839999974</v>
          </cell>
          <cell r="R13">
            <v>16770293.869999975</v>
          </cell>
          <cell r="X13">
            <v>1408704.6850799979</v>
          </cell>
        </row>
        <row r="14">
          <cell r="F14">
            <v>186688720.31999999</v>
          </cell>
          <cell r="L14">
            <v>23794452.519999981</v>
          </cell>
          <cell r="R14">
            <v>19933505.019999981</v>
          </cell>
          <cell r="X14">
            <v>1674414.4216799985</v>
          </cell>
        </row>
        <row r="15">
          <cell r="F15">
            <v>140377168.16</v>
          </cell>
          <cell r="L15">
            <v>21545210.519999996</v>
          </cell>
          <cell r="R15">
            <v>18430025.569999997</v>
          </cell>
          <cell r="X15">
            <v>1548122.1478799998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  <row r="7">
          <cell r="F7">
            <v>1464502.62</v>
          </cell>
          <cell r="L7">
            <v>57367.560000000056</v>
          </cell>
          <cell r="R7">
            <v>8497.5600000000559</v>
          </cell>
          <cell r="X7">
            <v>-149555.44968000002</v>
          </cell>
        </row>
        <row r="8">
          <cell r="F8">
            <v>1082305.53</v>
          </cell>
          <cell r="L8">
            <v>48248.420000000042</v>
          </cell>
          <cell r="R8">
            <v>5498.4200000000419</v>
          </cell>
          <cell r="X8">
            <v>-149093.58240000001</v>
          </cell>
        </row>
        <row r="9">
          <cell r="F9">
            <v>629385.28</v>
          </cell>
          <cell r="L9">
            <v>-31915.349999999977</v>
          </cell>
          <cell r="R9">
            <v>-56588.119999999981</v>
          </cell>
          <cell r="X9">
            <v>-153846.98448000001</v>
          </cell>
        </row>
        <row r="10">
          <cell r="F10">
            <v>537695.79</v>
          </cell>
          <cell r="L10">
            <v>46812.740000000049</v>
          </cell>
          <cell r="R10">
            <v>35552.730000000047</v>
          </cell>
          <cell r="X10">
            <v>-150860.55516000002</v>
          </cell>
        </row>
        <row r="11">
          <cell r="F11">
            <v>1202451.67</v>
          </cell>
          <cell r="L11">
            <v>76595.399999999965</v>
          </cell>
          <cell r="R11">
            <v>49854.209999999963</v>
          </cell>
          <cell r="X11">
            <v>-146672.80152000001</v>
          </cell>
        </row>
        <row r="12">
          <cell r="F12">
            <v>3375646.85</v>
          </cell>
          <cell r="L12">
            <v>70763.260000000242</v>
          </cell>
          <cell r="R12">
            <v>56709.990000000238</v>
          </cell>
          <cell r="X12">
            <v>-141909.16235999999</v>
          </cell>
        </row>
        <row r="13">
          <cell r="F13">
            <v>3259070.81</v>
          </cell>
          <cell r="L13">
            <v>193361.83999999991</v>
          </cell>
          <cell r="R13">
            <v>187921.83999999991</v>
          </cell>
          <cell r="X13">
            <v>-126123.72780000002</v>
          </cell>
        </row>
        <row r="14">
          <cell r="F14">
            <v>2579134.4500000002</v>
          </cell>
          <cell r="L14">
            <v>99230.380000000354</v>
          </cell>
          <cell r="R14">
            <v>99230.380000000354</v>
          </cell>
          <cell r="X14">
            <v>-117788.37587999998</v>
          </cell>
        </row>
        <row r="15">
          <cell r="F15">
            <v>1631287.39</v>
          </cell>
          <cell r="L15">
            <v>81087.269999999786</v>
          </cell>
          <cell r="R15">
            <v>81087.269999999786</v>
          </cell>
          <cell r="X15">
            <v>-110977.04520000004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  <row r="7">
          <cell r="F7">
            <v>29143638.079999998</v>
          </cell>
          <cell r="L7">
            <v>1106965.3399999999</v>
          </cell>
          <cell r="R7">
            <v>865703.55999999982</v>
          </cell>
          <cell r="X7">
            <v>72719.099039999986</v>
          </cell>
        </row>
        <row r="8">
          <cell r="F8">
            <v>24420583.68</v>
          </cell>
          <cell r="L8">
            <v>1353213.8500000015</v>
          </cell>
          <cell r="R8">
            <v>1133692.3200000015</v>
          </cell>
          <cell r="X8">
            <v>95230.154880000133</v>
          </cell>
        </row>
        <row r="9">
          <cell r="F9">
            <v>13714679.82</v>
          </cell>
          <cell r="L9">
            <v>1139316.4100000001</v>
          </cell>
          <cell r="R9">
            <v>927819.54000000015</v>
          </cell>
          <cell r="X9">
            <v>77936.84136000002</v>
          </cell>
        </row>
        <row r="10">
          <cell r="F10">
            <v>17264991.550000001</v>
          </cell>
          <cell r="L10">
            <v>812451.63000000082</v>
          </cell>
          <cell r="R10">
            <v>619495.89000000083</v>
          </cell>
          <cell r="X10">
            <v>52037.65476000007</v>
          </cell>
        </row>
        <row r="11">
          <cell r="F11">
            <v>20023954.969999999</v>
          </cell>
          <cell r="L11">
            <v>1280214</v>
          </cell>
          <cell r="R11">
            <v>976566.54</v>
          </cell>
          <cell r="X11">
            <v>82031.589360000013</v>
          </cell>
        </row>
        <row r="12">
          <cell r="F12">
            <v>24809698.170000002</v>
          </cell>
          <cell r="L12">
            <v>1203785.5900000036</v>
          </cell>
          <cell r="R12">
            <v>777346.7400000036</v>
          </cell>
          <cell r="X12">
            <v>65297.126160000305</v>
          </cell>
        </row>
        <row r="13">
          <cell r="F13">
            <v>25440857.859999999</v>
          </cell>
          <cell r="L13">
            <v>2073618.0599999987</v>
          </cell>
          <cell r="R13">
            <v>1704271.4899999986</v>
          </cell>
          <cell r="X13">
            <v>143158.8051599999</v>
          </cell>
        </row>
        <row r="14">
          <cell r="F14">
            <v>27850284.77</v>
          </cell>
          <cell r="L14">
            <v>1931308.4299999997</v>
          </cell>
          <cell r="R14">
            <v>1556853.5699999998</v>
          </cell>
          <cell r="X14">
            <v>130775.69988</v>
          </cell>
        </row>
        <row r="15">
          <cell r="F15">
            <v>21741547.800000001</v>
          </cell>
          <cell r="L15">
            <v>1457284.120000001</v>
          </cell>
          <cell r="R15">
            <v>1096006.1300000011</v>
          </cell>
          <cell r="X15">
            <v>92064.514920000089</v>
          </cell>
        </row>
      </sheetData>
      <sheetData sheetId="7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  <row r="7">
          <cell r="F7">
            <v>1998344.9</v>
          </cell>
          <cell r="L7">
            <v>132967.0299999998</v>
          </cell>
          <cell r="R7">
            <v>118623.2499999998</v>
          </cell>
          <cell r="X7">
            <v>-23227.165920000021</v>
          </cell>
        </row>
        <row r="8">
          <cell r="F8">
            <v>1995444.42</v>
          </cell>
          <cell r="L8">
            <v>197790.57999999984</v>
          </cell>
          <cell r="R8">
            <v>179235.26999999984</v>
          </cell>
          <cell r="X8">
            <v>-8171.4032400000142</v>
          </cell>
        </row>
        <row r="9">
          <cell r="F9">
            <v>1458867.47</v>
          </cell>
          <cell r="L9">
            <v>153302.77000000002</v>
          </cell>
          <cell r="R9">
            <v>134539.78000000003</v>
          </cell>
          <cell r="X9">
            <v>3129.9382800000026</v>
          </cell>
        </row>
        <row r="10">
          <cell r="F10">
            <v>2025513.89</v>
          </cell>
          <cell r="L10">
            <v>114980.15999999992</v>
          </cell>
          <cell r="R10">
            <v>98125.509999999922</v>
          </cell>
          <cell r="X10">
            <v>8242.5428399999946</v>
          </cell>
        </row>
        <row r="11">
          <cell r="F11">
            <v>2153106.0299999998</v>
          </cell>
          <cell r="L11">
            <v>225228.79999999981</v>
          </cell>
          <cell r="R11">
            <v>204911.98999999982</v>
          </cell>
          <cell r="X11">
            <v>17212.607159999985</v>
          </cell>
        </row>
        <row r="12">
          <cell r="F12">
            <v>1892236.73</v>
          </cell>
          <cell r="L12">
            <v>122379.26000000001</v>
          </cell>
          <cell r="R12">
            <v>97714.830000000016</v>
          </cell>
          <cell r="X12">
            <v>8208.0457200000019</v>
          </cell>
        </row>
        <row r="13">
          <cell r="F13">
            <v>3010681.44</v>
          </cell>
          <cell r="L13">
            <v>182229.62000000011</v>
          </cell>
          <cell r="R13">
            <v>149117.18000000011</v>
          </cell>
          <cell r="X13">
            <v>12525.84312000001</v>
          </cell>
        </row>
        <row r="14">
          <cell r="F14">
            <v>3078802.17</v>
          </cell>
          <cell r="L14">
            <v>282619.85000000009</v>
          </cell>
          <cell r="R14">
            <v>242971.62000000008</v>
          </cell>
          <cell r="X14">
            <v>20409.616080000007</v>
          </cell>
        </row>
        <row r="15">
          <cell r="F15">
            <v>1717460.34</v>
          </cell>
          <cell r="L15">
            <v>249691.93000000017</v>
          </cell>
          <cell r="R15">
            <v>215635.35000000015</v>
          </cell>
          <cell r="X15">
            <v>18113.369400000014</v>
          </cell>
        </row>
      </sheetData>
      <sheetData sheetId="8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  <row r="7">
          <cell r="F7">
            <v>21456689.199999999</v>
          </cell>
          <cell r="L7">
            <v>1964304.3200000003</v>
          </cell>
          <cell r="R7">
            <v>1249426.0600000003</v>
          </cell>
          <cell r="Z7">
            <v>-205199.94776399995</v>
          </cell>
        </row>
        <row r="8">
          <cell r="F8">
            <v>15756537.27</v>
          </cell>
          <cell r="L8">
            <v>1789254.7899999991</v>
          </cell>
          <cell r="R8">
            <v>1253968.9999999991</v>
          </cell>
          <cell r="Z8">
            <v>-131466.57056400005</v>
          </cell>
        </row>
        <row r="9">
          <cell r="F9">
            <v>12909179.890000001</v>
          </cell>
          <cell r="L9">
            <v>1464850.8000000007</v>
          </cell>
          <cell r="R9">
            <v>960840.05000000075</v>
          </cell>
          <cell r="Z9">
            <v>-74969.175623999938</v>
          </cell>
        </row>
        <row r="10">
          <cell r="F10">
            <v>11257086.34</v>
          </cell>
          <cell r="L10">
            <v>1466594.6099999994</v>
          </cell>
          <cell r="R10">
            <v>1021861.2099999994</v>
          </cell>
          <cell r="Z10">
            <v>-14883.736476000035</v>
          </cell>
        </row>
        <row r="11">
          <cell r="F11">
            <v>15412708.34</v>
          </cell>
          <cell r="L11">
            <v>2074517.7799999993</v>
          </cell>
          <cell r="R11">
            <v>1610270.8299999994</v>
          </cell>
          <cell r="Z11">
            <v>79800.18832799996</v>
          </cell>
        </row>
        <row r="12">
          <cell r="F12">
            <v>24100742.719999999</v>
          </cell>
          <cell r="L12">
            <v>2222952.0099999979</v>
          </cell>
          <cell r="R12">
            <v>1090107.8999999978</v>
          </cell>
          <cell r="Z12">
            <v>64098.344519999868</v>
          </cell>
        </row>
        <row r="13">
          <cell r="F13">
            <v>28564369.329999998</v>
          </cell>
          <cell r="L13">
            <v>3586006.25</v>
          </cell>
          <cell r="R13">
            <v>2390181.7199999997</v>
          </cell>
          <cell r="Z13">
            <v>140542.68513599999</v>
          </cell>
        </row>
        <row r="14">
          <cell r="F14">
            <v>27647064.420000002</v>
          </cell>
          <cell r="L14">
            <v>3434535.0300000012</v>
          </cell>
          <cell r="R14">
            <v>2464439.5300000012</v>
          </cell>
          <cell r="Z14">
            <v>144909.04436400006</v>
          </cell>
        </row>
        <row r="15">
          <cell r="F15">
            <v>20163870.300000001</v>
          </cell>
          <cell r="L15">
            <v>2885349.4200000018</v>
          </cell>
          <cell r="R15">
            <v>2017842.2700000019</v>
          </cell>
          <cell r="Z15">
            <v>118649.1254760001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  <row r="7">
          <cell r="F7">
            <v>412824.32000000001</v>
          </cell>
          <cell r="L7">
            <v>34727.929999999993</v>
          </cell>
          <cell r="R7">
            <v>34727.929999999993</v>
          </cell>
          <cell r="X7">
            <v>-30168.769680000005</v>
          </cell>
        </row>
        <row r="8">
          <cell r="F8">
            <v>335695.74</v>
          </cell>
          <cell r="L8">
            <v>21553.890000000014</v>
          </cell>
          <cell r="R8">
            <v>21553.890000000014</v>
          </cell>
          <cell r="X8">
            <v>-28358.242920000001</v>
          </cell>
        </row>
        <row r="9">
          <cell r="F9">
            <v>181335.17</v>
          </cell>
          <cell r="L9">
            <v>23059.130000000005</v>
          </cell>
          <cell r="R9">
            <v>23039.130000000005</v>
          </cell>
          <cell r="X9">
            <v>-26422.956000000002</v>
          </cell>
        </row>
        <row r="10">
          <cell r="F10">
            <v>44089.96</v>
          </cell>
          <cell r="L10">
            <v>-6869.0599999999977</v>
          </cell>
          <cell r="R10">
            <v>-6869.0599999999977</v>
          </cell>
          <cell r="X10">
            <v>-26999.957040000001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-26999.957040000001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-26999.957040000001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-26999.957040000001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-26999.957040000001</v>
          </cell>
        </row>
        <row r="15">
          <cell r="F15">
            <v>24104954.949999999</v>
          </cell>
          <cell r="L15">
            <v>5976482.2899999991</v>
          </cell>
          <cell r="R15">
            <v>-263790.52000000048</v>
          </cell>
          <cell r="X15">
            <v>-49158.360720000048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  <row r="7">
          <cell r="F7">
            <v>29348812.359999999</v>
          </cell>
          <cell r="L7">
            <v>3314226.3099999987</v>
          </cell>
          <cell r="R7">
            <v>1083051.7599999988</v>
          </cell>
          <cell r="X7">
            <v>48742.393559999909</v>
          </cell>
        </row>
        <row r="8">
          <cell r="F8">
            <v>30708735.760000002</v>
          </cell>
          <cell r="L8">
            <v>3351129.7700000033</v>
          </cell>
          <cell r="R8">
            <v>881264.06000000332</v>
          </cell>
          <cell r="X8">
            <v>74026.181040000287</v>
          </cell>
        </row>
        <row r="9">
          <cell r="F9">
            <v>26240924.050000001</v>
          </cell>
          <cell r="L9">
            <v>3952890.84</v>
          </cell>
          <cell r="R9">
            <v>400394.48999999976</v>
          </cell>
          <cell r="X9">
            <v>33633.137159999984</v>
          </cell>
        </row>
        <row r="10">
          <cell r="F10">
            <v>28807396.780000001</v>
          </cell>
          <cell r="L10">
            <v>2085935.6700000018</v>
          </cell>
          <cell r="R10">
            <v>921035.55000000168</v>
          </cell>
          <cell r="X10">
            <v>77366.986200000145</v>
          </cell>
        </row>
        <row r="11">
          <cell r="F11">
            <v>30173240.469999999</v>
          </cell>
          <cell r="L11">
            <v>4202118.18</v>
          </cell>
          <cell r="R11">
            <v>2629789.6199999996</v>
          </cell>
          <cell r="X11">
            <v>220902.32807999998</v>
          </cell>
        </row>
        <row r="12">
          <cell r="F12">
            <v>45632796.82</v>
          </cell>
          <cell r="L12">
            <v>3291508.75</v>
          </cell>
          <cell r="R12">
            <v>520113.06999999983</v>
          </cell>
          <cell r="X12">
            <v>43689.497879999988</v>
          </cell>
        </row>
        <row r="13">
          <cell r="F13">
            <v>50343141.920000002</v>
          </cell>
          <cell r="L13">
            <v>4634936.4100000039</v>
          </cell>
          <cell r="R13">
            <v>2495248.2400000039</v>
          </cell>
          <cell r="X13">
            <v>209600.85216000036</v>
          </cell>
        </row>
        <row r="14">
          <cell r="F14">
            <v>50107275.07</v>
          </cell>
          <cell r="L14">
            <v>6604771.8900000006</v>
          </cell>
          <cell r="R14">
            <v>4505486.17</v>
          </cell>
          <cell r="X14">
            <v>378460.83828000003</v>
          </cell>
        </row>
        <row r="15">
          <cell r="F15">
            <v>43967808.719999999</v>
          </cell>
          <cell r="L15">
            <v>6335715.9900000021</v>
          </cell>
          <cell r="R15">
            <v>4233903.5500000026</v>
          </cell>
          <cell r="X15">
            <v>355647.89820000023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  <row r="7">
          <cell r="F7">
            <v>7181529.9800000004</v>
          </cell>
          <cell r="L7">
            <v>608331.38000000082</v>
          </cell>
          <cell r="R7">
            <v>419963.09000000078</v>
          </cell>
          <cell r="X7">
            <v>-3507.9710399999362</v>
          </cell>
        </row>
        <row r="8">
          <cell r="F8">
            <v>7179088.9900000002</v>
          </cell>
          <cell r="L8">
            <v>606064.24000000022</v>
          </cell>
          <cell r="R8">
            <v>433706.07000000018</v>
          </cell>
          <cell r="X8">
            <v>32923.338840000019</v>
          </cell>
        </row>
        <row r="9">
          <cell r="F9">
            <v>6530063.3200000003</v>
          </cell>
          <cell r="L9">
            <v>776298.26000000071</v>
          </cell>
          <cell r="R9">
            <v>606252.52000000072</v>
          </cell>
          <cell r="X9">
            <v>50925.211680000066</v>
          </cell>
        </row>
        <row r="10">
          <cell r="F10">
            <v>5558873.5700000003</v>
          </cell>
          <cell r="L10">
            <v>577323.08000000007</v>
          </cell>
          <cell r="R10">
            <v>397123.80000000005</v>
          </cell>
          <cell r="X10">
            <v>33358.399200000007</v>
          </cell>
        </row>
        <row r="11">
          <cell r="F11">
            <v>6365347.2599999998</v>
          </cell>
          <cell r="L11">
            <v>825661.79999999981</v>
          </cell>
          <cell r="R11">
            <v>649116.5399999998</v>
          </cell>
          <cell r="X11">
            <v>54525.789359999988</v>
          </cell>
        </row>
        <row r="12">
          <cell r="F12">
            <v>8922335.6500000004</v>
          </cell>
          <cell r="L12">
            <v>628570.99000000022</v>
          </cell>
          <cell r="R12">
            <v>207953.73800000024</v>
          </cell>
          <cell r="X12">
            <v>17468.113992000021</v>
          </cell>
        </row>
        <row r="13">
          <cell r="F13">
            <v>9638556.5700000003</v>
          </cell>
          <cell r="L13">
            <v>1079995.1099999994</v>
          </cell>
          <cell r="R13">
            <v>741548.58999999939</v>
          </cell>
          <cell r="X13">
            <v>62290.081559999955</v>
          </cell>
        </row>
        <row r="14">
          <cell r="F14">
            <v>9828590.1400000006</v>
          </cell>
          <cell r="L14">
            <v>1128203.1900000013</v>
          </cell>
          <cell r="R14">
            <v>801768.01000000141</v>
          </cell>
          <cell r="X14">
            <v>67348.512840000127</v>
          </cell>
        </row>
        <row r="15">
          <cell r="F15">
            <v>7706191.0999999996</v>
          </cell>
          <cell r="L15">
            <v>884903.23999999929</v>
          </cell>
          <cell r="R15">
            <v>545082.35999999929</v>
          </cell>
          <cell r="X15">
            <v>45786.918239999941</v>
          </cell>
        </row>
      </sheetData>
      <sheetData sheetId="13">
        <row r="4">
          <cell r="F4">
            <v>0</v>
          </cell>
          <cell r="L4">
            <v>0</v>
          </cell>
          <cell r="R4">
            <v>0</v>
          </cell>
          <cell r="X4">
            <v>0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0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0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0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  <row r="7">
          <cell r="F7">
            <v>154590484.84</v>
          </cell>
          <cell r="L7">
            <v>19118628.229999989</v>
          </cell>
          <cell r="R7">
            <v>13394862.61999999</v>
          </cell>
          <cell r="Z7">
            <v>787617.9220559994</v>
          </cell>
        </row>
        <row r="8">
          <cell r="F8">
            <v>139482687.93000001</v>
          </cell>
          <cell r="L8">
            <v>22570708.220000014</v>
          </cell>
          <cell r="R8">
            <v>17279604.730000012</v>
          </cell>
          <cell r="Z8">
            <v>1016040.7581240006</v>
          </cell>
        </row>
        <row r="9">
          <cell r="F9">
            <v>103357137.54000001</v>
          </cell>
          <cell r="L9">
            <v>18459108.710000008</v>
          </cell>
          <cell r="R9">
            <v>14003494.640000008</v>
          </cell>
          <cell r="Z9">
            <v>823405.48483200045</v>
          </cell>
        </row>
        <row r="10">
          <cell r="F10">
            <v>90417621.890000001</v>
          </cell>
          <cell r="L10">
            <v>14116838.230000004</v>
          </cell>
          <cell r="R10">
            <v>10918499.750000004</v>
          </cell>
          <cell r="Z10">
            <v>642007.78530000022</v>
          </cell>
        </row>
        <row r="11">
          <cell r="F11">
            <v>106997611.12</v>
          </cell>
          <cell r="L11">
            <v>17847141.439999998</v>
          </cell>
          <cell r="R11">
            <v>13535995.589999998</v>
          </cell>
          <cell r="Z11">
            <v>795916.54069199983</v>
          </cell>
        </row>
        <row r="12">
          <cell r="F12">
            <v>180561025.19999999</v>
          </cell>
          <cell r="L12">
            <v>18257527.810000002</v>
          </cell>
          <cell r="R12">
            <v>6353171.6800000016</v>
          </cell>
          <cell r="Z12">
            <v>373566.4947840001</v>
          </cell>
        </row>
        <row r="13">
          <cell r="F13">
            <v>230536816.80000001</v>
          </cell>
          <cell r="L13">
            <v>29882785.790000021</v>
          </cell>
          <cell r="R13">
            <v>17471427.740000021</v>
          </cell>
          <cell r="Z13">
            <v>1027319.9511120012</v>
          </cell>
        </row>
        <row r="14">
          <cell r="F14">
            <v>234877228.02000001</v>
          </cell>
          <cell r="L14">
            <v>39288179.650000006</v>
          </cell>
          <cell r="R14">
            <v>28178432.580000006</v>
          </cell>
          <cell r="Z14">
            <v>1656891.8357040002</v>
          </cell>
        </row>
        <row r="15">
          <cell r="F15">
            <v>182320883.90000001</v>
          </cell>
          <cell r="L15">
            <v>34304920.960000008</v>
          </cell>
          <cell r="R15">
            <v>28308654.780000009</v>
          </cell>
          <cell r="Z15">
            <v>1664548.9010640006</v>
          </cell>
        </row>
      </sheetData>
      <sheetData sheetId="15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  <row r="7">
          <cell r="F7">
            <v>53896159.270000003</v>
          </cell>
          <cell r="L7">
            <v>5802186.3400000036</v>
          </cell>
          <cell r="R7">
            <v>3680642.4100000034</v>
          </cell>
          <cell r="Z7">
            <v>-1026245.2111799999</v>
          </cell>
        </row>
        <row r="8">
          <cell r="F8">
            <v>54736713.590000004</v>
          </cell>
          <cell r="L8">
            <v>7421774.3300000057</v>
          </cell>
          <cell r="R8">
            <v>5040413.3900000062</v>
          </cell>
          <cell r="Z8">
            <v>-729868.90384799975</v>
          </cell>
        </row>
        <row r="9">
          <cell r="F9">
            <v>40935275.43</v>
          </cell>
          <cell r="L9">
            <v>5365818.3999999985</v>
          </cell>
          <cell r="R9">
            <v>3562251.8499999987</v>
          </cell>
          <cell r="Z9">
            <v>-520408.49506800016</v>
          </cell>
        </row>
        <row r="10">
          <cell r="F10">
            <v>36889890.020000003</v>
          </cell>
          <cell r="L10">
            <v>5208774.7400000021</v>
          </cell>
          <cell r="R10">
            <v>3435693.7700000023</v>
          </cell>
          <cell r="Z10">
            <v>-318389.70139199984</v>
          </cell>
        </row>
        <row r="11">
          <cell r="F11">
            <v>50748837.140000001</v>
          </cell>
          <cell r="L11">
            <v>6771134.8400000036</v>
          </cell>
          <cell r="R11">
            <v>4471568.4600000037</v>
          </cell>
          <cell r="Z11">
            <v>-55461.475943999772</v>
          </cell>
        </row>
        <row r="12">
          <cell r="F12">
            <v>66724941.25</v>
          </cell>
          <cell r="L12">
            <v>6835635.1599999964</v>
          </cell>
          <cell r="R12">
            <v>3466468.0199999963</v>
          </cell>
          <cell r="Z12">
            <v>148366.84363199977</v>
          </cell>
        </row>
        <row r="13">
          <cell r="F13">
            <v>70532170.069999993</v>
          </cell>
          <cell r="L13">
            <v>10658931.959999993</v>
          </cell>
          <cell r="R13">
            <v>7281704.269999994</v>
          </cell>
          <cell r="Z13">
            <v>428164.21107599966</v>
          </cell>
        </row>
        <row r="14">
          <cell r="F14">
            <v>85122206.310000002</v>
          </cell>
          <cell r="L14">
            <v>10445796.439999998</v>
          </cell>
          <cell r="R14">
            <v>6711765.2599999979</v>
          </cell>
          <cell r="Z14">
            <v>394651.79728799989</v>
          </cell>
        </row>
        <row r="15">
          <cell r="F15">
            <v>66679870.689999998</v>
          </cell>
          <cell r="L15">
            <v>10028575.879999995</v>
          </cell>
          <cell r="R15">
            <v>6234187.8499999959</v>
          </cell>
          <cell r="Z15">
            <v>366570.24557999976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  <row r="7">
          <cell r="F7">
            <v>1679573.35</v>
          </cell>
          <cell r="L7">
            <v>-9831.5299999997951</v>
          </cell>
          <cell r="R7">
            <v>-29753.659999999796</v>
          </cell>
          <cell r="X7">
            <v>-47781.736799999991</v>
          </cell>
        </row>
        <row r="8">
          <cell r="F8">
            <v>1028459.75</v>
          </cell>
          <cell r="L8">
            <v>64182.520000000019</v>
          </cell>
          <cell r="R8">
            <v>62984.110000000015</v>
          </cell>
          <cell r="X8">
            <v>-42491.071559999997</v>
          </cell>
        </row>
        <row r="9">
          <cell r="F9">
            <v>529378</v>
          </cell>
          <cell r="L9">
            <v>50885.229999999981</v>
          </cell>
          <cell r="R9">
            <v>50601.529999999984</v>
          </cell>
          <cell r="X9">
            <v>-38240.543040000004</v>
          </cell>
        </row>
        <row r="10">
          <cell r="F10">
            <v>645557.64</v>
          </cell>
          <cell r="L10">
            <v>59178.95000000007</v>
          </cell>
          <cell r="R10">
            <v>59114.70000000007</v>
          </cell>
          <cell r="X10">
            <v>-33274.908239999997</v>
          </cell>
        </row>
        <row r="11">
          <cell r="F11">
            <v>944466.7</v>
          </cell>
          <cell r="L11">
            <v>78440.429999999935</v>
          </cell>
          <cell r="R11">
            <v>78440.429999999935</v>
          </cell>
          <cell r="X11">
            <v>-26685.912120000005</v>
          </cell>
        </row>
        <row r="12">
          <cell r="F12">
            <v>666453.39</v>
          </cell>
          <cell r="L12">
            <v>90925.13</v>
          </cell>
          <cell r="R12">
            <v>87341.89</v>
          </cell>
          <cell r="X12">
            <v>-19349.193360000001</v>
          </cell>
        </row>
        <row r="13">
          <cell r="F13">
            <v>1684537.43</v>
          </cell>
          <cell r="L13">
            <v>81650.659999999916</v>
          </cell>
          <cell r="R13">
            <v>73705.759999999922</v>
          </cell>
          <cell r="X13">
            <v>-13157.909520000008</v>
          </cell>
        </row>
        <row r="14">
          <cell r="F14">
            <v>793174.86</v>
          </cell>
          <cell r="L14">
            <v>143588.25</v>
          </cell>
          <cell r="R14">
            <v>136146.04</v>
          </cell>
          <cell r="X14">
            <v>-1721.6421599999994</v>
          </cell>
        </row>
        <row r="15">
          <cell r="F15">
            <v>632270.84</v>
          </cell>
          <cell r="L15">
            <v>42311.29999999993</v>
          </cell>
          <cell r="R15">
            <v>36205.859999999928</v>
          </cell>
          <cell r="X15">
            <v>1319.650079999994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  <row r="7">
          <cell r="F7">
            <v>1479340.69</v>
          </cell>
          <cell r="L7">
            <v>25925.84999999986</v>
          </cell>
          <cell r="R7">
            <v>4690.1899999998604</v>
          </cell>
          <cell r="X7">
            <v>393.97595999998828</v>
          </cell>
        </row>
        <row r="8">
          <cell r="F8">
            <v>1147205.29</v>
          </cell>
          <cell r="L8">
            <v>39324.469999999972</v>
          </cell>
          <cell r="R8">
            <v>17498.669999999973</v>
          </cell>
          <cell r="X8">
            <v>1469.8882799999978</v>
          </cell>
        </row>
        <row r="9">
          <cell r="F9">
            <v>1250231.03</v>
          </cell>
          <cell r="L9">
            <v>204446.61</v>
          </cell>
          <cell r="R9">
            <v>181286.55</v>
          </cell>
          <cell r="X9">
            <v>15228.0702</v>
          </cell>
        </row>
        <row r="10">
          <cell r="F10">
            <v>1408448.02</v>
          </cell>
          <cell r="L10">
            <v>153881.06000000006</v>
          </cell>
          <cell r="R10">
            <v>64655.300000000061</v>
          </cell>
          <cell r="X10">
            <v>5431.045200000005</v>
          </cell>
        </row>
        <row r="11">
          <cell r="F11">
            <v>1763235.55</v>
          </cell>
          <cell r="L11">
            <v>157221.18999999994</v>
          </cell>
          <cell r="R11">
            <v>67035.679999999949</v>
          </cell>
          <cell r="X11">
            <v>5630.9971199999964</v>
          </cell>
        </row>
        <row r="12">
          <cell r="F12">
            <v>2069125.53</v>
          </cell>
          <cell r="L12">
            <v>218676.83000000007</v>
          </cell>
          <cell r="R12">
            <v>101108.99000000008</v>
          </cell>
          <cell r="X12">
            <v>8493.1551600000075</v>
          </cell>
        </row>
        <row r="13">
          <cell r="F13">
            <v>2413469.7599999998</v>
          </cell>
          <cell r="L13">
            <v>16818.719999999739</v>
          </cell>
          <cell r="R13">
            <v>-19776.110000000263</v>
          </cell>
          <cell r="X13">
            <v>-1661.1932400000221</v>
          </cell>
        </row>
        <row r="14">
          <cell r="F14">
            <v>2558009.9500000002</v>
          </cell>
          <cell r="L14">
            <v>147764.35000000009</v>
          </cell>
          <cell r="R14">
            <v>113416.77000000009</v>
          </cell>
          <cell r="X14">
            <v>7865.8154400000085</v>
          </cell>
        </row>
        <row r="15">
          <cell r="F15">
            <v>1895878.11</v>
          </cell>
          <cell r="L15">
            <v>230571.75</v>
          </cell>
          <cell r="R15">
            <v>198974.88</v>
          </cell>
          <cell r="X15">
            <v>16713.889920000001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667D-E6FE-499D-A37F-D69BD36128B6}">
  <dimension ref="A1:BY34"/>
  <sheetViews>
    <sheetView tabSelected="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87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87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87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15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66</v>
      </c>
      <c r="S2" s="203"/>
      <c r="T2" s="203"/>
      <c r="U2" s="204"/>
      <c r="V2" s="166" t="s">
        <v>5</v>
      </c>
      <c r="W2" s="167"/>
      <c r="X2" s="167"/>
      <c r="Y2" s="168"/>
      <c r="Z2" s="121" t="s">
        <v>67</v>
      </c>
      <c r="AA2" s="122"/>
      <c r="AB2" s="122"/>
      <c r="AC2" s="123"/>
      <c r="AD2" s="169" t="s">
        <v>6</v>
      </c>
      <c r="AE2" s="170"/>
      <c r="AF2" s="170"/>
      <c r="AG2" s="171"/>
      <c r="AH2" s="172" t="s">
        <v>78</v>
      </c>
      <c r="AI2" s="173"/>
      <c r="AJ2" s="173"/>
      <c r="AK2" s="174"/>
      <c r="AL2" s="175" t="s">
        <v>54</v>
      </c>
      <c r="AM2" s="176"/>
      <c r="AN2" s="176"/>
      <c r="AO2" s="177"/>
      <c r="AP2" s="178" t="s">
        <v>7</v>
      </c>
      <c r="AQ2" s="179"/>
      <c r="AR2" s="179"/>
      <c r="AS2" s="180"/>
      <c r="AT2" s="139" t="s">
        <v>75</v>
      </c>
      <c r="AU2" s="140"/>
      <c r="AV2" s="140"/>
      <c r="AW2" s="141"/>
      <c r="AX2" s="91" t="s">
        <v>57</v>
      </c>
      <c r="AY2" s="92"/>
      <c r="AZ2" s="92"/>
      <c r="BA2" s="93"/>
      <c r="BB2" s="142" t="s">
        <v>70</v>
      </c>
      <c r="BC2" s="143"/>
      <c r="BD2" s="143"/>
      <c r="BE2" s="144"/>
      <c r="BF2" s="145" t="s">
        <v>81</v>
      </c>
      <c r="BG2" s="146"/>
      <c r="BH2" s="146"/>
      <c r="BI2" s="147"/>
      <c r="BJ2" s="181" t="s">
        <v>8</v>
      </c>
      <c r="BK2" s="182"/>
      <c r="BL2" s="182"/>
      <c r="BM2" s="183"/>
      <c r="BN2" s="187" t="s">
        <v>60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65</v>
      </c>
      <c r="S3" s="203"/>
      <c r="T3" s="203"/>
      <c r="U3" s="204"/>
      <c r="V3" s="166" t="s">
        <v>11</v>
      </c>
      <c r="W3" s="167"/>
      <c r="X3" s="167"/>
      <c r="Y3" s="168"/>
      <c r="Z3" s="121" t="s">
        <v>68</v>
      </c>
      <c r="AA3" s="122"/>
      <c r="AB3" s="122"/>
      <c r="AC3" s="123"/>
      <c r="AD3" s="169" t="s">
        <v>12</v>
      </c>
      <c r="AE3" s="170"/>
      <c r="AF3" s="170"/>
      <c r="AG3" s="171"/>
      <c r="AH3" s="172" t="s">
        <v>13</v>
      </c>
      <c r="AI3" s="173"/>
      <c r="AJ3" s="173"/>
      <c r="AK3" s="174"/>
      <c r="AL3" s="175" t="s">
        <v>14</v>
      </c>
      <c r="AM3" s="176"/>
      <c r="AN3" s="176"/>
      <c r="AO3" s="177"/>
      <c r="AP3" s="178" t="s">
        <v>15</v>
      </c>
      <c r="AQ3" s="179"/>
      <c r="AR3" s="179"/>
      <c r="AS3" s="180"/>
      <c r="AT3" s="139" t="s">
        <v>16</v>
      </c>
      <c r="AU3" s="140"/>
      <c r="AV3" s="140"/>
      <c r="AW3" s="141"/>
      <c r="AX3" s="91" t="s">
        <v>58</v>
      </c>
      <c r="AY3" s="92"/>
      <c r="AZ3" s="92"/>
      <c r="BA3" s="93"/>
      <c r="BB3" s="142" t="s">
        <v>71</v>
      </c>
      <c r="BC3" s="143"/>
      <c r="BD3" s="143"/>
      <c r="BE3" s="144"/>
      <c r="BF3" s="145" t="s">
        <v>17</v>
      </c>
      <c r="BG3" s="146"/>
      <c r="BH3" s="146"/>
      <c r="BI3" s="147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48" t="s">
        <v>19</v>
      </c>
      <c r="C4" s="149"/>
      <c r="D4" s="149"/>
      <c r="E4" s="150"/>
      <c r="F4" s="151" t="s">
        <v>20</v>
      </c>
      <c r="G4" s="152"/>
      <c r="H4" s="152"/>
      <c r="I4" s="153"/>
      <c r="J4" s="154" t="s">
        <v>21</v>
      </c>
      <c r="K4" s="155"/>
      <c r="L4" s="155"/>
      <c r="M4" s="156"/>
      <c r="N4" s="157" t="s">
        <v>22</v>
      </c>
      <c r="O4" s="158"/>
      <c r="P4" s="158"/>
      <c r="Q4" s="159"/>
      <c r="R4" s="160" t="s">
        <v>64</v>
      </c>
      <c r="S4" s="161"/>
      <c r="T4" s="161"/>
      <c r="U4" s="162"/>
      <c r="V4" s="163" t="s">
        <v>23</v>
      </c>
      <c r="W4" s="164"/>
      <c r="X4" s="164"/>
      <c r="Y4" s="165"/>
      <c r="Z4" s="121" t="s">
        <v>69</v>
      </c>
      <c r="AA4" s="122"/>
      <c r="AB4" s="122"/>
      <c r="AC4" s="123"/>
      <c r="AD4" s="124" t="s">
        <v>86</v>
      </c>
      <c r="AE4" s="125"/>
      <c r="AF4" s="125"/>
      <c r="AG4" s="126"/>
      <c r="AH4" s="127" t="s">
        <v>24</v>
      </c>
      <c r="AI4" s="128"/>
      <c r="AJ4" s="128"/>
      <c r="AK4" s="129"/>
      <c r="AL4" s="130" t="s">
        <v>25</v>
      </c>
      <c r="AM4" s="131"/>
      <c r="AN4" s="131"/>
      <c r="AO4" s="132"/>
      <c r="AP4" s="133" t="s">
        <v>26</v>
      </c>
      <c r="AQ4" s="134"/>
      <c r="AR4" s="134"/>
      <c r="AS4" s="135"/>
      <c r="AT4" s="136" t="s">
        <v>27</v>
      </c>
      <c r="AU4" s="137"/>
      <c r="AV4" s="137"/>
      <c r="AW4" s="138"/>
      <c r="AX4" s="91" t="s">
        <v>59</v>
      </c>
      <c r="AY4" s="92"/>
      <c r="AZ4" s="92"/>
      <c r="BA4" s="93"/>
      <c r="BB4" s="94" t="s">
        <v>72</v>
      </c>
      <c r="BC4" s="95"/>
      <c r="BD4" s="95"/>
      <c r="BE4" s="96"/>
      <c r="BF4" s="97" t="s">
        <v>28</v>
      </c>
      <c r="BG4" s="98"/>
      <c r="BH4" s="98"/>
      <c r="BI4" s="99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56</v>
      </c>
      <c r="B5" s="100">
        <v>44218</v>
      </c>
      <c r="C5" s="101"/>
      <c r="D5" s="101"/>
      <c r="E5" s="102"/>
      <c r="F5" s="103">
        <v>44218</v>
      </c>
      <c r="G5" s="104"/>
      <c r="H5" s="104"/>
      <c r="I5" s="105"/>
      <c r="J5" s="106">
        <v>44218</v>
      </c>
      <c r="K5" s="107"/>
      <c r="L5" s="107"/>
      <c r="M5" s="108"/>
      <c r="N5" s="109">
        <v>44218</v>
      </c>
      <c r="O5" s="110"/>
      <c r="P5" s="110"/>
      <c r="Q5" s="111"/>
      <c r="R5" s="112">
        <v>44389</v>
      </c>
      <c r="S5" s="113"/>
      <c r="T5" s="113"/>
      <c r="U5" s="114"/>
      <c r="V5" s="115">
        <v>44218</v>
      </c>
      <c r="W5" s="116"/>
      <c r="X5" s="116"/>
      <c r="Y5" s="117"/>
      <c r="Z5" s="118">
        <v>44410</v>
      </c>
      <c r="AA5" s="119"/>
      <c r="AB5" s="119"/>
      <c r="AC5" s="120"/>
      <c r="AD5" s="73">
        <v>44218</v>
      </c>
      <c r="AE5" s="74"/>
      <c r="AF5" s="74"/>
      <c r="AG5" s="75"/>
      <c r="AH5" s="76">
        <v>44218</v>
      </c>
      <c r="AI5" s="77"/>
      <c r="AJ5" s="77"/>
      <c r="AK5" s="78"/>
      <c r="AL5" s="79">
        <v>44218</v>
      </c>
      <c r="AM5" s="80"/>
      <c r="AN5" s="80"/>
      <c r="AO5" s="81"/>
      <c r="AP5" s="82">
        <v>44218</v>
      </c>
      <c r="AQ5" s="83"/>
      <c r="AR5" s="83"/>
      <c r="AS5" s="84"/>
      <c r="AT5" s="85">
        <v>44225</v>
      </c>
      <c r="AU5" s="86"/>
      <c r="AV5" s="86"/>
      <c r="AW5" s="87"/>
      <c r="AX5" s="88">
        <v>44242</v>
      </c>
      <c r="AY5" s="89"/>
      <c r="AZ5" s="89"/>
      <c r="BA5" s="90"/>
      <c r="BB5" s="67">
        <v>44665</v>
      </c>
      <c r="BC5" s="68"/>
      <c r="BD5" s="68"/>
      <c r="BE5" s="69"/>
      <c r="BF5" s="70">
        <v>44218</v>
      </c>
      <c r="BG5" s="71"/>
      <c r="BH5" s="71"/>
      <c r="BI5" s="72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29</v>
      </c>
      <c r="B6" s="4" t="s">
        <v>51</v>
      </c>
      <c r="C6" s="5" t="s">
        <v>47</v>
      </c>
      <c r="D6" s="5" t="s">
        <v>30</v>
      </c>
      <c r="E6" s="6" t="s">
        <v>31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32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48</v>
      </c>
      <c r="BL6" s="20" t="s">
        <v>49</v>
      </c>
      <c r="BM6" s="21" t="s">
        <v>33</v>
      </c>
      <c r="BN6" s="30" t="s">
        <v>61</v>
      </c>
    </row>
    <row r="7" spans="1:77" s="1" customFormat="1" ht="13.8" x14ac:dyDescent="0.3">
      <c r="A7" s="44" t="s">
        <v>34</v>
      </c>
      <c r="B7" s="45">
        <f>'[1]MGM Grand Detroit'!F4</f>
        <v>61140601.68</v>
      </c>
      <c r="C7" s="46">
        <f>'[1]MGM Grand Detroit'!L4</f>
        <v>8074047.8299999982</v>
      </c>
      <c r="D7" s="46">
        <f>'[1]MGM Grand Detroit'!R4</f>
        <v>4761240.2699999977</v>
      </c>
      <c r="E7" s="47">
        <f>MAX(0,'[1]MGM Grand Detroit'!Z4)</f>
        <v>279960.92787599983</v>
      </c>
      <c r="F7" s="45">
        <f>'[1]MotorCity Casino'!F4</f>
        <v>169273833.59</v>
      </c>
      <c r="G7" s="46">
        <f>'[1]MotorCity Casino'!L4</f>
        <v>22840141.530000001</v>
      </c>
      <c r="H7" s="46">
        <f>'[1]MotorCity Casino'!R4</f>
        <v>14569617.990000002</v>
      </c>
      <c r="I7" s="47">
        <f>MAX(0,'[1]MotorCity Casino'!Z4)</f>
        <v>856693.53781200014</v>
      </c>
      <c r="J7" s="45">
        <f>[1]Greektown_Penn!F4</f>
        <v>18263786.949999999</v>
      </c>
      <c r="K7" s="46">
        <f>[1]Greektown_Penn!L4</f>
        <v>1711157.4899999984</v>
      </c>
      <c r="L7" s="46">
        <f>[1]Greektown_Penn!R4</f>
        <v>1029224.7799999984</v>
      </c>
      <c r="M7" s="47">
        <f>MAX(0,[1]Greektown_Penn!Z4)</f>
        <v>60518.417063999907</v>
      </c>
      <c r="N7" s="45">
        <f>'[1]Bay Mills Indian Community'!F4</f>
        <v>144780006.53999999</v>
      </c>
      <c r="O7" s="46">
        <f>'[1]Bay Mills Indian Community'!L4</f>
        <v>16184347.479999989</v>
      </c>
      <c r="P7" s="46">
        <f>'[1]Bay Mills Indian Community'!R4</f>
        <v>11626891.249999989</v>
      </c>
      <c r="Q7" s="47">
        <f>MAX(0,'[1]Bay Mills Indian Community'!X4)</f>
        <v>976658.86499999918</v>
      </c>
      <c r="R7" s="45">
        <f>[1]FireKeepers!F4</f>
        <v>1224316.67</v>
      </c>
      <c r="S7" s="46">
        <f>[1]FireKeepers!L4</f>
        <v>57205.189999999944</v>
      </c>
      <c r="T7" s="46">
        <f>[1]FireKeepers!R4</f>
        <v>57205.189999999944</v>
      </c>
      <c r="U7" s="47">
        <f>MAX(0,[1]FireKeepers!X4)</f>
        <v>0</v>
      </c>
      <c r="V7" s="45">
        <f>'[1]Grnd Traverse Band of Otta &amp; Ch'!F4</f>
        <v>18504220</v>
      </c>
      <c r="W7" s="46">
        <f>'[1]Grnd Traverse Band of Otta &amp; Ch'!L4</f>
        <v>1083604.9499999993</v>
      </c>
      <c r="X7" s="46">
        <f>'[1]Grnd Traverse Band of Otta &amp; Ch'!R4</f>
        <v>741686.86999999918</v>
      </c>
      <c r="Y7" s="47">
        <f>MAX(0,'[1]Grnd Traverse Band of Otta &amp; Ch'!X4)</f>
        <v>62301.697079999933</v>
      </c>
      <c r="Z7" s="45">
        <f>'[1]Gun Lake'!F4</f>
        <v>2105963.31</v>
      </c>
      <c r="AA7" s="46">
        <f>'[1]Gun Lake'!L4</f>
        <v>162958.97000000006</v>
      </c>
      <c r="AB7" s="46">
        <f>'[1]Gun Lake'!R4</f>
        <v>137932.21000000005</v>
      </c>
      <c r="AC7" s="47">
        <f>MAX(0,'[1]Gun Lake'!X4)</f>
        <v>11586.305640000004</v>
      </c>
      <c r="AD7" s="45">
        <f>'[1]Hannahville Indian Community'!F4</f>
        <v>21900938.09</v>
      </c>
      <c r="AE7" s="46">
        <f>'[1]Hannahville Indian Community'!L4</f>
        <v>2675463.59</v>
      </c>
      <c r="AF7" s="46">
        <f>'[1]Hannahville Indian Community'!R4</f>
        <v>720739.6399999999</v>
      </c>
      <c r="AG7" s="47">
        <f>MAX(0,'[1]Hannahville Indian Community'!X4)</f>
        <v>11383.769039999996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44412350.200000003</v>
      </c>
      <c r="AM7" s="46">
        <f>'[1]Lac Vieux Desert Tribe'!L4</f>
        <v>4436595.1400000006</v>
      </c>
      <c r="AN7" s="46">
        <f>'[1]Lac Vieux Desert Tribe'!R4</f>
        <v>2819263.9900000007</v>
      </c>
      <c r="AO7" s="47">
        <f>MAX(0,'[1]Lac Vieux Desert Tribe'!X4)</f>
        <v>236818.17516000007</v>
      </c>
      <c r="AP7" s="45">
        <f>'[1]Little River Band of Ottawa Ind'!F4</f>
        <v>7358374.3099999996</v>
      </c>
      <c r="AQ7" s="46">
        <f>'[1]Little River Band of Ottawa Ind'!L4</f>
        <v>591014.82999999914</v>
      </c>
      <c r="AR7" s="46">
        <f>'[1]Little River Band of Ottawa Ind'!R4</f>
        <v>306904.06999999913</v>
      </c>
      <c r="AS7" s="47">
        <f>MAX(0,'[1]Little River Band of Ottawa Ind'!X4)</f>
        <v>25779.941879999929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540922.41</v>
      </c>
      <c r="AY7" s="46">
        <f>'[1]Pokagon Band of Potawatomi Ind'!L4</f>
        <v>55497.700000000012</v>
      </c>
      <c r="AZ7" s="46">
        <f>'[1]Pokagon Band of Potawatomi Ind'!R4</f>
        <v>50541.490000000013</v>
      </c>
      <c r="BA7" s="47">
        <f>MAX(0,'[1]Pokagon Band of Potawatomi Ind'!X4)</f>
        <v>4245.4851600000011</v>
      </c>
      <c r="BB7" s="45">
        <f>'[1]Soaring Eagle Gaming'!F4</f>
        <v>1755055.3</v>
      </c>
      <c r="BC7" s="46">
        <f>'[1]Soaring Eagle Gaming'!L4</f>
        <v>164353.41000000015</v>
      </c>
      <c r="BD7" s="46">
        <f>'[1]Soaring Eagle Gaming'!R4</f>
        <v>144247.50000000015</v>
      </c>
      <c r="BE7" s="48">
        <f>MAX(0,'[1]Soaring Eagle Gaming'!X4)</f>
        <v>12116.790000000014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491260369.05000001</v>
      </c>
      <c r="BK7" s="40">
        <f t="shared" si="7"/>
        <v>58036388.109999985</v>
      </c>
      <c r="BL7" s="40">
        <f t="shared" si="7"/>
        <v>36965495.249999993</v>
      </c>
      <c r="BM7" s="41">
        <f t="shared" si="7"/>
        <v>2538063.9117119992</v>
      </c>
      <c r="BN7" s="33">
        <f>'[1]All Operators reconciliation'!X4+'[1]All Operators reconciliation'!Z4</f>
        <v>767575.13060799986</v>
      </c>
    </row>
    <row r="8" spans="1:77" s="1" customFormat="1" ht="13.8" x14ac:dyDescent="0.3">
      <c r="A8" s="2" t="s">
        <v>35</v>
      </c>
      <c r="B8" s="22">
        <f>'[1]MGM Grand Detroit'!F5</f>
        <v>44929818.729999997</v>
      </c>
      <c r="C8" s="23">
        <f>'[1]MGM Grand Detroit'!L5</f>
        <v>5349599.3099999949</v>
      </c>
      <c r="D8" s="23">
        <f>'[1]MGM Grand Detroit'!R5</f>
        <v>2590340.6899999948</v>
      </c>
      <c r="E8" s="24">
        <f>MAX(0,'[1]MGM Grand Detroit'!Z5)</f>
        <v>152312.03257199968</v>
      </c>
      <c r="F8" s="22">
        <f>'[1]MotorCity Casino'!F5</f>
        <v>128565857.04000001</v>
      </c>
      <c r="G8" s="23">
        <f>'[1]MotorCity Casino'!L5</f>
        <v>17230439.25</v>
      </c>
      <c r="H8" s="23">
        <f>'[1]MotorCity Casino'!R5</f>
        <v>12501350.35</v>
      </c>
      <c r="I8" s="24">
        <f>MAX(0,'[1]MotorCity Casino'!Z5)</f>
        <v>735079.4005799999</v>
      </c>
      <c r="J8" s="22">
        <f>[1]Greektown_Penn!F5</f>
        <v>14746492.65</v>
      </c>
      <c r="K8" s="23">
        <f>[1]Greektown_Penn!L5</f>
        <v>959993.83000000007</v>
      </c>
      <c r="L8" s="23">
        <f>[1]Greektown_Penn!R5</f>
        <v>483733.45000000007</v>
      </c>
      <c r="M8" s="24">
        <f>MAX(0,[1]Greektown_Penn!Z5)</f>
        <v>28443.526860000002</v>
      </c>
      <c r="N8" s="22">
        <f>'[1]Bay Mills Indian Community'!F5</f>
        <v>113166437.54000001</v>
      </c>
      <c r="O8" s="23">
        <f>'[1]Bay Mills Indian Community'!L5</f>
        <v>9743998.7200000137</v>
      </c>
      <c r="P8" s="23">
        <f>'[1]Bay Mills Indian Community'!R5</f>
        <v>5872881.040000014</v>
      </c>
      <c r="Q8" s="24">
        <f>MAX(0,'[1]Bay Mills Indian Community'!X5)</f>
        <v>493322.00736000121</v>
      </c>
      <c r="R8" s="22">
        <f>[1]FireKeepers!F5</f>
        <v>1176489.43</v>
      </c>
      <c r="S8" s="23">
        <f>[1]FireKeepers!L5</f>
        <v>35008.389999999898</v>
      </c>
      <c r="T8" s="23">
        <f>[1]FireKeepers!R5</f>
        <v>35008.389999999898</v>
      </c>
      <c r="U8" s="24">
        <f>MAX(0,[1]FireKeepers!X5)</f>
        <v>0</v>
      </c>
      <c r="V8" s="22">
        <f>'[1]Grnd Traverse Band of Otta &amp; Ch'!F5</f>
        <v>18792407.350000001</v>
      </c>
      <c r="W8" s="23">
        <f>'[1]Grnd Traverse Band of Otta &amp; Ch'!L5</f>
        <v>1044868.9600000009</v>
      </c>
      <c r="X8" s="23">
        <f>'[1]Grnd Traverse Band of Otta &amp; Ch'!R5</f>
        <v>708501.41000000085</v>
      </c>
      <c r="Y8" s="24">
        <f>MAX(0,'[1]Grnd Traverse Band of Otta &amp; Ch'!X5)</f>
        <v>59514.118440000078</v>
      </c>
      <c r="Z8" s="22">
        <f>'[1]Gun Lake'!F5</f>
        <v>1622558.5</v>
      </c>
      <c r="AA8" s="23">
        <f>'[1]Gun Lake'!L5</f>
        <v>98996.770000000019</v>
      </c>
      <c r="AB8" s="23">
        <f>'[1]Gun Lake'!R5</f>
        <v>66752.790000000023</v>
      </c>
      <c r="AC8" s="24">
        <f>MAX(0,'[1]Gun Lake'!X5)</f>
        <v>5607.2343600000022</v>
      </c>
      <c r="AD8" s="22">
        <f>'[1]Hannahville Indian Community'!F5</f>
        <v>15197735.92</v>
      </c>
      <c r="AE8" s="23">
        <f>'[1]Hannahville Indian Community'!L5</f>
        <v>1040386.0800000001</v>
      </c>
      <c r="AF8" s="23">
        <f>'[1]Hannahville Indian Community'!R5</f>
        <v>434398.68000000005</v>
      </c>
      <c r="AG8" s="24">
        <f>MAX(0,'[1]Hannahville Indian Community'!X5)</f>
        <v>36489.489120000006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38367275.039999999</v>
      </c>
      <c r="AM8" s="23">
        <f>'[1]Lac Vieux Desert Tribe'!L5</f>
        <v>3713852.549999997</v>
      </c>
      <c r="AN8" s="23">
        <f>'[1]Lac Vieux Desert Tribe'!R5</f>
        <v>2427148.4799999967</v>
      </c>
      <c r="AO8" s="24">
        <f>MAX(0,'[1]Lac Vieux Desert Tribe'!X5)</f>
        <v>203880.47231999974</v>
      </c>
      <c r="AP8" s="22">
        <f>'[1]Little River Band of Ottawa Ind'!F5</f>
        <v>6069615.1399999997</v>
      </c>
      <c r="AQ8" s="23">
        <f>'[1]Little River Band of Ottawa Ind'!L5</f>
        <v>445780.47999999952</v>
      </c>
      <c r="AR8" s="23">
        <f>'[1]Little River Band of Ottawa Ind'!R5</f>
        <v>142755.99999999953</v>
      </c>
      <c r="AS8" s="24">
        <f>MAX(0,'[1]Little River Band of Ottawa Ind'!X5)</f>
        <v>11991.503999999961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285538.90999999997</v>
      </c>
      <c r="AY8" s="23">
        <f>'[1]Pokagon Band of Potawatomi Ind'!L5</f>
        <v>61180.699999999983</v>
      </c>
      <c r="AZ8" s="23">
        <f>'[1]Pokagon Band of Potawatomi Ind'!R5</f>
        <v>56207.159999999982</v>
      </c>
      <c r="BA8" s="24">
        <f>MAX(0,'[1]Pokagon Band of Potawatomi Ind'!X5)</f>
        <v>4721.4014399999987</v>
      </c>
      <c r="BB8" s="22">
        <f>'[1]Soaring Eagle Gaming'!F5</f>
        <v>1745134.75</v>
      </c>
      <c r="BC8" s="23">
        <f>'[1]Soaring Eagle Gaming'!L5</f>
        <v>137923.37999999989</v>
      </c>
      <c r="BD8" s="23">
        <f>'[1]Soaring Eagle Gaming'!R5</f>
        <v>100345.79999999989</v>
      </c>
      <c r="BE8" s="32">
        <f>MAX(0,'[1]Soaring Eagle Gaming'!X5)</f>
        <v>8429.0471999999918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384665361.00000012</v>
      </c>
      <c r="BK8" s="38">
        <f t="shared" ref="BK8" si="9">C8+G8+K8+O8+S8+W8+AA8+AE8+AI8+AM8+AQ8+AU8+AY8+BC8+BG8</f>
        <v>39862028.420000009</v>
      </c>
      <c r="BL8" s="38">
        <f t="shared" ref="BL8" si="10">D8+H8+L8+P8+T8+X8+AB8+AF8+AJ8+AN8+AR8+AV8+AZ8+BD8+BH8</f>
        <v>25419424.240000006</v>
      </c>
      <c r="BM8" s="43">
        <f t="shared" ref="BM8" si="11">E8+I8+M8+Q8+U8+Y8+AC8+AG8+AK8+AO8+AS8+AW8+BA8+BE8+BI8</f>
        <v>1739790.2342520002</v>
      </c>
      <c r="BN8" s="34">
        <f>'[1]All Operators reconciliation'!X5+'[1]All Operators reconciliation'!Z5</f>
        <v>587193.50327299978</v>
      </c>
    </row>
    <row r="9" spans="1:77" s="1" customFormat="1" ht="13.8" x14ac:dyDescent="0.3">
      <c r="A9" s="2" t="s">
        <v>36</v>
      </c>
      <c r="B9" s="22"/>
      <c r="C9" s="23"/>
      <c r="D9" s="23"/>
      <c r="E9" s="24"/>
      <c r="F9" s="22"/>
      <c r="G9" s="23"/>
      <c r="H9" s="23"/>
      <c r="I9" s="24"/>
      <c r="J9" s="22"/>
      <c r="K9" s="23"/>
      <c r="L9" s="23"/>
      <c r="M9" s="24"/>
      <c r="N9" s="22"/>
      <c r="O9" s="23"/>
      <c r="P9" s="23"/>
      <c r="Q9" s="24"/>
      <c r="R9" s="22"/>
      <c r="S9" s="23"/>
      <c r="T9" s="23"/>
      <c r="U9" s="24"/>
      <c r="V9" s="22"/>
      <c r="W9" s="23"/>
      <c r="X9" s="23"/>
      <c r="Y9" s="24"/>
      <c r="Z9" s="22"/>
      <c r="AA9" s="23"/>
      <c r="AB9" s="23"/>
      <c r="AC9" s="24"/>
      <c r="AD9" s="22"/>
      <c r="AE9" s="23"/>
      <c r="AF9" s="23"/>
      <c r="AG9" s="24"/>
      <c r="AH9" s="22"/>
      <c r="AI9" s="23"/>
      <c r="AJ9" s="23"/>
      <c r="AK9" s="24"/>
      <c r="AL9" s="22"/>
      <c r="AM9" s="23"/>
      <c r="AN9" s="23"/>
      <c r="AO9" s="24"/>
      <c r="AP9" s="22"/>
      <c r="AQ9" s="23"/>
      <c r="AR9" s="23"/>
      <c r="AS9" s="24"/>
      <c r="AT9" s="22"/>
      <c r="AU9" s="23"/>
      <c r="AV9" s="23"/>
      <c r="AW9" s="24"/>
      <c r="AX9" s="22"/>
      <c r="AY9" s="23"/>
      <c r="AZ9" s="23"/>
      <c r="BA9" s="24"/>
      <c r="BB9" s="22"/>
      <c r="BC9" s="23"/>
      <c r="BD9" s="23"/>
      <c r="BE9" s="32"/>
      <c r="BF9" s="22"/>
      <c r="BG9" s="23"/>
      <c r="BH9" s="23"/>
      <c r="BI9" s="32"/>
      <c r="BJ9" s="42"/>
      <c r="BK9" s="38"/>
      <c r="BL9" s="38"/>
      <c r="BM9" s="43"/>
      <c r="BN9" s="34"/>
    </row>
    <row r="10" spans="1:77" s="1" customFormat="1" ht="13.8" x14ac:dyDescent="0.3">
      <c r="A10" s="2" t="s">
        <v>37</v>
      </c>
      <c r="B10" s="22"/>
      <c r="C10" s="23"/>
      <c r="D10" s="23"/>
      <c r="E10" s="24"/>
      <c r="F10" s="22"/>
      <c r="G10" s="23"/>
      <c r="H10" s="23"/>
      <c r="I10" s="24"/>
      <c r="J10" s="22"/>
      <c r="K10" s="23"/>
      <c r="L10" s="23"/>
      <c r="M10" s="24"/>
      <c r="N10" s="22"/>
      <c r="O10" s="23"/>
      <c r="P10" s="23"/>
      <c r="Q10" s="24"/>
      <c r="R10" s="22"/>
      <c r="S10" s="23"/>
      <c r="T10" s="23"/>
      <c r="U10" s="24"/>
      <c r="V10" s="22"/>
      <c r="W10" s="23"/>
      <c r="X10" s="23"/>
      <c r="Y10" s="24"/>
      <c r="Z10" s="22"/>
      <c r="AA10" s="23"/>
      <c r="AB10" s="23"/>
      <c r="AC10" s="24"/>
      <c r="AD10" s="22"/>
      <c r="AE10" s="23"/>
      <c r="AF10" s="23"/>
      <c r="AG10" s="24"/>
      <c r="AH10" s="22"/>
      <c r="AI10" s="23"/>
      <c r="AJ10" s="23"/>
      <c r="AK10" s="24"/>
      <c r="AL10" s="22"/>
      <c r="AM10" s="23"/>
      <c r="AN10" s="23"/>
      <c r="AO10" s="24"/>
      <c r="AP10" s="22"/>
      <c r="AQ10" s="23"/>
      <c r="AR10" s="23"/>
      <c r="AS10" s="24"/>
      <c r="AT10" s="22"/>
      <c r="AU10" s="23"/>
      <c r="AV10" s="23"/>
      <c r="AW10" s="24"/>
      <c r="AX10" s="22"/>
      <c r="AY10" s="23"/>
      <c r="AZ10" s="23"/>
      <c r="BA10" s="24"/>
      <c r="BB10" s="22"/>
      <c r="BC10" s="23"/>
      <c r="BD10" s="23"/>
      <c r="BE10" s="32"/>
      <c r="BF10" s="22"/>
      <c r="BG10" s="23"/>
      <c r="BH10" s="23"/>
      <c r="BI10" s="32"/>
      <c r="BJ10" s="42"/>
      <c r="BK10" s="38"/>
      <c r="BL10" s="38"/>
      <c r="BM10" s="43"/>
      <c r="BN10" s="34"/>
    </row>
    <row r="11" spans="1:77" s="1" customFormat="1" ht="13.8" x14ac:dyDescent="0.3">
      <c r="A11" s="2" t="s">
        <v>38</v>
      </c>
      <c r="B11" s="22"/>
      <c r="C11" s="23"/>
      <c r="D11" s="23"/>
      <c r="E11" s="24"/>
      <c r="F11" s="22"/>
      <c r="G11" s="23"/>
      <c r="H11" s="23"/>
      <c r="I11" s="24"/>
      <c r="J11" s="22"/>
      <c r="K11" s="23"/>
      <c r="L11" s="23"/>
      <c r="M11" s="24"/>
      <c r="N11" s="22"/>
      <c r="O11" s="23"/>
      <c r="P11" s="23"/>
      <c r="Q11" s="24"/>
      <c r="R11" s="22"/>
      <c r="S11" s="23"/>
      <c r="T11" s="23"/>
      <c r="U11" s="24"/>
      <c r="V11" s="22"/>
      <c r="W11" s="23"/>
      <c r="X11" s="23"/>
      <c r="Y11" s="24"/>
      <c r="Z11" s="22"/>
      <c r="AA11" s="23"/>
      <c r="AB11" s="23"/>
      <c r="AC11" s="24"/>
      <c r="AD11" s="22"/>
      <c r="AE11" s="23"/>
      <c r="AF11" s="23"/>
      <c r="AG11" s="24"/>
      <c r="AH11" s="22"/>
      <c r="AI11" s="23"/>
      <c r="AJ11" s="23"/>
      <c r="AK11" s="24"/>
      <c r="AL11" s="22"/>
      <c r="AM11" s="23"/>
      <c r="AN11" s="23"/>
      <c r="AO11" s="24"/>
      <c r="AP11" s="22"/>
      <c r="AQ11" s="23"/>
      <c r="AR11" s="23"/>
      <c r="AS11" s="24"/>
      <c r="AT11" s="22"/>
      <c r="AU11" s="23"/>
      <c r="AV11" s="23"/>
      <c r="AW11" s="24"/>
      <c r="AX11" s="22"/>
      <c r="AY11" s="23"/>
      <c r="AZ11" s="23"/>
      <c r="BA11" s="24"/>
      <c r="BB11" s="22"/>
      <c r="BC11" s="23"/>
      <c r="BD11" s="23"/>
      <c r="BE11" s="32"/>
      <c r="BF11" s="22"/>
      <c r="BG11" s="23"/>
      <c r="BH11" s="23"/>
      <c r="BI11" s="32"/>
      <c r="BJ11" s="42"/>
      <c r="BK11" s="38"/>
      <c r="BL11" s="38"/>
      <c r="BM11" s="43"/>
      <c r="BN11" s="34"/>
    </row>
    <row r="12" spans="1:77" s="1" customFormat="1" ht="13.8" x14ac:dyDescent="0.3">
      <c r="A12" s="2" t="s">
        <v>39</v>
      </c>
      <c r="B12" s="22"/>
      <c r="C12" s="23"/>
      <c r="D12" s="23"/>
      <c r="E12" s="24"/>
      <c r="F12" s="22"/>
      <c r="G12" s="23"/>
      <c r="H12" s="23"/>
      <c r="I12" s="24"/>
      <c r="J12" s="22"/>
      <c r="K12" s="23"/>
      <c r="L12" s="23"/>
      <c r="M12" s="24"/>
      <c r="N12" s="22"/>
      <c r="O12" s="23"/>
      <c r="P12" s="23"/>
      <c r="Q12" s="24"/>
      <c r="R12" s="22"/>
      <c r="S12" s="23"/>
      <c r="T12" s="23"/>
      <c r="U12" s="24"/>
      <c r="V12" s="22"/>
      <c r="W12" s="23"/>
      <c r="X12" s="23"/>
      <c r="Y12" s="24"/>
      <c r="Z12" s="22"/>
      <c r="AA12" s="23"/>
      <c r="AB12" s="23"/>
      <c r="AC12" s="24"/>
      <c r="AD12" s="22"/>
      <c r="AE12" s="23"/>
      <c r="AF12" s="23"/>
      <c r="AG12" s="24"/>
      <c r="AH12" s="22"/>
      <c r="AI12" s="23"/>
      <c r="AJ12" s="23"/>
      <c r="AK12" s="24"/>
      <c r="AL12" s="22"/>
      <c r="AM12" s="23"/>
      <c r="AN12" s="23"/>
      <c r="AO12" s="24"/>
      <c r="AP12" s="22"/>
      <c r="AQ12" s="23"/>
      <c r="AR12" s="23"/>
      <c r="AS12" s="24"/>
      <c r="AT12" s="22"/>
      <c r="AU12" s="23"/>
      <c r="AV12" s="23"/>
      <c r="AW12" s="24"/>
      <c r="AX12" s="22"/>
      <c r="AY12" s="23"/>
      <c r="AZ12" s="23"/>
      <c r="BA12" s="24"/>
      <c r="BB12" s="22"/>
      <c r="BC12" s="23"/>
      <c r="BD12" s="23"/>
      <c r="BE12" s="32"/>
      <c r="BF12" s="22"/>
      <c r="BG12" s="23"/>
      <c r="BH12" s="23"/>
      <c r="BI12" s="32"/>
      <c r="BJ12" s="42"/>
      <c r="BK12" s="38"/>
      <c r="BL12" s="38"/>
      <c r="BM12" s="43"/>
      <c r="BN12" s="34"/>
    </row>
    <row r="13" spans="1:77" s="1" customFormat="1" ht="13.8" x14ac:dyDescent="0.3">
      <c r="A13" s="2" t="s">
        <v>40</v>
      </c>
      <c r="B13" s="22"/>
      <c r="C13" s="23"/>
      <c r="D13" s="23"/>
      <c r="E13" s="24"/>
      <c r="F13" s="22"/>
      <c r="G13" s="23"/>
      <c r="H13" s="23"/>
      <c r="I13" s="24"/>
      <c r="J13" s="22"/>
      <c r="K13" s="23"/>
      <c r="L13" s="23"/>
      <c r="M13" s="24"/>
      <c r="N13" s="22"/>
      <c r="O13" s="23"/>
      <c r="P13" s="23"/>
      <c r="Q13" s="24"/>
      <c r="R13" s="22"/>
      <c r="S13" s="23"/>
      <c r="T13" s="23"/>
      <c r="U13" s="24"/>
      <c r="V13" s="22"/>
      <c r="W13" s="23"/>
      <c r="X13" s="23"/>
      <c r="Y13" s="24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32"/>
      <c r="BF13" s="22"/>
      <c r="BG13" s="23"/>
      <c r="BH13" s="23"/>
      <c r="BI13" s="32"/>
      <c r="BJ13" s="42"/>
      <c r="BK13" s="38"/>
      <c r="BL13" s="38"/>
      <c r="BM13" s="43"/>
      <c r="BN13" s="34"/>
    </row>
    <row r="14" spans="1:77" s="1" customFormat="1" ht="13.8" x14ac:dyDescent="0.3">
      <c r="A14" s="2" t="s">
        <v>41</v>
      </c>
      <c r="B14" s="22"/>
      <c r="C14" s="23"/>
      <c r="D14" s="23"/>
      <c r="E14" s="24"/>
      <c r="F14" s="22"/>
      <c r="G14" s="23"/>
      <c r="H14" s="23"/>
      <c r="I14" s="24"/>
      <c r="J14" s="22"/>
      <c r="K14" s="23"/>
      <c r="L14" s="23"/>
      <c r="M14" s="24"/>
      <c r="N14" s="22"/>
      <c r="O14" s="23"/>
      <c r="P14" s="23"/>
      <c r="Q14" s="24"/>
      <c r="R14" s="22"/>
      <c r="S14" s="23"/>
      <c r="T14" s="23"/>
      <c r="U14" s="24"/>
      <c r="V14" s="22"/>
      <c r="W14" s="23"/>
      <c r="X14" s="23"/>
      <c r="Y14" s="24"/>
      <c r="Z14" s="22"/>
      <c r="AA14" s="23"/>
      <c r="AB14" s="23"/>
      <c r="AC14" s="24"/>
      <c r="AD14" s="22"/>
      <c r="AE14" s="23"/>
      <c r="AF14" s="23"/>
      <c r="AG14" s="24"/>
      <c r="AH14" s="22"/>
      <c r="AI14" s="23"/>
      <c r="AJ14" s="23"/>
      <c r="AK14" s="24"/>
      <c r="AL14" s="22"/>
      <c r="AM14" s="23"/>
      <c r="AN14" s="23"/>
      <c r="AO14" s="24"/>
      <c r="AP14" s="22"/>
      <c r="AQ14" s="23"/>
      <c r="AR14" s="23"/>
      <c r="AS14" s="24"/>
      <c r="AT14" s="22"/>
      <c r="AU14" s="23"/>
      <c r="AV14" s="23"/>
      <c r="AW14" s="24"/>
      <c r="AX14" s="22"/>
      <c r="AY14" s="23"/>
      <c r="AZ14" s="23"/>
      <c r="BA14" s="24"/>
      <c r="BB14" s="22"/>
      <c r="BC14" s="23"/>
      <c r="BD14" s="23"/>
      <c r="BE14" s="32"/>
      <c r="BF14" s="22"/>
      <c r="BG14" s="23"/>
      <c r="BH14" s="23"/>
      <c r="BI14" s="32"/>
      <c r="BJ14" s="42"/>
      <c r="BK14" s="38"/>
      <c r="BL14" s="38"/>
      <c r="BM14" s="43"/>
      <c r="BN14" s="34"/>
    </row>
    <row r="15" spans="1:77" s="1" customFormat="1" ht="13.8" x14ac:dyDescent="0.3">
      <c r="A15" s="2" t="s">
        <v>42</v>
      </c>
      <c r="B15" s="22"/>
      <c r="C15" s="23"/>
      <c r="D15" s="23"/>
      <c r="E15" s="24"/>
      <c r="F15" s="22"/>
      <c r="G15" s="23"/>
      <c r="H15" s="23"/>
      <c r="I15" s="24"/>
      <c r="J15" s="22"/>
      <c r="K15" s="23"/>
      <c r="L15" s="23"/>
      <c r="M15" s="24"/>
      <c r="N15" s="22"/>
      <c r="O15" s="23"/>
      <c r="P15" s="23"/>
      <c r="Q15" s="24"/>
      <c r="R15" s="22"/>
      <c r="S15" s="23"/>
      <c r="T15" s="23"/>
      <c r="U15" s="24"/>
      <c r="V15" s="22"/>
      <c r="W15" s="23"/>
      <c r="X15" s="23"/>
      <c r="Y15" s="24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32"/>
      <c r="BF15" s="22"/>
      <c r="BG15" s="23"/>
      <c r="BH15" s="23"/>
      <c r="BI15" s="32"/>
      <c r="BJ15" s="42"/>
      <c r="BK15" s="38"/>
      <c r="BL15" s="38"/>
      <c r="BM15" s="43"/>
      <c r="BN15" s="34"/>
    </row>
    <row r="16" spans="1:77" s="1" customFormat="1" ht="13.8" x14ac:dyDescent="0.3">
      <c r="A16" s="2" t="s">
        <v>43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44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45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46</v>
      </c>
      <c r="B19" s="26">
        <f t="shared" ref="B19:BM19" si="12">SUM(B7:B18)</f>
        <v>106070420.41</v>
      </c>
      <c r="C19" s="26">
        <f t="shared" ref="C19" si="13">SUM(C7:C18)</f>
        <v>13423647.139999993</v>
      </c>
      <c r="D19" s="26">
        <f t="shared" si="12"/>
        <v>7351580.9599999925</v>
      </c>
      <c r="E19" s="27">
        <f t="shared" si="12"/>
        <v>432272.96044799953</v>
      </c>
      <c r="F19" s="26">
        <f t="shared" si="12"/>
        <v>297839690.63</v>
      </c>
      <c r="G19" s="26">
        <f>SUM(G7:G18)</f>
        <v>40070580.780000001</v>
      </c>
      <c r="H19" s="26">
        <f>SUM(H7:H18)</f>
        <v>27070968.340000004</v>
      </c>
      <c r="I19" s="27">
        <f t="shared" si="12"/>
        <v>1591772.938392</v>
      </c>
      <c r="J19" s="26">
        <f t="shared" ref="J19:BI19" si="14">SUM(J7:J18)</f>
        <v>33010279.600000001</v>
      </c>
      <c r="K19" s="28">
        <f t="shared" si="14"/>
        <v>2671151.3199999984</v>
      </c>
      <c r="L19" s="28">
        <f t="shared" si="14"/>
        <v>1512958.2299999986</v>
      </c>
      <c r="M19" s="27">
        <f t="shared" si="14"/>
        <v>88961.943923999905</v>
      </c>
      <c r="N19" s="26">
        <f t="shared" si="14"/>
        <v>257946444.07999998</v>
      </c>
      <c r="O19" s="26">
        <f t="shared" si="14"/>
        <v>25928346.200000003</v>
      </c>
      <c r="P19" s="26">
        <f t="shared" si="14"/>
        <v>17499772.290000003</v>
      </c>
      <c r="Q19" s="27">
        <f t="shared" si="14"/>
        <v>1469980.8723600004</v>
      </c>
      <c r="R19" s="26">
        <f t="shared" si="14"/>
        <v>2400806.0999999996</v>
      </c>
      <c r="S19" s="28">
        <f t="shared" si="14"/>
        <v>92213.579999999842</v>
      </c>
      <c r="T19" s="28">
        <f t="shared" si="14"/>
        <v>92213.579999999842</v>
      </c>
      <c r="U19" s="27">
        <f t="shared" si="14"/>
        <v>0</v>
      </c>
      <c r="V19" s="26">
        <f t="shared" si="14"/>
        <v>37296627.350000001</v>
      </c>
      <c r="W19" s="28">
        <f t="shared" si="14"/>
        <v>2128473.91</v>
      </c>
      <c r="X19" s="28">
        <f t="shared" si="14"/>
        <v>1450188.28</v>
      </c>
      <c r="Y19" s="27">
        <f t="shared" si="14"/>
        <v>121815.81552</v>
      </c>
      <c r="Z19" s="26">
        <f t="shared" si="14"/>
        <v>3728521.81</v>
      </c>
      <c r="AA19" s="28">
        <f t="shared" si="14"/>
        <v>261955.74000000008</v>
      </c>
      <c r="AB19" s="28">
        <f t="shared" si="14"/>
        <v>204685.00000000006</v>
      </c>
      <c r="AC19" s="27">
        <f t="shared" si="14"/>
        <v>17193.540000000008</v>
      </c>
      <c r="AD19" s="26">
        <f t="shared" si="14"/>
        <v>37098674.009999998</v>
      </c>
      <c r="AE19" s="28">
        <f t="shared" si="14"/>
        <v>3715849.67</v>
      </c>
      <c r="AF19" s="28">
        <f t="shared" si="14"/>
        <v>1155138.3199999998</v>
      </c>
      <c r="AG19" s="27">
        <f t="shared" si="14"/>
        <v>47873.258159999998</v>
      </c>
      <c r="AH19" s="26">
        <f t="shared" si="14"/>
        <v>0</v>
      </c>
      <c r="AI19" s="28">
        <f t="shared" si="14"/>
        <v>0</v>
      </c>
      <c r="AJ19" s="28">
        <f t="shared" si="14"/>
        <v>0</v>
      </c>
      <c r="AK19" s="27">
        <f t="shared" si="14"/>
        <v>0</v>
      </c>
      <c r="AL19" s="26">
        <f t="shared" si="14"/>
        <v>82779625.24000001</v>
      </c>
      <c r="AM19" s="28">
        <f t="shared" si="14"/>
        <v>8150447.6899999976</v>
      </c>
      <c r="AN19" s="28">
        <f t="shared" si="14"/>
        <v>5246412.4699999969</v>
      </c>
      <c r="AO19" s="27">
        <f t="shared" si="14"/>
        <v>440698.64747999981</v>
      </c>
      <c r="AP19" s="26">
        <f t="shared" si="14"/>
        <v>13427989.449999999</v>
      </c>
      <c r="AQ19" s="28">
        <f t="shared" si="14"/>
        <v>1036795.3099999987</v>
      </c>
      <c r="AR19" s="28">
        <f t="shared" si="14"/>
        <v>449660.06999999867</v>
      </c>
      <c r="AS19" s="27">
        <f t="shared" si="14"/>
        <v>37771.44587999989</v>
      </c>
      <c r="AT19" s="26">
        <f t="shared" si="14"/>
        <v>0</v>
      </c>
      <c r="AU19" s="28">
        <f t="shared" si="14"/>
        <v>0</v>
      </c>
      <c r="AV19" s="28">
        <f t="shared" si="14"/>
        <v>0</v>
      </c>
      <c r="AW19" s="27">
        <f t="shared" si="14"/>
        <v>0</v>
      </c>
      <c r="AX19" s="26">
        <f t="shared" si="14"/>
        <v>826461.32000000007</v>
      </c>
      <c r="AY19" s="28">
        <f t="shared" si="14"/>
        <v>116678.39999999999</v>
      </c>
      <c r="AZ19" s="28">
        <f t="shared" si="14"/>
        <v>106748.65</v>
      </c>
      <c r="BA19" s="27">
        <f t="shared" si="14"/>
        <v>8966.8865999999998</v>
      </c>
      <c r="BB19" s="26">
        <f t="shared" si="14"/>
        <v>3500190.05</v>
      </c>
      <c r="BC19" s="28">
        <f t="shared" si="14"/>
        <v>302276.79000000004</v>
      </c>
      <c r="BD19" s="28">
        <f t="shared" si="14"/>
        <v>244593.30000000005</v>
      </c>
      <c r="BE19" s="27">
        <f t="shared" si="14"/>
        <v>20545.837200000005</v>
      </c>
      <c r="BF19" s="26">
        <f t="shared" si="14"/>
        <v>0</v>
      </c>
      <c r="BG19" s="28">
        <f t="shared" si="14"/>
        <v>0</v>
      </c>
      <c r="BH19" s="28">
        <f t="shared" si="14"/>
        <v>0</v>
      </c>
      <c r="BI19" s="27">
        <f t="shared" si="14"/>
        <v>0</v>
      </c>
      <c r="BJ19" s="35">
        <f t="shared" si="12"/>
        <v>875925730.05000019</v>
      </c>
      <c r="BK19" s="36">
        <f t="shared" ref="BK19" si="15">SUM(BK7:BK18)</f>
        <v>97898416.530000001</v>
      </c>
      <c r="BL19" s="36">
        <f t="shared" si="12"/>
        <v>62384919.489999995</v>
      </c>
      <c r="BM19" s="37">
        <f t="shared" si="12"/>
        <v>4277854.1459639994</v>
      </c>
      <c r="BN19" s="31">
        <f t="shared" ref="BN19" si="16">SUM(BN7:BN18)</f>
        <v>1354768.6338809996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50</v>
      </c>
      <c r="C21" s="65" t="s">
        <v>53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52</v>
      </c>
      <c r="C22" s="65" t="s">
        <v>55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73</v>
      </c>
      <c r="C23" s="65" t="s">
        <v>74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76</v>
      </c>
      <c r="C24" s="65" t="s">
        <v>77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80</v>
      </c>
      <c r="C25" s="65" t="s">
        <v>79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62</v>
      </c>
      <c r="C26" s="65" t="s">
        <v>63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qGWt63LhlCcDxfQBZGbJUXeJ2OZmkMkkr7dLMtctWQ2P3Vo6TciQRp65p9LTogWiH61OMxP1ByYLrkVGar8kDQ==" saltValue="IQJUxUaXLOqo5RH3nC0K+g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AX4:BA4"/>
    <mergeCell ref="BB4:BE4"/>
    <mergeCell ref="BF4:BI4"/>
    <mergeCell ref="B5:E5"/>
    <mergeCell ref="F5:I5"/>
    <mergeCell ref="J5:M5"/>
    <mergeCell ref="N5:Q5"/>
    <mergeCell ref="R5:U5"/>
    <mergeCell ref="V5:Y5"/>
    <mergeCell ref="Z5:AC5"/>
    <mergeCell ref="Z4:AC4"/>
    <mergeCell ref="AD4:AG4"/>
    <mergeCell ref="AH4:AK4"/>
    <mergeCell ref="AL4:AO4"/>
    <mergeCell ref="AP4:AS4"/>
    <mergeCell ref="AT4:AW4"/>
    <mergeCell ref="C25:Q25"/>
    <mergeCell ref="C26:Q26"/>
    <mergeCell ref="BB5:BE5"/>
    <mergeCell ref="BF5:BI5"/>
    <mergeCell ref="C21:Q21"/>
    <mergeCell ref="C22:Q22"/>
    <mergeCell ref="C23:Q23"/>
    <mergeCell ref="C24:Q24"/>
    <mergeCell ref="AD5:AG5"/>
    <mergeCell ref="AH5:AK5"/>
    <mergeCell ref="AL5:AO5"/>
    <mergeCell ref="AP5:AS5"/>
    <mergeCell ref="AT5:AW5"/>
    <mergeCell ref="AX5:BA5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5"/>
  <sheetViews>
    <sheetView topLeftCell="G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82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82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82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15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66</v>
      </c>
      <c r="S2" s="203"/>
      <c r="T2" s="203"/>
      <c r="U2" s="204"/>
      <c r="V2" s="166" t="s">
        <v>5</v>
      </c>
      <c r="W2" s="167"/>
      <c r="X2" s="167"/>
      <c r="Y2" s="168"/>
      <c r="Z2" s="121" t="s">
        <v>67</v>
      </c>
      <c r="AA2" s="122"/>
      <c r="AB2" s="122"/>
      <c r="AC2" s="123"/>
      <c r="AD2" s="169" t="s">
        <v>84</v>
      </c>
      <c r="AE2" s="170"/>
      <c r="AF2" s="170"/>
      <c r="AG2" s="171"/>
      <c r="AH2" s="172" t="s">
        <v>78</v>
      </c>
      <c r="AI2" s="173"/>
      <c r="AJ2" s="173"/>
      <c r="AK2" s="174"/>
      <c r="AL2" s="175" t="s">
        <v>54</v>
      </c>
      <c r="AM2" s="176"/>
      <c r="AN2" s="176"/>
      <c r="AO2" s="177"/>
      <c r="AP2" s="178" t="s">
        <v>7</v>
      </c>
      <c r="AQ2" s="179"/>
      <c r="AR2" s="179"/>
      <c r="AS2" s="180"/>
      <c r="AT2" s="139" t="s">
        <v>75</v>
      </c>
      <c r="AU2" s="140"/>
      <c r="AV2" s="140"/>
      <c r="AW2" s="141"/>
      <c r="AX2" s="91" t="s">
        <v>57</v>
      </c>
      <c r="AY2" s="92"/>
      <c r="AZ2" s="92"/>
      <c r="BA2" s="93"/>
      <c r="BB2" s="142" t="s">
        <v>70</v>
      </c>
      <c r="BC2" s="143"/>
      <c r="BD2" s="143"/>
      <c r="BE2" s="144"/>
      <c r="BF2" s="145" t="s">
        <v>81</v>
      </c>
      <c r="BG2" s="146"/>
      <c r="BH2" s="146"/>
      <c r="BI2" s="147"/>
      <c r="BJ2" s="181" t="s">
        <v>8</v>
      </c>
      <c r="BK2" s="182"/>
      <c r="BL2" s="182"/>
      <c r="BM2" s="183"/>
      <c r="BN2" s="187" t="s">
        <v>60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65</v>
      </c>
      <c r="S3" s="203"/>
      <c r="T3" s="203"/>
      <c r="U3" s="204"/>
      <c r="V3" s="166" t="s">
        <v>11</v>
      </c>
      <c r="W3" s="167"/>
      <c r="X3" s="167"/>
      <c r="Y3" s="168"/>
      <c r="Z3" s="121" t="s">
        <v>68</v>
      </c>
      <c r="AA3" s="122"/>
      <c r="AB3" s="122"/>
      <c r="AC3" s="123"/>
      <c r="AD3" s="169" t="s">
        <v>12</v>
      </c>
      <c r="AE3" s="170"/>
      <c r="AF3" s="170"/>
      <c r="AG3" s="171"/>
      <c r="AH3" s="172" t="s">
        <v>13</v>
      </c>
      <c r="AI3" s="173"/>
      <c r="AJ3" s="173"/>
      <c r="AK3" s="174"/>
      <c r="AL3" s="175" t="s">
        <v>14</v>
      </c>
      <c r="AM3" s="176"/>
      <c r="AN3" s="176"/>
      <c r="AO3" s="177"/>
      <c r="AP3" s="178" t="s">
        <v>15</v>
      </c>
      <c r="AQ3" s="179"/>
      <c r="AR3" s="179"/>
      <c r="AS3" s="180"/>
      <c r="AT3" s="139" t="s">
        <v>16</v>
      </c>
      <c r="AU3" s="140"/>
      <c r="AV3" s="140"/>
      <c r="AW3" s="141"/>
      <c r="AX3" s="91" t="s">
        <v>58</v>
      </c>
      <c r="AY3" s="92"/>
      <c r="AZ3" s="92"/>
      <c r="BA3" s="93"/>
      <c r="BB3" s="142" t="s">
        <v>71</v>
      </c>
      <c r="BC3" s="143"/>
      <c r="BD3" s="143"/>
      <c r="BE3" s="144"/>
      <c r="BF3" s="145" t="s">
        <v>17</v>
      </c>
      <c r="BG3" s="146"/>
      <c r="BH3" s="146"/>
      <c r="BI3" s="147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48" t="s">
        <v>19</v>
      </c>
      <c r="C4" s="149"/>
      <c r="D4" s="149"/>
      <c r="E4" s="150"/>
      <c r="F4" s="151" t="s">
        <v>20</v>
      </c>
      <c r="G4" s="152"/>
      <c r="H4" s="152"/>
      <c r="I4" s="153"/>
      <c r="J4" s="154" t="s">
        <v>21</v>
      </c>
      <c r="K4" s="155"/>
      <c r="L4" s="155"/>
      <c r="M4" s="156"/>
      <c r="N4" s="157" t="s">
        <v>22</v>
      </c>
      <c r="O4" s="158"/>
      <c r="P4" s="158"/>
      <c r="Q4" s="159"/>
      <c r="R4" s="160" t="s">
        <v>64</v>
      </c>
      <c r="S4" s="161"/>
      <c r="T4" s="161"/>
      <c r="U4" s="162"/>
      <c r="V4" s="163" t="s">
        <v>23</v>
      </c>
      <c r="W4" s="164"/>
      <c r="X4" s="164"/>
      <c r="Y4" s="165"/>
      <c r="Z4" s="121" t="s">
        <v>69</v>
      </c>
      <c r="AA4" s="122"/>
      <c r="AB4" s="122"/>
      <c r="AC4" s="123"/>
      <c r="AD4" s="124" t="s">
        <v>86</v>
      </c>
      <c r="AE4" s="125"/>
      <c r="AF4" s="125"/>
      <c r="AG4" s="126"/>
      <c r="AH4" s="127" t="s">
        <v>24</v>
      </c>
      <c r="AI4" s="128"/>
      <c r="AJ4" s="128"/>
      <c r="AK4" s="129"/>
      <c r="AL4" s="130" t="s">
        <v>25</v>
      </c>
      <c r="AM4" s="131"/>
      <c r="AN4" s="131"/>
      <c r="AO4" s="132"/>
      <c r="AP4" s="133" t="s">
        <v>26</v>
      </c>
      <c r="AQ4" s="134"/>
      <c r="AR4" s="134"/>
      <c r="AS4" s="135"/>
      <c r="AT4" s="136" t="s">
        <v>27</v>
      </c>
      <c r="AU4" s="137"/>
      <c r="AV4" s="137"/>
      <c r="AW4" s="138"/>
      <c r="AX4" s="91" t="s">
        <v>59</v>
      </c>
      <c r="AY4" s="92"/>
      <c r="AZ4" s="92"/>
      <c r="BA4" s="93"/>
      <c r="BB4" s="94" t="s">
        <v>72</v>
      </c>
      <c r="BC4" s="95"/>
      <c r="BD4" s="95"/>
      <c r="BE4" s="96"/>
      <c r="BF4" s="97" t="s">
        <v>28</v>
      </c>
      <c r="BG4" s="98"/>
      <c r="BH4" s="98"/>
      <c r="BI4" s="99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56</v>
      </c>
      <c r="B5" s="100">
        <v>44218</v>
      </c>
      <c r="C5" s="101"/>
      <c r="D5" s="101"/>
      <c r="E5" s="102"/>
      <c r="F5" s="103">
        <v>44218</v>
      </c>
      <c r="G5" s="104"/>
      <c r="H5" s="104"/>
      <c r="I5" s="105"/>
      <c r="J5" s="106">
        <v>44218</v>
      </c>
      <c r="K5" s="107"/>
      <c r="L5" s="107"/>
      <c r="M5" s="108"/>
      <c r="N5" s="109">
        <v>44218</v>
      </c>
      <c r="O5" s="110"/>
      <c r="P5" s="110"/>
      <c r="Q5" s="111"/>
      <c r="R5" s="112">
        <v>44389</v>
      </c>
      <c r="S5" s="113"/>
      <c r="T5" s="113"/>
      <c r="U5" s="114"/>
      <c r="V5" s="115">
        <v>44218</v>
      </c>
      <c r="W5" s="116"/>
      <c r="X5" s="116"/>
      <c r="Y5" s="117"/>
      <c r="Z5" s="118">
        <v>44410</v>
      </c>
      <c r="AA5" s="119"/>
      <c r="AB5" s="119"/>
      <c r="AC5" s="120"/>
      <c r="AD5" s="73">
        <v>44218</v>
      </c>
      <c r="AE5" s="74"/>
      <c r="AF5" s="74"/>
      <c r="AG5" s="75"/>
      <c r="AH5" s="76">
        <v>44218</v>
      </c>
      <c r="AI5" s="77"/>
      <c r="AJ5" s="77"/>
      <c r="AK5" s="78"/>
      <c r="AL5" s="79">
        <v>44218</v>
      </c>
      <c r="AM5" s="80"/>
      <c r="AN5" s="80"/>
      <c r="AO5" s="81"/>
      <c r="AP5" s="82">
        <v>44218</v>
      </c>
      <c r="AQ5" s="83"/>
      <c r="AR5" s="83"/>
      <c r="AS5" s="84"/>
      <c r="AT5" s="85">
        <v>44225</v>
      </c>
      <c r="AU5" s="86"/>
      <c r="AV5" s="86"/>
      <c r="AW5" s="87"/>
      <c r="AX5" s="88">
        <v>44242</v>
      </c>
      <c r="AY5" s="89"/>
      <c r="AZ5" s="89"/>
      <c r="BA5" s="90"/>
      <c r="BB5" s="67">
        <v>44665</v>
      </c>
      <c r="BC5" s="68"/>
      <c r="BD5" s="68"/>
      <c r="BE5" s="69"/>
      <c r="BF5" s="70">
        <v>44218</v>
      </c>
      <c r="BG5" s="71"/>
      <c r="BH5" s="71"/>
      <c r="BI5" s="72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29</v>
      </c>
      <c r="B6" s="4" t="s">
        <v>51</v>
      </c>
      <c r="C6" s="5" t="s">
        <v>47</v>
      </c>
      <c r="D6" s="5" t="s">
        <v>30</v>
      </c>
      <c r="E6" s="6" t="s">
        <v>31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32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48</v>
      </c>
      <c r="BL6" s="20" t="s">
        <v>49</v>
      </c>
      <c r="BM6" s="21" t="s">
        <v>33</v>
      </c>
      <c r="BN6" s="30" t="s">
        <v>61</v>
      </c>
    </row>
    <row r="7" spans="1:77" s="1" customFormat="1" ht="13.8" x14ac:dyDescent="0.3">
      <c r="A7" s="44" t="s">
        <v>34</v>
      </c>
      <c r="B7" s="45">
        <f>'[2]MGM Grand Detroit'!F4</f>
        <v>76202716.459999993</v>
      </c>
      <c r="C7" s="46">
        <f>'[2]MGM Grand Detroit'!L4</f>
        <v>10281961.00999999</v>
      </c>
      <c r="D7" s="46">
        <f>'[2]MGM Grand Detroit'!R4</f>
        <v>7128677.77999999</v>
      </c>
      <c r="E7" s="47">
        <f>MAX(0,'[2]MGM Grand Detroit'!Z4)</f>
        <v>0</v>
      </c>
      <c r="F7" s="45">
        <f>'[2]MotorCity Casino'!F4</f>
        <v>218250546.75</v>
      </c>
      <c r="G7" s="46">
        <f>'[2]MotorCity Casino'!L4</f>
        <v>40610149.409999996</v>
      </c>
      <c r="H7" s="46">
        <f>'[2]MotorCity Casino'!R4</f>
        <v>27164116.019999996</v>
      </c>
      <c r="I7" s="47">
        <f>MAX(0,'[2]MotorCity Casino'!Z4)</f>
        <v>1597250.0219759997</v>
      </c>
      <c r="J7" s="45">
        <f>[2]Greektown_Penn!F4</f>
        <v>27318131.899999999</v>
      </c>
      <c r="K7" s="46">
        <f>[2]Greektown_Penn!L4</f>
        <v>2655956.4899999984</v>
      </c>
      <c r="L7" s="46">
        <f>[2]Greektown_Penn!R4</f>
        <v>1539273.8499999985</v>
      </c>
      <c r="M7" s="47">
        <f>MAX(0,[2]Greektown_Penn!Z4)</f>
        <v>0</v>
      </c>
      <c r="N7" s="45">
        <f>'[2]Bay Mills Indian Community'!F4</f>
        <v>151712403.96000001</v>
      </c>
      <c r="O7" s="46">
        <f>'[2]Bay Mills Indian Community'!L4</f>
        <v>22050793.430000007</v>
      </c>
      <c r="P7" s="46">
        <f>'[2]Bay Mills Indian Community'!R4</f>
        <v>14408775.520000007</v>
      </c>
      <c r="Q7" s="47">
        <f>MAX(0,'[2]Bay Mills Indian Community'!X4)</f>
        <v>1210337.1436800007</v>
      </c>
      <c r="R7" s="45">
        <f>[2]FireKeepers!F4</f>
        <v>1836651.44</v>
      </c>
      <c r="S7" s="46">
        <f>[2]FireKeepers!L4</f>
        <v>-11894.39000000013</v>
      </c>
      <c r="T7" s="46">
        <f>[2]FireKeepers!R4</f>
        <v>-81804.39000000013</v>
      </c>
      <c r="U7" s="47">
        <f>MAX(0,[2]FireKeepers!X4)</f>
        <v>0</v>
      </c>
      <c r="V7" s="45">
        <f>'[2]Grnd Traverse Band of Otta &amp; Ch'!F4</f>
        <v>30125658.170000002</v>
      </c>
      <c r="W7" s="46">
        <f>'[2]Grnd Traverse Band of Otta &amp; Ch'!L4</f>
        <v>1680611.6400000006</v>
      </c>
      <c r="X7" s="46">
        <f>'[2]Grnd Traverse Band of Otta &amp; Ch'!R4</f>
        <v>1272978.3800000006</v>
      </c>
      <c r="Y7" s="47">
        <f>MAX(0,'[2]Grnd Traverse Band of Otta &amp; Ch'!X4)</f>
        <v>106930.18392000005</v>
      </c>
      <c r="Z7" s="45">
        <f>'[2]Gun Lake'!F4</f>
        <v>1454727.5</v>
      </c>
      <c r="AA7" s="46">
        <f>'[2]Gun Lake'!L4</f>
        <v>155584.78000000003</v>
      </c>
      <c r="AB7" s="46">
        <f>'[2]Gun Lake'!R4</f>
        <v>139554.68000000002</v>
      </c>
      <c r="AC7" s="47">
        <f>MAX(0,'[2]Gun Lake'!X4)</f>
        <v>0</v>
      </c>
      <c r="AD7" s="45">
        <f>'[2]Hannahville Indian Community'!F4</f>
        <v>707915.2</v>
      </c>
      <c r="AE7" s="46">
        <f>'[2]Hannahville Indian Community'!L4</f>
        <v>-7600.1900000000605</v>
      </c>
      <c r="AF7" s="46">
        <f>'[2]Hannahville Indian Community'!R4</f>
        <v>-7620.1900000000605</v>
      </c>
      <c r="AG7" s="47">
        <f>MAX(0,'[2]Hannahville Indian Community'!X4)</f>
        <v>0</v>
      </c>
      <c r="AH7" s="50">
        <f>'[2]Keweenaw Bay Indian Community'!F4</f>
        <v>0</v>
      </c>
      <c r="AI7" s="51">
        <f>'[2]Keweenaw Bay Indian Community'!L4</f>
        <v>0</v>
      </c>
      <c r="AJ7" s="51">
        <f>'[2]Keweenaw Bay Indian Community'!R4</f>
        <v>0</v>
      </c>
      <c r="AK7" s="62">
        <f>MAX(0,'[2]Keweenaw Bay Indian Community'!X4)</f>
        <v>0</v>
      </c>
      <c r="AL7" s="45">
        <f>'[2]Lac Vieux Desert Tribe'!F4</f>
        <v>32754560.32</v>
      </c>
      <c r="AM7" s="46">
        <f>'[2]Lac Vieux Desert Tribe'!L4</f>
        <v>4307361.1900000013</v>
      </c>
      <c r="AN7" s="46">
        <f>'[2]Lac Vieux Desert Tribe'!R4</f>
        <v>2154652.2200000011</v>
      </c>
      <c r="AO7" s="47">
        <f>MAX(0,'[2]Lac Vieux Desert Tribe'!X4)</f>
        <v>180990.7864800001</v>
      </c>
      <c r="AP7" s="45">
        <f>'[2]Little River Band of Ottawa Ind'!F4</f>
        <v>10992196.84</v>
      </c>
      <c r="AQ7" s="46">
        <f>'[2]Little River Band of Ottawa Ind'!L4</f>
        <v>1049299.5700000003</v>
      </c>
      <c r="AR7" s="46">
        <f>'[2]Little River Band of Ottawa Ind'!R4</f>
        <v>798682.47000000032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1698422.98</v>
      </c>
      <c r="AY7" s="46">
        <f>'[2]Pokagon Band of Potawatomi Ind'!L4</f>
        <v>78390.639999999898</v>
      </c>
      <c r="AZ7" s="46">
        <f>'[2]Pokagon Band of Potawatomi Ind'!R4</f>
        <v>78071.139999999898</v>
      </c>
      <c r="BA7" s="47">
        <f>MAX(0,'[2]Pokagon Band of Potawatomi Ind'!X4)</f>
        <v>0</v>
      </c>
      <c r="BB7" s="45">
        <f>'[2]Soaring Eagle Gaming'!F4</f>
        <v>2189337.12</v>
      </c>
      <c r="BC7" s="46">
        <f>'[2]Soaring Eagle Gaming'!L4</f>
        <v>183887.34000000008</v>
      </c>
      <c r="BD7" s="46">
        <f>'[2]Soaring Eagle Gaming'!R4</f>
        <v>154818.91000000009</v>
      </c>
      <c r="BE7" s="48">
        <f>MAX(0,'[2]Soaring Eagle Gaming'!X4)</f>
        <v>13004.788440000008</v>
      </c>
      <c r="BF7" s="50">
        <f>'[2]Sault Ste. Marie Tribe of Chipp'!F4</f>
        <v>0</v>
      </c>
      <c r="BG7" s="51">
        <f>'[2]Sault Ste. Marie Tribe of Chipp'!L4</f>
        <v>0</v>
      </c>
      <c r="BH7" s="51">
        <f>'[2]Sault Ste. Marie Tribe of Chipp'!R4</f>
        <v>0</v>
      </c>
      <c r="BI7" s="64">
        <f>MAX(0,'[2]Sault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'[2]All Operators reconciliation'!X4+'[2]All Operators reconciliation'!Z4</f>
        <v>1024087.1739539999</v>
      </c>
    </row>
    <row r="8" spans="1:77" s="1" customFormat="1" ht="13.8" x14ac:dyDescent="0.3">
      <c r="A8" s="2" t="s">
        <v>35</v>
      </c>
      <c r="B8" s="22">
        <f>'[2]MGM Grand Detroit'!F5</f>
        <v>54741640.770000003</v>
      </c>
      <c r="C8" s="23">
        <f>'[2]MGM Grand Detroit'!L5</f>
        <v>4910625.0100000054</v>
      </c>
      <c r="D8" s="23">
        <f>'[2]MGM Grand Detroit'!R5</f>
        <v>2045059.8200000054</v>
      </c>
      <c r="E8" s="24">
        <f>MAX(0,'[2]MGM Grand Detroit'!Z5)</f>
        <v>0</v>
      </c>
      <c r="F8" s="22">
        <f>'[2]MotorCity Casino'!F5</f>
        <v>142925856.19999999</v>
      </c>
      <c r="G8" s="23">
        <f>'[2]MotorCity Casino'!L5</f>
        <v>23728141.049999982</v>
      </c>
      <c r="H8" s="23">
        <f>'[2]MotorCity Casino'!R5</f>
        <v>17508969.679999981</v>
      </c>
      <c r="I8" s="24">
        <f>MAX(0,'[2]MotorCity Casino'!Z5)</f>
        <v>998583.8807279988</v>
      </c>
      <c r="J8" s="22">
        <f>[2]Greektown_Penn!F5</f>
        <v>17959100.84</v>
      </c>
      <c r="K8" s="23">
        <f>[2]Greektown_Penn!L5</f>
        <v>1701211.2799999993</v>
      </c>
      <c r="L8" s="23">
        <f>[2]Greektown_Penn!R5</f>
        <v>767083.33999999939</v>
      </c>
      <c r="M8" s="24">
        <f>MAX(0,[2]Greektown_Penn!Z5)</f>
        <v>0</v>
      </c>
      <c r="N8" s="22">
        <f>'[2]Bay Mills Indian Community'!F5</f>
        <v>106611427.11</v>
      </c>
      <c r="O8" s="23">
        <f>'[2]Bay Mills Indian Community'!L5</f>
        <v>12853474.620000005</v>
      </c>
      <c r="P8" s="23">
        <f>'[2]Bay Mills Indian Community'!R5</f>
        <v>6284486.9900000049</v>
      </c>
      <c r="Q8" s="24">
        <f>MAX(0,'[2]Bay Mills Indian Community'!X5)</f>
        <v>527896.90716000041</v>
      </c>
      <c r="R8" s="22">
        <f>[2]FireKeepers!F5</f>
        <v>1778896.22</v>
      </c>
      <c r="S8" s="23">
        <f>[2]FireKeepers!L5</f>
        <v>654.61999999987893</v>
      </c>
      <c r="T8" s="23">
        <f>[2]FireKeepers!R5</f>
        <v>-64590.380000000121</v>
      </c>
      <c r="U8" s="24">
        <f>MAX(0,[2]FireKeepers!X5)</f>
        <v>0</v>
      </c>
      <c r="V8" s="22">
        <f>'[2]Grnd Traverse Band of Otta &amp; Ch'!F5</f>
        <v>19116137.629999999</v>
      </c>
      <c r="W8" s="23">
        <f>'[2]Grnd Traverse Band of Otta &amp; Ch'!L5</f>
        <v>-78978.620000001043</v>
      </c>
      <c r="X8" s="23">
        <f>'[2]Grnd Traverse Band of Otta &amp; Ch'!R5</f>
        <v>-390602.57000000105</v>
      </c>
      <c r="Y8" s="24">
        <f>MAX(0,'[2]Grnd Traverse Band of Otta &amp; Ch'!X5)</f>
        <v>0</v>
      </c>
      <c r="Z8" s="22">
        <f>'[2]Gun Lake'!F5</f>
        <v>1624012.37</v>
      </c>
      <c r="AA8" s="23">
        <f>'[2]Gun Lake'!L5</f>
        <v>93444.800000000047</v>
      </c>
      <c r="AB8" s="23">
        <f>'[2]Gun Lake'!R5</f>
        <v>82970.500000000044</v>
      </c>
      <c r="AC8" s="24">
        <f>MAX(0,'[2]Gun Lake'!X5)</f>
        <v>0</v>
      </c>
      <c r="AD8" s="22">
        <f>'[2]Hannahville Indian Community'!F5</f>
        <v>361013.64</v>
      </c>
      <c r="AE8" s="23">
        <f>'[2]Hannahville Indian Community'!L5</f>
        <v>13599.929999999993</v>
      </c>
      <c r="AF8" s="23">
        <f>'[2]Hannahville Indian Community'!R5</f>
        <v>13599.929999999993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24753337.75</v>
      </c>
      <c r="AM8" s="23">
        <f>'[2]Lac Vieux Desert Tribe'!L5</f>
        <v>2257132.8500000015</v>
      </c>
      <c r="AN8" s="23">
        <f>'[2]Lac Vieux Desert Tribe'!R5</f>
        <v>703840.94000000157</v>
      </c>
      <c r="AO8" s="24">
        <f>MAX(0,'[2]Lac Vieux Desert Tribe'!X5)</f>
        <v>0</v>
      </c>
      <c r="AP8" s="22">
        <f>'[2]Little River Band of Ottawa Ind'!F5</f>
        <v>7705011.0199999996</v>
      </c>
      <c r="AQ8" s="23">
        <f>'[2]Little River Band of Ottawa Ind'!L5</f>
        <v>442852.39999999944</v>
      </c>
      <c r="AR8" s="23">
        <f>'[2]Little River Band of Ottawa Ind'!R5</f>
        <v>249763.58999999944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956866.07</v>
      </c>
      <c r="AY8" s="23">
        <f>'[2]Pokagon Band of Potawatomi Ind'!L5</f>
        <v>47968.899999999907</v>
      </c>
      <c r="AZ8" s="23">
        <f>'[2]Pokagon Band of Potawatomi Ind'!R5</f>
        <v>44698.759999999907</v>
      </c>
      <c r="BA8" s="24">
        <f>MAX(0,'[2]Pokagon Band of Potawatomi Ind'!X5)</f>
        <v>0</v>
      </c>
      <c r="BB8" s="22">
        <f>'[2]Soaring Eagle Gaming'!F5</f>
        <v>1306507.1499999999</v>
      </c>
      <c r="BC8" s="23">
        <f>'[2]Soaring Eagle Gaming'!L5</f>
        <v>20935.309999999823</v>
      </c>
      <c r="BD8" s="23">
        <f>'[2]Soaring Eagle Gaming'!R5</f>
        <v>-741.87000000017724</v>
      </c>
      <c r="BE8" s="32">
        <f>MAX(0,'[2]Soaring Eagle Gaming'!X5)</f>
        <v>0</v>
      </c>
      <c r="BF8" s="52">
        <f>'[2]Sault Ste. Marie Tribe of Chipp'!F5</f>
        <v>0</v>
      </c>
      <c r="BG8" s="53">
        <f>'[2]Sault Ste. Marie Tribe of Chipp'!L5</f>
        <v>0</v>
      </c>
      <c r="BH8" s="53">
        <f>'[2]Sault Ste. Marie Tribe of Chipp'!R5</f>
        <v>0</v>
      </c>
      <c r="BI8" s="63">
        <f>MAX(0,'[2]Sault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'[2]All Operators reconciliation'!X5+'[2]All Operators reconciliation'!Z5</f>
        <v>640248.5085619993</v>
      </c>
    </row>
    <row r="9" spans="1:77" s="1" customFormat="1" ht="13.8" x14ac:dyDescent="0.3">
      <c r="A9" s="2" t="s">
        <v>36</v>
      </c>
      <c r="B9" s="22">
        <f>'[2]MGM Grand Detroit'!F6</f>
        <v>69950654.5</v>
      </c>
      <c r="C9" s="23">
        <f>'[2]MGM Grand Detroit'!L6</f>
        <v>3892522.8299999982</v>
      </c>
      <c r="D9" s="23">
        <f>'[2]MGM Grand Detroit'!R6</f>
        <v>924806.54999999842</v>
      </c>
      <c r="E9" s="24">
        <f>MAX(0,'[2]MGM Grand Detroit'!Z6)</f>
        <v>0</v>
      </c>
      <c r="F9" s="22">
        <f>'[2]MotorCity Casino'!F6</f>
        <v>179000947.72999999</v>
      </c>
      <c r="G9" s="23">
        <f>'[2]MotorCity Casino'!L6</f>
        <v>14052310.530000001</v>
      </c>
      <c r="H9" s="23">
        <f>'[2]MotorCity Casino'!R6</f>
        <v>7479412.9200000009</v>
      </c>
      <c r="I9" s="24">
        <f>MAX(0,'[2]MotorCity Casino'!Z6)</f>
        <v>439789.47969600005</v>
      </c>
      <c r="J9" s="22">
        <f>[2]Greektown_Penn!F6</f>
        <v>24257006.379999999</v>
      </c>
      <c r="K9" s="23">
        <f>[2]Greektown_Penn!L6</f>
        <v>1396490.8399999999</v>
      </c>
      <c r="L9" s="23">
        <f>[2]Greektown_Penn!R6</f>
        <v>304171.71999999974</v>
      </c>
      <c r="M9" s="24">
        <f>MAX(0,[2]Greektown_Penn!Z6)</f>
        <v>0</v>
      </c>
      <c r="N9" s="22">
        <f>'[2]Bay Mills Indian Community'!F6</f>
        <v>128997866.65000001</v>
      </c>
      <c r="O9" s="23">
        <f>'[2]Bay Mills Indian Community'!L6</f>
        <v>9527144.7800000012</v>
      </c>
      <c r="P9" s="23">
        <f>'[2]Bay Mills Indian Community'!R6</f>
        <v>5008806.9400000013</v>
      </c>
      <c r="Q9" s="24">
        <f>MAX(0,'[2]Bay Mills Indian Community'!X6)</f>
        <v>420739.78296000016</v>
      </c>
      <c r="R9" s="22">
        <f>[2]FireKeepers!F6</f>
        <v>1717277.01</v>
      </c>
      <c r="S9" s="23">
        <f>[2]FireKeepers!L6</f>
        <v>40458.090000000084</v>
      </c>
      <c r="T9" s="23">
        <f>[2]FireKeepers!R6</f>
        <v>-11581.909999999916</v>
      </c>
      <c r="U9" s="24">
        <f>MAX(0,[2]FireKeepers!X6)</f>
        <v>0</v>
      </c>
      <c r="V9" s="22">
        <f>'[2]Grnd Traverse Band of Otta &amp; Ch'!F6</f>
        <v>23689126.329999998</v>
      </c>
      <c r="W9" s="23">
        <f>'[2]Grnd Traverse Band of Otta &amp; Ch'!L6</f>
        <v>734245.6099999994</v>
      </c>
      <c r="X9" s="23">
        <f>'[2]Grnd Traverse Band of Otta &amp; Ch'!R6</f>
        <v>480086.05999999942</v>
      </c>
      <c r="Y9" s="24">
        <f>MAX(0,'[2]Grnd Traverse Band of Otta &amp; Ch'!X6)</f>
        <v>7516.6131599999508</v>
      </c>
      <c r="Z9" s="22">
        <f>'[2]Gun Lake'!F6</f>
        <v>2685164.85</v>
      </c>
      <c r="AA9" s="23">
        <f>'[2]Gun Lake'!L6</f>
        <v>151933.28000000026</v>
      </c>
      <c r="AB9" s="23">
        <f>'[2]Gun Lake'!R6</f>
        <v>138886.53000000026</v>
      </c>
      <c r="AC9" s="24">
        <f>MAX(0,'[2]Gun Lake'!X6)</f>
        <v>0</v>
      </c>
      <c r="AD9" s="22">
        <f>'[2]Hannahville Indian Community'!F6</f>
        <v>491472.77</v>
      </c>
      <c r="AE9" s="23">
        <f>'[2]Hannahville Indian Community'!L6</f>
        <v>-4667.539999999979</v>
      </c>
      <c r="AF9" s="23">
        <f>'[2]Hannahville Indian Community'!R6</f>
        <v>-4667.539999999979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32855723.120000001</v>
      </c>
      <c r="AM9" s="23">
        <f>'[2]Lac Vieux Desert Tribe'!L6</f>
        <v>2296768.41</v>
      </c>
      <c r="AN9" s="23">
        <f>'[2]Lac Vieux Desert Tribe'!R6</f>
        <v>-353739.73999999993</v>
      </c>
      <c r="AO9" s="24">
        <f>MAX(0,'[2]Lac Vieux Desert Tribe'!X6)</f>
        <v>0</v>
      </c>
      <c r="AP9" s="22">
        <f>'[2]Little River Band of Ottawa Ind'!F6</f>
        <v>8676003.8399999999</v>
      </c>
      <c r="AQ9" s="23">
        <f>'[2]Little River Band of Ottawa Ind'!L6</f>
        <v>691273.34999999963</v>
      </c>
      <c r="AR9" s="23">
        <f>'[2]Little River Band of Ottawa Ind'!R6</f>
        <v>471497.57999999961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1177607.02</v>
      </c>
      <c r="AY9" s="23">
        <f>'[2]Pokagon Band of Potawatomi Ind'!L6</f>
        <v>91623.739999999991</v>
      </c>
      <c r="AZ9" s="23">
        <f>'[2]Pokagon Band of Potawatomi Ind'!R6</f>
        <v>89574.389999999985</v>
      </c>
      <c r="BA9" s="24">
        <f>MAX(0,'[2]Pokagon Band of Potawatomi Ind'!X6)</f>
        <v>0</v>
      </c>
      <c r="BB9" s="22">
        <f>'[2]Soaring Eagle Gaming'!F6</f>
        <v>1586747.86</v>
      </c>
      <c r="BC9" s="23">
        <f>'[2]Soaring Eagle Gaming'!L6</f>
        <v>99709.710000000196</v>
      </c>
      <c r="BD9" s="23">
        <f>'[2]Soaring Eagle Gaming'!R6</f>
        <v>72244.850000000195</v>
      </c>
      <c r="BE9" s="32">
        <f>MAX(0,'[2]Soaring Eagle Gaming'!X6)</f>
        <v>6006.2503200000174</v>
      </c>
      <c r="BF9" s="52">
        <f>'[2]Sault Ste. Marie Tribe of Chipp'!F6</f>
        <v>0</v>
      </c>
      <c r="BG9" s="53">
        <f>'[2]Sault Ste. Marie Tribe of Chipp'!L6</f>
        <v>0</v>
      </c>
      <c r="BH9" s="53">
        <f>'[2]Sault Ste. Marie Tribe of Chipp'!R6</f>
        <v>0</v>
      </c>
      <c r="BI9" s="63">
        <f>MAX(0,'[2]Sault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'[2]All Operators reconciliation'!X6+'[2]All Operators reconciliation'!Z6</f>
        <v>281973.86708400003</v>
      </c>
    </row>
    <row r="10" spans="1:77" s="1" customFormat="1" ht="13.8" x14ac:dyDescent="0.3">
      <c r="A10" s="2" t="s">
        <v>37</v>
      </c>
      <c r="B10" s="22">
        <f>'[2]MGM Grand Detroit'!F7</f>
        <v>53896159.270000003</v>
      </c>
      <c r="C10" s="23">
        <f>'[2]MGM Grand Detroit'!L7</f>
        <v>5802186.3400000036</v>
      </c>
      <c r="D10" s="23">
        <f>'[2]MGM Grand Detroit'!R7</f>
        <v>3680642.4100000034</v>
      </c>
      <c r="E10" s="24">
        <f>MAX(0,'[2]MGM Grand Detroit'!Z7)</f>
        <v>0</v>
      </c>
      <c r="F10" s="22">
        <f>'[2]MotorCity Casino'!F7</f>
        <v>154590484.84</v>
      </c>
      <c r="G10" s="23">
        <f>'[2]MotorCity Casino'!L7</f>
        <v>19118628.229999989</v>
      </c>
      <c r="H10" s="23">
        <f>'[2]MotorCity Casino'!R7</f>
        <v>13394862.61999999</v>
      </c>
      <c r="I10" s="24">
        <f>MAX(0,'[2]MotorCity Casino'!Z7)</f>
        <v>787617.9220559994</v>
      </c>
      <c r="J10" s="22">
        <f>[2]Greektown_Penn!F7</f>
        <v>21456689.199999999</v>
      </c>
      <c r="K10" s="23">
        <f>[2]Greektown_Penn!L7</f>
        <v>1964304.3200000003</v>
      </c>
      <c r="L10" s="23">
        <f>[2]Greektown_Penn!R7</f>
        <v>1249426.0600000003</v>
      </c>
      <c r="M10" s="24">
        <f>MAX(0,[2]Greektown_Penn!Z7)</f>
        <v>0</v>
      </c>
      <c r="N10" s="22">
        <f>'[2]Bay Mills Indian Community'!F7</f>
        <v>114931291.42</v>
      </c>
      <c r="O10" s="23">
        <f>'[2]Bay Mills Indian Community'!L7</f>
        <v>10467171.079999998</v>
      </c>
      <c r="P10" s="23">
        <f>'[2]Bay Mills Indian Community'!R7</f>
        <v>5946199.1099999985</v>
      </c>
      <c r="Q10" s="24">
        <f>MAX(0,'[2]Bay Mills Indian Community'!X7)</f>
        <v>499480.72523999988</v>
      </c>
      <c r="R10" s="22">
        <f>[2]FireKeepers!F7</f>
        <v>1464502.62</v>
      </c>
      <c r="S10" s="23">
        <f>[2]FireKeepers!L7</f>
        <v>57367.560000000056</v>
      </c>
      <c r="T10" s="23">
        <f>[2]FireKeepers!R7</f>
        <v>8497.5600000000559</v>
      </c>
      <c r="U10" s="24">
        <f>MAX(0,[2]FireKeepers!X7)</f>
        <v>0</v>
      </c>
      <c r="V10" s="22">
        <f>'[2]Grnd Traverse Band of Otta &amp; Ch'!F7</f>
        <v>29143638.079999998</v>
      </c>
      <c r="W10" s="23">
        <f>'[2]Grnd Traverse Band of Otta &amp; Ch'!L7</f>
        <v>1106965.3399999999</v>
      </c>
      <c r="X10" s="23">
        <f>'[2]Grnd Traverse Band of Otta &amp; Ch'!R7</f>
        <v>865703.55999999982</v>
      </c>
      <c r="Y10" s="24">
        <f>MAX(0,'[2]Grnd Traverse Band of Otta &amp; Ch'!X7)</f>
        <v>72719.099039999986</v>
      </c>
      <c r="Z10" s="22">
        <f>'[2]Gun Lake'!F7</f>
        <v>1998344.9</v>
      </c>
      <c r="AA10" s="23">
        <f>'[2]Gun Lake'!L7</f>
        <v>132967.0299999998</v>
      </c>
      <c r="AB10" s="23">
        <f>'[2]Gun Lake'!R7</f>
        <v>118623.2499999998</v>
      </c>
      <c r="AC10" s="24">
        <f>MAX(0,'[2]Gun Lake'!X7)</f>
        <v>0</v>
      </c>
      <c r="AD10" s="22">
        <f>'[2]Hannahville Indian Community'!F7</f>
        <v>412824.32000000001</v>
      </c>
      <c r="AE10" s="23">
        <f>'[2]Hannahville Indian Community'!L7</f>
        <v>34727.929999999993</v>
      </c>
      <c r="AF10" s="23">
        <f>'[2]Hannahville Indian Community'!R7</f>
        <v>34727.929999999993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29348812.359999999</v>
      </c>
      <c r="AM10" s="23">
        <f>'[2]Lac Vieux Desert Tribe'!L7</f>
        <v>3314226.3099999987</v>
      </c>
      <c r="AN10" s="23">
        <f>'[2]Lac Vieux Desert Tribe'!R7</f>
        <v>1083051.7599999988</v>
      </c>
      <c r="AO10" s="24">
        <f>MAX(0,'[2]Lac Vieux Desert Tribe'!X7)</f>
        <v>48742.393559999909</v>
      </c>
      <c r="AP10" s="22">
        <f>'[2]Little River Band of Ottawa Ind'!F7</f>
        <v>7181529.9800000004</v>
      </c>
      <c r="AQ10" s="23">
        <f>'[2]Little River Band of Ottawa Ind'!L7</f>
        <v>608331.38000000082</v>
      </c>
      <c r="AR10" s="23">
        <f>'[2]Little River Band of Ottawa Ind'!R7</f>
        <v>419963.09000000078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1679573.35</v>
      </c>
      <c r="AY10" s="23">
        <f>'[2]Pokagon Band of Potawatomi Ind'!L7</f>
        <v>-9831.5299999997951</v>
      </c>
      <c r="AZ10" s="23">
        <f>'[2]Pokagon Band of Potawatomi Ind'!R7</f>
        <v>-29753.659999999796</v>
      </c>
      <c r="BA10" s="24">
        <f>MAX(0,'[2]Pokagon Band of Potawatomi Ind'!X7)</f>
        <v>0</v>
      </c>
      <c r="BB10" s="22">
        <f>'[2]Soaring Eagle Gaming'!F7</f>
        <v>1479340.69</v>
      </c>
      <c r="BC10" s="23">
        <f>'[2]Soaring Eagle Gaming'!L7</f>
        <v>25925.84999999986</v>
      </c>
      <c r="BD10" s="23">
        <f>'[2]Soaring Eagle Gaming'!R7</f>
        <v>4690.1899999998604</v>
      </c>
      <c r="BE10" s="32">
        <f>MAX(0,'[2]Soaring Eagle Gaming'!X7)</f>
        <v>393.97595999998828</v>
      </c>
      <c r="BF10" s="52">
        <f>'[2]Sault Ste. Marie Tribe of Chipp'!F7</f>
        <v>0</v>
      </c>
      <c r="BG10" s="53">
        <f>'[2]Sault Ste. Marie Tribe of Chipp'!L7</f>
        <v>0</v>
      </c>
      <c r="BH10" s="53">
        <f>'[2]Sault Ste. Marie Tribe of Chipp'!R7</f>
        <v>0</v>
      </c>
      <c r="BI10" s="63">
        <f>MAX(0,'[2]Sault Ste. Marie Tribe of Chipp'!X7)</f>
        <v>0</v>
      </c>
      <c r="BJ10" s="42">
        <f t="shared" ref="BJ10" si="16">B10+F10+J10+N10+R10+V10+Z10+AD10+AH10+AL10+AP10+AT10+AX10+BB10+BF10</f>
        <v>417583191.03000003</v>
      </c>
      <c r="BK10" s="38">
        <f t="shared" ref="BK10" si="17">C10+G10+K10+O10+S10+W10+AA10+AE10+AI10+AM10+AQ10+AU10+AY10+BC10+BG10</f>
        <v>42622969.839999989</v>
      </c>
      <c r="BL10" s="38">
        <f t="shared" ref="BL10" si="18">D10+H10+L10+P10+T10+X10+AB10+AF10+AJ10+AN10+AR10+AV10+AZ10+BD10+BH10</f>
        <v>26776633.879999988</v>
      </c>
      <c r="BM10" s="43">
        <f t="shared" ref="BM10" si="19">E10+I10+M10+Q10+U10+Y10+AC10+AG10+AK10+AO10+AS10+AW10+BA10+BE10+BI10</f>
        <v>1408954.1158559993</v>
      </c>
      <c r="BN10" s="34">
        <f>'[2]All Operators reconciliation'!X7+'[2]All Operators reconciliation'!Z7</f>
        <v>504986.32077399967</v>
      </c>
    </row>
    <row r="11" spans="1:77" s="1" customFormat="1" ht="13.8" x14ac:dyDescent="0.3">
      <c r="A11" s="2" t="s">
        <v>38</v>
      </c>
      <c r="B11" s="22">
        <f>'[2]MGM Grand Detroit'!F8</f>
        <v>54736713.590000004</v>
      </c>
      <c r="C11" s="23">
        <f>'[2]MGM Grand Detroit'!L8</f>
        <v>7421774.3300000057</v>
      </c>
      <c r="D11" s="23">
        <f>'[2]MGM Grand Detroit'!R8</f>
        <v>5040413.3900000062</v>
      </c>
      <c r="E11" s="24">
        <f>MAX(0,'[2]MGM Grand Detroit'!Z8)</f>
        <v>0</v>
      </c>
      <c r="F11" s="22">
        <f>'[2]MotorCity Casino'!F8</f>
        <v>139482687.93000001</v>
      </c>
      <c r="G11" s="23">
        <f>'[2]MotorCity Casino'!L8</f>
        <v>22570708.220000014</v>
      </c>
      <c r="H11" s="23">
        <f>'[2]MotorCity Casino'!R8</f>
        <v>17279604.730000012</v>
      </c>
      <c r="I11" s="24">
        <f>MAX(0,'[2]MotorCity Casino'!Z8)</f>
        <v>1016040.7581240006</v>
      </c>
      <c r="J11" s="22">
        <f>[2]Greektown_Penn!F8</f>
        <v>15756537.27</v>
      </c>
      <c r="K11" s="23">
        <f>[2]Greektown_Penn!L8</f>
        <v>1789254.7899999991</v>
      </c>
      <c r="L11" s="23">
        <f>[2]Greektown_Penn!R8</f>
        <v>1253968.9999999991</v>
      </c>
      <c r="M11" s="24">
        <f>MAX(0,[2]Greektown_Penn!Z8)</f>
        <v>0</v>
      </c>
      <c r="N11" s="22">
        <f>'[2]Bay Mills Indian Community'!F8</f>
        <v>108193462.87</v>
      </c>
      <c r="O11" s="23">
        <f>'[2]Bay Mills Indian Community'!L8</f>
        <v>12493946.710000008</v>
      </c>
      <c r="P11" s="23">
        <f>'[2]Bay Mills Indian Community'!R8</f>
        <v>9282471.2400000077</v>
      </c>
      <c r="Q11" s="24">
        <f>MAX(0,'[2]Bay Mills Indian Community'!X8)</f>
        <v>779727.58416000067</v>
      </c>
      <c r="R11" s="22">
        <f>[2]FireKeepers!F8</f>
        <v>1082305.53</v>
      </c>
      <c r="S11" s="23">
        <f>[2]FireKeepers!L8</f>
        <v>48248.420000000042</v>
      </c>
      <c r="T11" s="23">
        <f>[2]FireKeepers!R8</f>
        <v>5498.4200000000419</v>
      </c>
      <c r="U11" s="24">
        <f>MAX(0,[2]FireKeepers!X8)</f>
        <v>0</v>
      </c>
      <c r="V11" s="22">
        <f>'[2]Grnd Traverse Band of Otta &amp; Ch'!F8</f>
        <v>24420583.68</v>
      </c>
      <c r="W11" s="23">
        <f>'[2]Grnd Traverse Band of Otta &amp; Ch'!L8</f>
        <v>1353213.8500000015</v>
      </c>
      <c r="X11" s="23">
        <f>'[2]Grnd Traverse Band of Otta &amp; Ch'!R8</f>
        <v>1133692.3200000015</v>
      </c>
      <c r="Y11" s="24">
        <f>MAX(0,'[2]Grnd Traverse Band of Otta &amp; Ch'!X8)</f>
        <v>95230.154880000133</v>
      </c>
      <c r="Z11" s="22">
        <f>'[2]Gun Lake'!F8</f>
        <v>1995444.42</v>
      </c>
      <c r="AA11" s="23">
        <f>'[2]Gun Lake'!L8</f>
        <v>197790.57999999984</v>
      </c>
      <c r="AB11" s="23">
        <f>'[2]Gun Lake'!R8</f>
        <v>179235.26999999984</v>
      </c>
      <c r="AC11" s="24">
        <f>MAX(0,'[2]Gun Lake'!X8)</f>
        <v>0</v>
      </c>
      <c r="AD11" s="22">
        <f>'[2]Hannahville Indian Community'!F8</f>
        <v>335695.74</v>
      </c>
      <c r="AE11" s="23">
        <f>'[2]Hannahville Indian Community'!L8</f>
        <v>21553.890000000014</v>
      </c>
      <c r="AF11" s="23">
        <f>'[2]Hannahville Indian Community'!R8</f>
        <v>21553.890000000014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30708735.760000002</v>
      </c>
      <c r="AM11" s="23">
        <f>'[2]Lac Vieux Desert Tribe'!L8</f>
        <v>3351129.7700000033</v>
      </c>
      <c r="AN11" s="23">
        <f>'[2]Lac Vieux Desert Tribe'!R8</f>
        <v>881264.06000000332</v>
      </c>
      <c r="AO11" s="24">
        <f>MAX(0,'[2]Lac Vieux Desert Tribe'!X8)</f>
        <v>74026.181040000287</v>
      </c>
      <c r="AP11" s="22">
        <f>'[2]Little River Band of Ottawa Ind'!F8</f>
        <v>7179088.9900000002</v>
      </c>
      <c r="AQ11" s="23">
        <f>'[2]Little River Band of Ottawa Ind'!L8</f>
        <v>606064.24000000022</v>
      </c>
      <c r="AR11" s="23">
        <f>'[2]Little River Band of Ottawa Ind'!R8</f>
        <v>433706.07000000018</v>
      </c>
      <c r="AS11" s="24">
        <f>MAX(0,'[2]Little River Band of Ottawa Ind'!X8)</f>
        <v>32923.338840000019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1028459.75</v>
      </c>
      <c r="AY11" s="23">
        <f>'[2]Pokagon Band of Potawatomi Ind'!L8</f>
        <v>64182.520000000019</v>
      </c>
      <c r="AZ11" s="23">
        <f>'[2]Pokagon Band of Potawatomi Ind'!R8</f>
        <v>62984.110000000015</v>
      </c>
      <c r="BA11" s="24">
        <f>MAX(0,'[2]Pokagon Band of Potawatomi Ind'!X8)</f>
        <v>0</v>
      </c>
      <c r="BB11" s="22">
        <f>'[2]Soaring Eagle Gaming'!F8</f>
        <v>1147205.29</v>
      </c>
      <c r="BC11" s="23">
        <f>'[2]Soaring Eagle Gaming'!L8</f>
        <v>39324.469999999972</v>
      </c>
      <c r="BD11" s="23">
        <f>'[2]Soaring Eagle Gaming'!R8</f>
        <v>17498.669999999973</v>
      </c>
      <c r="BE11" s="32">
        <f>MAX(0,'[2]Soaring Eagle Gaming'!X8)</f>
        <v>1469.8882799999978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20">B11+F11+J11+N11+R11+V11+Z11+AD11+AH11+AL11+AP11+AT11+AX11+BB11+BF11</f>
        <v>386066920.82000005</v>
      </c>
      <c r="BK11" s="38">
        <f t="shared" ref="BK11" si="21">C11+G11+K11+O11+S11+W11+AA11+AE11+AI11+AM11+AQ11+AU11+AY11+BC11+BG11</f>
        <v>49957191.790000036</v>
      </c>
      <c r="BL11" s="38">
        <f t="shared" ref="BL11" si="22">D11+H11+L11+P11+T11+X11+AB11+AF11+AJ11+AN11+AR11+AV11+AZ11+BD11+BH11</f>
        <v>35591891.170000039</v>
      </c>
      <c r="BM11" s="43">
        <f t="shared" ref="BM11" si="23">E11+I11+M11+Q11+U11+Y11+AC11+AG11+AK11+AO11+AS11+AW11+BA11+BE11+BI11</f>
        <v>1999417.905324002</v>
      </c>
      <c r="BN11" s="34">
        <f>'[2]All Operators reconciliation'!X8+'[2]All Operators reconciliation'!Z8</f>
        <v>651441.09832100046</v>
      </c>
    </row>
    <row r="12" spans="1:77" s="1" customFormat="1" ht="13.8" x14ac:dyDescent="0.3">
      <c r="A12" s="2" t="s">
        <v>39</v>
      </c>
      <c r="B12" s="22">
        <f>'[2]MGM Grand Detroit'!F9</f>
        <v>40935275.43</v>
      </c>
      <c r="C12" s="23">
        <f>'[2]MGM Grand Detroit'!L9</f>
        <v>5365818.3999999985</v>
      </c>
      <c r="D12" s="23">
        <f>'[2]MGM Grand Detroit'!R9</f>
        <v>3562251.8499999987</v>
      </c>
      <c r="E12" s="24">
        <f>MAX(0,'[2]MGM Grand Detroit'!Z9)</f>
        <v>0</v>
      </c>
      <c r="F12" s="22">
        <f>'[2]MotorCity Casino'!F9</f>
        <v>103357137.54000001</v>
      </c>
      <c r="G12" s="23">
        <f>'[2]MotorCity Casino'!L9</f>
        <v>18459108.710000008</v>
      </c>
      <c r="H12" s="23">
        <f>'[2]MotorCity Casino'!R9</f>
        <v>14003494.640000008</v>
      </c>
      <c r="I12" s="24">
        <f>MAX(0,'[2]MotorCity Casino'!Z9)</f>
        <v>823405.48483200045</v>
      </c>
      <c r="J12" s="22">
        <f>[2]Greektown_Penn!F9</f>
        <v>12909179.890000001</v>
      </c>
      <c r="K12" s="23">
        <f>[2]Greektown_Penn!L9</f>
        <v>1464850.8000000007</v>
      </c>
      <c r="L12" s="23">
        <f>[2]Greektown_Penn!R9</f>
        <v>960840.05000000075</v>
      </c>
      <c r="M12" s="24">
        <f>MAX(0,[2]Greektown_Penn!Z9)</f>
        <v>0</v>
      </c>
      <c r="N12" s="22">
        <f>'[2]Bay Mills Indian Community'!F9</f>
        <v>94961230.049999997</v>
      </c>
      <c r="O12" s="23">
        <f>'[2]Bay Mills Indian Community'!L9</f>
        <v>13065526.269999996</v>
      </c>
      <c r="P12" s="23">
        <f>'[2]Bay Mills Indian Community'!R9</f>
        <v>9688545.9799999967</v>
      </c>
      <c r="Q12" s="24">
        <f>MAX(0,'[2]Bay Mills Indian Community'!X9)</f>
        <v>813837.86231999972</v>
      </c>
      <c r="R12" s="22">
        <f>[2]FireKeepers!F9</f>
        <v>629385.28</v>
      </c>
      <c r="S12" s="23">
        <f>[2]FireKeepers!L9</f>
        <v>-31915.349999999977</v>
      </c>
      <c r="T12" s="23">
        <f>[2]FireKeepers!R9</f>
        <v>-56588.119999999981</v>
      </c>
      <c r="U12" s="24">
        <f>MAX(0,[2]FireKeepers!X9)</f>
        <v>0</v>
      </c>
      <c r="V12" s="22">
        <f>'[2]Grnd Traverse Band of Otta &amp; Ch'!F9</f>
        <v>13714679.82</v>
      </c>
      <c r="W12" s="23">
        <f>'[2]Grnd Traverse Band of Otta &amp; Ch'!L9</f>
        <v>1139316.4100000001</v>
      </c>
      <c r="X12" s="23">
        <f>'[2]Grnd Traverse Band of Otta &amp; Ch'!R9</f>
        <v>927819.54000000015</v>
      </c>
      <c r="Y12" s="24">
        <f>MAX(0,'[2]Grnd Traverse Band of Otta &amp; Ch'!X9)</f>
        <v>77936.84136000002</v>
      </c>
      <c r="Z12" s="22">
        <f>'[2]Gun Lake'!F9</f>
        <v>1458867.47</v>
      </c>
      <c r="AA12" s="23">
        <f>'[2]Gun Lake'!L9</f>
        <v>153302.77000000002</v>
      </c>
      <c r="AB12" s="23">
        <f>'[2]Gun Lake'!R9</f>
        <v>134539.78000000003</v>
      </c>
      <c r="AC12" s="24">
        <f>MAX(0,'[2]Gun Lake'!X9)</f>
        <v>3129.9382800000026</v>
      </c>
      <c r="AD12" s="22">
        <f>'[2]Hannahville Indian Community'!F9</f>
        <v>181335.17</v>
      </c>
      <c r="AE12" s="23">
        <f>'[2]Hannahville Indian Community'!L9</f>
        <v>23059.130000000005</v>
      </c>
      <c r="AF12" s="23">
        <f>'[2]Hannahville Indian Community'!R9</f>
        <v>23039.130000000005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26240924.050000001</v>
      </c>
      <c r="AM12" s="23">
        <f>'[2]Lac Vieux Desert Tribe'!L9</f>
        <v>3952890.84</v>
      </c>
      <c r="AN12" s="23">
        <f>'[2]Lac Vieux Desert Tribe'!R9</f>
        <v>400394.48999999976</v>
      </c>
      <c r="AO12" s="24">
        <f>MAX(0,'[2]Lac Vieux Desert Tribe'!X9)</f>
        <v>33633.137159999984</v>
      </c>
      <c r="AP12" s="22">
        <f>'[2]Little River Band of Ottawa Ind'!F9</f>
        <v>6530063.3200000003</v>
      </c>
      <c r="AQ12" s="23">
        <f>'[2]Little River Band of Ottawa Ind'!L9</f>
        <v>776298.26000000071</v>
      </c>
      <c r="AR12" s="23">
        <f>'[2]Little River Band of Ottawa Ind'!R9</f>
        <v>606252.52000000072</v>
      </c>
      <c r="AS12" s="24">
        <f>MAX(0,'[2]Little River Band of Ottawa Ind'!X9)</f>
        <v>50925.211680000066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529378</v>
      </c>
      <c r="AY12" s="23">
        <f>'[2]Pokagon Band of Potawatomi Ind'!L9</f>
        <v>50885.229999999981</v>
      </c>
      <c r="AZ12" s="23">
        <f>'[2]Pokagon Band of Potawatomi Ind'!R9</f>
        <v>50601.529999999984</v>
      </c>
      <c r="BA12" s="24">
        <f>MAX(0,'[2]Pokagon Band of Potawatomi Ind'!X9)</f>
        <v>0</v>
      </c>
      <c r="BB12" s="22">
        <f>'[2]Soaring Eagle Gaming'!F9</f>
        <v>1250231.03</v>
      </c>
      <c r="BC12" s="23">
        <f>'[2]Soaring Eagle Gaming'!L9</f>
        <v>204446.61</v>
      </c>
      <c r="BD12" s="23">
        <f>'[2]Soaring Eagle Gaming'!R9</f>
        <v>181286.55</v>
      </c>
      <c r="BE12" s="32">
        <f>MAX(0,'[2]Soaring Eagle Gaming'!X9)</f>
        <v>15228.0702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4">B12+F12+J12+N12+R12+V12+Z12+AD12+AH12+AL12+AP12+AT12+AX12+BB12+BF12</f>
        <v>302697687.04999995</v>
      </c>
      <c r="BK12" s="38">
        <f t="shared" ref="BK12" si="25">C12+G12+K12+O12+S12+W12+AA12+AE12+AI12+AM12+AQ12+AU12+AY12+BC12+BG12</f>
        <v>44623588.080000013</v>
      </c>
      <c r="BL12" s="38">
        <f t="shared" ref="BL12" si="26">D12+H12+L12+P12+T12+X12+AB12+AF12+AJ12+AN12+AR12+AV12+AZ12+BD12+BH12</f>
        <v>30482477.940000001</v>
      </c>
      <c r="BM12" s="43">
        <f t="shared" ref="BM12" si="27">E12+I12+M12+Q12+U12+Y12+AC12+AG12+AK12+AO12+AS12+AW12+BA12+BE12+BI12</f>
        <v>1818096.5458320002</v>
      </c>
      <c r="BN12" s="34">
        <f>'[2]All Operators reconciliation'!X9+'[2]All Operators reconciliation'!Z9</f>
        <v>527931.74792800029</v>
      </c>
    </row>
    <row r="13" spans="1:77" s="1" customFormat="1" ht="13.8" x14ac:dyDescent="0.3">
      <c r="A13" s="2" t="s">
        <v>40</v>
      </c>
      <c r="B13" s="22">
        <f>'[2]MGM Grand Detroit'!F10</f>
        <v>36889890.020000003</v>
      </c>
      <c r="C13" s="23">
        <f>'[2]MGM Grand Detroit'!L10</f>
        <v>5208774.7400000021</v>
      </c>
      <c r="D13" s="23">
        <f>'[2]MGM Grand Detroit'!R10</f>
        <v>3435693.7700000023</v>
      </c>
      <c r="E13" s="24">
        <f>MAX(0,'[2]MGM Grand Detroit'!Z10)</f>
        <v>0</v>
      </c>
      <c r="F13" s="22">
        <f>'[2]MotorCity Casino'!F10</f>
        <v>90417621.890000001</v>
      </c>
      <c r="G13" s="23">
        <f>'[2]MotorCity Casino'!L10</f>
        <v>14116838.230000004</v>
      </c>
      <c r="H13" s="23">
        <f>'[2]MotorCity Casino'!R10</f>
        <v>10918499.750000004</v>
      </c>
      <c r="I13" s="24">
        <f>MAX(0,'[2]MotorCity Casino'!Z10)</f>
        <v>642007.78530000022</v>
      </c>
      <c r="J13" s="22">
        <f>[2]Greektown_Penn!F10</f>
        <v>11257086.34</v>
      </c>
      <c r="K13" s="23">
        <f>[2]Greektown_Penn!L10</f>
        <v>1466594.6099999994</v>
      </c>
      <c r="L13" s="23">
        <f>[2]Greektown_Penn!R10</f>
        <v>1021861.2099999994</v>
      </c>
      <c r="M13" s="24">
        <f>MAX(0,[2]Greektown_Penn!Z10)</f>
        <v>0</v>
      </c>
      <c r="N13" s="22">
        <f>'[2]Bay Mills Indian Community'!F10</f>
        <v>87883920.049999997</v>
      </c>
      <c r="O13" s="23">
        <f>'[2]Bay Mills Indian Community'!L10</f>
        <v>9440073.9399999976</v>
      </c>
      <c r="P13" s="23">
        <f>'[2]Bay Mills Indian Community'!R10</f>
        <v>6336072.1699999981</v>
      </c>
      <c r="Q13" s="24">
        <f>MAX(0,'[2]Bay Mills Indian Community'!X10)</f>
        <v>532230.06227999984</v>
      </c>
      <c r="R13" s="22">
        <f>[2]FireKeepers!F10</f>
        <v>537695.79</v>
      </c>
      <c r="S13" s="23">
        <f>[2]FireKeepers!L10</f>
        <v>46812.740000000049</v>
      </c>
      <c r="T13" s="23">
        <f>[2]FireKeepers!R10</f>
        <v>35552.730000000047</v>
      </c>
      <c r="U13" s="24">
        <f>MAX(0,[2]FireKeepers!X10)</f>
        <v>0</v>
      </c>
      <c r="V13" s="22">
        <f>'[2]Grnd Traverse Band of Otta &amp; Ch'!F10</f>
        <v>17264991.550000001</v>
      </c>
      <c r="W13" s="23">
        <f>'[2]Grnd Traverse Band of Otta &amp; Ch'!L10</f>
        <v>812451.63000000082</v>
      </c>
      <c r="X13" s="23">
        <f>'[2]Grnd Traverse Band of Otta &amp; Ch'!R10</f>
        <v>619495.89000000083</v>
      </c>
      <c r="Y13" s="24">
        <f>MAX(0,'[2]Grnd Traverse Band of Otta &amp; Ch'!X10)</f>
        <v>52037.65476000007</v>
      </c>
      <c r="Z13" s="22">
        <f>'[2]Gun Lake'!F10</f>
        <v>2025513.89</v>
      </c>
      <c r="AA13" s="23">
        <f>'[2]Gun Lake'!L10</f>
        <v>114980.15999999992</v>
      </c>
      <c r="AB13" s="23">
        <f>'[2]Gun Lake'!R10</f>
        <v>98125.509999999922</v>
      </c>
      <c r="AC13" s="24">
        <f>MAX(0,'[2]Gun Lake'!X10)</f>
        <v>8242.5428399999946</v>
      </c>
      <c r="AD13" s="22">
        <f>'[2]Hannahville Indian Community'!F10</f>
        <v>44089.96</v>
      </c>
      <c r="AE13" s="23">
        <f>'[2]Hannahville Indian Community'!L10</f>
        <v>-6869.0599999999977</v>
      </c>
      <c r="AF13" s="23">
        <f>'[2]Hannahville Indian Community'!R10</f>
        <v>-6869.0599999999977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28807396.780000001</v>
      </c>
      <c r="AM13" s="23">
        <f>'[2]Lac Vieux Desert Tribe'!L10</f>
        <v>2085935.6700000018</v>
      </c>
      <c r="AN13" s="23">
        <f>'[2]Lac Vieux Desert Tribe'!R10</f>
        <v>921035.55000000168</v>
      </c>
      <c r="AO13" s="24">
        <f>MAX(0,'[2]Lac Vieux Desert Tribe'!X10)</f>
        <v>77366.986200000145</v>
      </c>
      <c r="AP13" s="22">
        <f>'[2]Little River Band of Ottawa Ind'!F10</f>
        <v>5558873.5700000003</v>
      </c>
      <c r="AQ13" s="23">
        <f>'[2]Little River Band of Ottawa Ind'!L10</f>
        <v>577323.08000000007</v>
      </c>
      <c r="AR13" s="23">
        <f>'[2]Little River Band of Ottawa Ind'!R10</f>
        <v>397123.80000000005</v>
      </c>
      <c r="AS13" s="24">
        <f>MAX(0,'[2]Little River Band of Ottawa Ind'!X10)</f>
        <v>33358.399200000007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645557.64</v>
      </c>
      <c r="AY13" s="23">
        <f>'[2]Pokagon Band of Potawatomi Ind'!L10</f>
        <v>59178.95000000007</v>
      </c>
      <c r="AZ13" s="23">
        <f>'[2]Pokagon Band of Potawatomi Ind'!R10</f>
        <v>59114.70000000007</v>
      </c>
      <c r="BA13" s="24">
        <f>MAX(0,'[2]Pokagon Band of Potawatomi Ind'!X10)</f>
        <v>0</v>
      </c>
      <c r="BB13" s="22">
        <f>'[2]Soaring Eagle Gaming'!F10</f>
        <v>1408448.02</v>
      </c>
      <c r="BC13" s="23">
        <f>'[2]Soaring Eagle Gaming'!L10</f>
        <v>153881.06000000006</v>
      </c>
      <c r="BD13" s="23">
        <f>'[2]Soaring Eagle Gaming'!R10</f>
        <v>64655.300000000061</v>
      </c>
      <c r="BE13" s="32">
        <f>MAX(0,'[2]Soaring Eagle Gaming'!X10)</f>
        <v>5431.045200000005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8">B13+F13+J13+N13+R13+V13+Z13+AD13+AH13+AL13+AP13+AT13+AX13+BB13+BF13</f>
        <v>282741085.49999994</v>
      </c>
      <c r="BK13" s="38">
        <f t="shared" ref="BK13" si="29">C13+G13+K13+O13+S13+W13+AA13+AE13+AI13+AM13+AQ13+AU13+AY13+BC13+BG13</f>
        <v>34075975.750000007</v>
      </c>
      <c r="BL13" s="38">
        <f t="shared" ref="BL13" si="30">D13+H13+L13+P13+T13+X13+AB13+AF13+AJ13+AN13+AR13+AV13+AZ13+BD13+BH13</f>
        <v>23900361.320000011</v>
      </c>
      <c r="BM13" s="43">
        <f t="shared" ref="BM13" si="31">E13+I13+M13+Q13+U13+Y13+AC13+AG13+AK13+AO13+AS13+AW13+BA13+BE13+BI13</f>
        <v>1350674.4757800004</v>
      </c>
      <c r="BN13" s="34">
        <f>'[2]All Operators reconciliation'!X10+'[2]All Operators reconciliation'!Z10</f>
        <v>411627.44057500013</v>
      </c>
    </row>
    <row r="14" spans="1:77" s="1" customFormat="1" ht="13.8" x14ac:dyDescent="0.3">
      <c r="A14" s="2" t="s">
        <v>41</v>
      </c>
      <c r="B14" s="22">
        <f>'[2]MGM Grand Detroit'!F11</f>
        <v>50748837.140000001</v>
      </c>
      <c r="C14" s="23">
        <f>'[2]MGM Grand Detroit'!L11</f>
        <v>6771134.8400000036</v>
      </c>
      <c r="D14" s="23">
        <f>'[2]MGM Grand Detroit'!R11</f>
        <v>4471568.4600000037</v>
      </c>
      <c r="E14" s="24">
        <f>MAX(0,'[2]MGM Grand Detroit'!Z11)</f>
        <v>0</v>
      </c>
      <c r="F14" s="22">
        <f>'[2]MotorCity Casino'!F11</f>
        <v>106997611.12</v>
      </c>
      <c r="G14" s="23">
        <f>'[2]MotorCity Casino'!L11</f>
        <v>17847141.439999998</v>
      </c>
      <c r="H14" s="23">
        <f>'[2]MotorCity Casino'!R11</f>
        <v>13535995.589999998</v>
      </c>
      <c r="I14" s="24">
        <f>MAX(0,'[2]MotorCity Casino'!Z11)</f>
        <v>795916.54069199983</v>
      </c>
      <c r="J14" s="22">
        <f>[2]Greektown_Penn!F11</f>
        <v>15412708.34</v>
      </c>
      <c r="K14" s="23">
        <f>[2]Greektown_Penn!L11</f>
        <v>2074517.7799999993</v>
      </c>
      <c r="L14" s="23">
        <f>[2]Greektown_Penn!R11</f>
        <v>1610270.8299999994</v>
      </c>
      <c r="M14" s="24">
        <f>MAX(0,[2]Greektown_Penn!Z11)</f>
        <v>79800.18832799996</v>
      </c>
      <c r="N14" s="22">
        <f>'[2]Bay Mills Indian Community'!F11</f>
        <v>103071697.76000001</v>
      </c>
      <c r="O14" s="23">
        <f>'[2]Bay Mills Indian Community'!L11</f>
        <v>15726906.440000013</v>
      </c>
      <c r="P14" s="23">
        <f>'[2]Bay Mills Indian Community'!R11</f>
        <v>9933186.2900000121</v>
      </c>
      <c r="Q14" s="24">
        <f>MAX(0,'[2]Bay Mills Indian Community'!X11)</f>
        <v>834387.64836000104</v>
      </c>
      <c r="R14" s="22">
        <f>[2]FireKeepers!F11</f>
        <v>1202451.67</v>
      </c>
      <c r="S14" s="23">
        <f>[2]FireKeepers!L11</f>
        <v>76595.399999999965</v>
      </c>
      <c r="T14" s="23">
        <f>[2]FireKeepers!R11</f>
        <v>49854.209999999963</v>
      </c>
      <c r="U14" s="24">
        <f>MAX(0,[2]FireKeepers!X11)</f>
        <v>0</v>
      </c>
      <c r="V14" s="22">
        <f>'[2]Grnd Traverse Band of Otta &amp; Ch'!F11</f>
        <v>20023954.969999999</v>
      </c>
      <c r="W14" s="23">
        <f>'[2]Grnd Traverse Band of Otta &amp; Ch'!L11</f>
        <v>1280214</v>
      </c>
      <c r="X14" s="23">
        <f>'[2]Grnd Traverse Band of Otta &amp; Ch'!R11</f>
        <v>976566.54</v>
      </c>
      <c r="Y14" s="24">
        <f>MAX(0,'[2]Grnd Traverse Band of Otta &amp; Ch'!X11)</f>
        <v>82031.589360000013</v>
      </c>
      <c r="Z14" s="22">
        <f>'[2]Gun Lake'!F11</f>
        <v>2153106.0299999998</v>
      </c>
      <c r="AA14" s="23">
        <f>'[2]Gun Lake'!L11</f>
        <v>225228.79999999981</v>
      </c>
      <c r="AB14" s="23">
        <f>'[2]Gun Lake'!R11</f>
        <v>204911.98999999982</v>
      </c>
      <c r="AC14" s="24">
        <f>MAX(0,'[2]Gun Lake'!X11)</f>
        <v>17212.607159999985</v>
      </c>
      <c r="AD14" s="52">
        <f>'[2]Hannahville Indian Community'!F11</f>
        <v>0</v>
      </c>
      <c r="AE14" s="53">
        <f>'[2]Hannahville Indian Community'!L11</f>
        <v>0</v>
      </c>
      <c r="AF14" s="53">
        <f>'[2]Hannahville Indian Community'!R11</f>
        <v>0</v>
      </c>
      <c r="AG14" s="61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30173240.469999999</v>
      </c>
      <c r="AM14" s="23">
        <f>'[2]Lac Vieux Desert Tribe'!L11</f>
        <v>4202118.18</v>
      </c>
      <c r="AN14" s="23">
        <f>'[2]Lac Vieux Desert Tribe'!R11</f>
        <v>2629789.6199999996</v>
      </c>
      <c r="AO14" s="24">
        <f>MAX(0,'[2]Lac Vieux Desert Tribe'!X11)</f>
        <v>220902.32807999998</v>
      </c>
      <c r="AP14" s="22">
        <f>'[2]Little River Band of Ottawa Ind'!F11</f>
        <v>6365347.2599999998</v>
      </c>
      <c r="AQ14" s="23">
        <f>'[2]Little River Band of Ottawa Ind'!L11</f>
        <v>825661.79999999981</v>
      </c>
      <c r="AR14" s="23">
        <f>'[2]Little River Band of Ottawa Ind'!R11</f>
        <v>649116.5399999998</v>
      </c>
      <c r="AS14" s="24">
        <f>MAX(0,'[2]Little River Band of Ottawa Ind'!X11)</f>
        <v>54525.789359999988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944466.7</v>
      </c>
      <c r="AY14" s="23">
        <f>'[2]Pokagon Band of Potawatomi Ind'!L11</f>
        <v>78440.429999999935</v>
      </c>
      <c r="AZ14" s="23">
        <f>'[2]Pokagon Band of Potawatomi Ind'!R11</f>
        <v>78440.429999999935</v>
      </c>
      <c r="BA14" s="24">
        <f>MAX(0,'[2]Pokagon Band of Potawatomi Ind'!X11)</f>
        <v>0</v>
      </c>
      <c r="BB14" s="22">
        <f>'[2]Soaring Eagle Gaming'!F11</f>
        <v>1763235.55</v>
      </c>
      <c r="BC14" s="23">
        <f>'[2]Soaring Eagle Gaming'!L11</f>
        <v>157221.18999999994</v>
      </c>
      <c r="BD14" s="23">
        <f>'[2]Soaring Eagle Gaming'!R11</f>
        <v>67035.679999999949</v>
      </c>
      <c r="BE14" s="32">
        <f>MAX(0,'[2]Soaring Eagle Gaming'!X11)</f>
        <v>5630.9971199999964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32">B14+F14+J14+N14+R14+V14+Z14+AD14+AH14+AL14+AP14+AT14+AX14+BB14+BF14</f>
        <v>338856657.00999999</v>
      </c>
      <c r="BK14" s="38">
        <f t="shared" ref="BK14" si="33">C14+G14+K14+O14+S14+W14+AA14+AE14+AI14+AM14+AQ14+AU14+AY14+BC14+BG14</f>
        <v>49265180.300000004</v>
      </c>
      <c r="BL14" s="38">
        <f t="shared" ref="BL14" si="34">D14+H14+L14+P14+T14+X14+AB14+AF14+AJ14+AN14+AR14+AV14+AZ14+BD14+BH14</f>
        <v>34206736.180000007</v>
      </c>
      <c r="BM14" s="43">
        <f t="shared" ref="BM14" si="35">E14+I14+M14+Q14+U14+Y14+AC14+AG14+AK14+AO14+AS14+AW14+BA14+BE14+BI14</f>
        <v>2090407.6884600008</v>
      </c>
      <c r="BN14" s="34">
        <f>'[2]All Operators reconciliation'!X11+'[2]All Operators reconciliation'!Z11</f>
        <v>561471.44020499988</v>
      </c>
    </row>
    <row r="15" spans="1:77" s="1" customFormat="1" ht="13.8" x14ac:dyDescent="0.3">
      <c r="A15" s="2" t="s">
        <v>42</v>
      </c>
      <c r="B15" s="22">
        <f>'[2]MGM Grand Detroit'!F12</f>
        <v>66724941.25</v>
      </c>
      <c r="C15" s="23">
        <f>'[2]MGM Grand Detroit'!L12</f>
        <v>6835635.1599999964</v>
      </c>
      <c r="D15" s="23">
        <f>'[2]MGM Grand Detroit'!R12</f>
        <v>3466468.0199999963</v>
      </c>
      <c r="E15" s="24">
        <f>MAX(0,'[2]MGM Grand Detroit'!Z12)</f>
        <v>148366.84363199977</v>
      </c>
      <c r="F15" s="22">
        <f>'[2]MotorCity Casino'!F12</f>
        <v>180561025.19999999</v>
      </c>
      <c r="G15" s="23">
        <f>'[2]MotorCity Casino'!L12</f>
        <v>18257527.810000002</v>
      </c>
      <c r="H15" s="23">
        <f>'[2]MotorCity Casino'!R12</f>
        <v>6353171.6800000016</v>
      </c>
      <c r="I15" s="24">
        <f>MAX(0,'[2]MotorCity Casino'!Z12)</f>
        <v>373566.4947840001</v>
      </c>
      <c r="J15" s="22">
        <f>[2]Greektown_Penn!F12</f>
        <v>24100742.719999999</v>
      </c>
      <c r="K15" s="23">
        <f>[2]Greektown_Penn!L12</f>
        <v>2222952.0099999979</v>
      </c>
      <c r="L15" s="23">
        <f>[2]Greektown_Penn!R12</f>
        <v>1090107.8999999978</v>
      </c>
      <c r="M15" s="24">
        <f>MAX(0,[2]Greektown_Penn!Z12)</f>
        <v>64098.344519999868</v>
      </c>
      <c r="N15" s="22">
        <f>'[2]Bay Mills Indian Community'!F12</f>
        <v>165594159.40000001</v>
      </c>
      <c r="O15" s="23">
        <f>'[2]Bay Mills Indian Community'!L12</f>
        <v>10643073.680000007</v>
      </c>
      <c r="P15" s="23">
        <f>'[2]Bay Mills Indian Community'!R12</f>
        <v>462506.62000000663</v>
      </c>
      <c r="Q15" s="24">
        <f>MAX(0,'[2]Bay Mills Indian Community'!X12)</f>
        <v>38850.556080000562</v>
      </c>
      <c r="R15" s="22">
        <f>[2]FireKeepers!F12</f>
        <v>3375646.85</v>
      </c>
      <c r="S15" s="23">
        <f>[2]FireKeepers!L12</f>
        <v>70763.260000000242</v>
      </c>
      <c r="T15" s="23">
        <f>[2]FireKeepers!R12</f>
        <v>56709.990000000238</v>
      </c>
      <c r="U15" s="24">
        <f>MAX(0,[2]FireKeepers!X12)</f>
        <v>0</v>
      </c>
      <c r="V15" s="22">
        <f>'[2]Grnd Traverse Band of Otta &amp; Ch'!F12</f>
        <v>24809698.170000002</v>
      </c>
      <c r="W15" s="23">
        <f>'[2]Grnd Traverse Band of Otta &amp; Ch'!L12</f>
        <v>1203785.5900000036</v>
      </c>
      <c r="X15" s="23">
        <f>'[2]Grnd Traverse Band of Otta &amp; Ch'!R12</f>
        <v>777346.7400000036</v>
      </c>
      <c r="Y15" s="24">
        <f>MAX(0,'[2]Grnd Traverse Band of Otta &amp; Ch'!X12)</f>
        <v>65297.126160000305</v>
      </c>
      <c r="Z15" s="22">
        <f>'[2]Gun Lake'!F12</f>
        <v>1892236.73</v>
      </c>
      <c r="AA15" s="23">
        <f>'[2]Gun Lake'!L12</f>
        <v>122379.26000000001</v>
      </c>
      <c r="AB15" s="23">
        <f>'[2]Gun Lake'!R12</f>
        <v>97714.830000000016</v>
      </c>
      <c r="AC15" s="24">
        <f>MAX(0,'[2]Gun Lake'!X12)</f>
        <v>8208.0457200000019</v>
      </c>
      <c r="AD15" s="52">
        <f>'[2]Hannahville Indian Community'!F12</f>
        <v>0</v>
      </c>
      <c r="AE15" s="53">
        <f>'[2]Hannahville Indian Community'!L12</f>
        <v>0</v>
      </c>
      <c r="AF15" s="53">
        <f>'[2]Hannahville Indian Community'!R12</f>
        <v>0</v>
      </c>
      <c r="AG15" s="61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45632796.82</v>
      </c>
      <c r="AM15" s="23">
        <f>'[2]Lac Vieux Desert Tribe'!L12</f>
        <v>3291508.75</v>
      </c>
      <c r="AN15" s="23">
        <f>'[2]Lac Vieux Desert Tribe'!R12</f>
        <v>520113.06999999983</v>
      </c>
      <c r="AO15" s="24">
        <f>MAX(0,'[2]Lac Vieux Desert Tribe'!X12)</f>
        <v>43689.497879999988</v>
      </c>
      <c r="AP15" s="22">
        <f>'[2]Little River Band of Ottawa Ind'!F12</f>
        <v>8922335.6500000004</v>
      </c>
      <c r="AQ15" s="23">
        <f>'[2]Little River Band of Ottawa Ind'!L12</f>
        <v>628570.99000000022</v>
      </c>
      <c r="AR15" s="23">
        <f>'[2]Little River Band of Ottawa Ind'!R12</f>
        <v>207953.73800000024</v>
      </c>
      <c r="AS15" s="24">
        <f>MAX(0,'[2]Little River Band of Ottawa Ind'!X12)</f>
        <v>17468.113992000021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666453.39</v>
      </c>
      <c r="AY15" s="23">
        <f>'[2]Pokagon Band of Potawatomi Ind'!L12</f>
        <v>90925.13</v>
      </c>
      <c r="AZ15" s="23">
        <f>'[2]Pokagon Band of Potawatomi Ind'!R12</f>
        <v>87341.89</v>
      </c>
      <c r="BA15" s="24">
        <f>MAX(0,'[2]Pokagon Band of Potawatomi Ind'!X12)</f>
        <v>0</v>
      </c>
      <c r="BB15" s="22">
        <f>'[2]Soaring Eagle Gaming'!F12</f>
        <v>2069125.53</v>
      </c>
      <c r="BC15" s="23">
        <f>'[2]Soaring Eagle Gaming'!L12</f>
        <v>218676.83000000007</v>
      </c>
      <c r="BD15" s="23">
        <f>'[2]Soaring Eagle Gaming'!R12</f>
        <v>101108.99000000008</v>
      </c>
      <c r="BE15" s="32">
        <f>MAX(0,'[2]Soaring Eagle Gaming'!X12)</f>
        <v>8493.1551600000075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6">B15+F15+J15+N15+R15+V15+Z15+AD15+AH15+AL15+AP15+AT15+AX15+BB15+BF15</f>
        <v>524349161.70999992</v>
      </c>
      <c r="BK15" s="38">
        <f t="shared" ref="BK15" si="37">C15+G15+K15+O15+S15+W15+AA15+AE15+AI15+AM15+AQ15+AU15+AY15+BC15+BG15</f>
        <v>43585798.470000006</v>
      </c>
      <c r="BL15" s="38">
        <f t="shared" ref="BL15" si="38">D15+H15+L15+P15+T15+X15+AB15+AF15+AJ15+AN15+AR15+AV15+AZ15+BD15+BH15</f>
        <v>13220543.468000008</v>
      </c>
      <c r="BM15" s="43">
        <f t="shared" ref="BM15" si="39">E15+I15+M15+Q15+U15+Y15+AC15+AG15+AK15+AO15+AS15+AW15+BA15+BE15+BI15</f>
        <v>768038.17792800069</v>
      </c>
      <c r="BN15" s="34">
        <f>'[2]All Operators reconciliation'!X12+'[2]All Operators reconciliation'!Z12</f>
        <v>375738.00079399988</v>
      </c>
    </row>
    <row r="16" spans="1:77" s="1" customFormat="1" ht="13.8" x14ac:dyDescent="0.3">
      <c r="A16" s="2" t="s">
        <v>43</v>
      </c>
      <c r="B16" s="22">
        <f>'[2]MGM Grand Detroit'!F13</f>
        <v>70532170.069999993</v>
      </c>
      <c r="C16" s="23">
        <f>'[2]MGM Grand Detroit'!L13</f>
        <v>10658931.959999993</v>
      </c>
      <c r="D16" s="23">
        <f>'[2]MGM Grand Detroit'!R13</f>
        <v>7281704.269999994</v>
      </c>
      <c r="E16" s="24">
        <f>MAX(0,'[2]MGM Grand Detroit'!Z13)</f>
        <v>428164.21107599966</v>
      </c>
      <c r="F16" s="22">
        <f>'[2]MotorCity Casino'!F13</f>
        <v>230536816.80000001</v>
      </c>
      <c r="G16" s="23">
        <f>'[2]MotorCity Casino'!L13</f>
        <v>29882785.790000021</v>
      </c>
      <c r="H16" s="23">
        <f>'[2]MotorCity Casino'!R13</f>
        <v>17471427.740000021</v>
      </c>
      <c r="I16" s="24">
        <f>MAX(0,'[2]MotorCity Casino'!Z13)</f>
        <v>1027319.9511120012</v>
      </c>
      <c r="J16" s="22">
        <f>[2]Greektown_Penn!F13</f>
        <v>28564369.329999998</v>
      </c>
      <c r="K16" s="23">
        <f>[2]Greektown_Penn!L13</f>
        <v>3586006.25</v>
      </c>
      <c r="L16" s="23">
        <f>[2]Greektown_Penn!R13</f>
        <v>2390181.7199999997</v>
      </c>
      <c r="M16" s="24">
        <f>MAX(0,[2]Greektown_Penn!Z13)</f>
        <v>140542.68513599999</v>
      </c>
      <c r="N16" s="22">
        <f>'[2]Bay Mills Indian Community'!F13</f>
        <v>180494675.38999999</v>
      </c>
      <c r="O16" s="23">
        <f>'[2]Bay Mills Indian Community'!L13</f>
        <v>21420928.839999974</v>
      </c>
      <c r="P16" s="23">
        <f>'[2]Bay Mills Indian Community'!R13</f>
        <v>16770293.869999975</v>
      </c>
      <c r="Q16" s="24">
        <f>MAX(0,'[2]Bay Mills Indian Community'!X13)</f>
        <v>1408704.6850799979</v>
      </c>
      <c r="R16" s="22">
        <f>[2]FireKeepers!F13</f>
        <v>3259070.81</v>
      </c>
      <c r="S16" s="23">
        <f>[2]FireKeepers!L13</f>
        <v>193361.83999999991</v>
      </c>
      <c r="T16" s="23">
        <f>[2]FireKeepers!R13</f>
        <v>187921.83999999991</v>
      </c>
      <c r="U16" s="24">
        <f>MAX(0,[2]FireKeepers!X13)</f>
        <v>0</v>
      </c>
      <c r="V16" s="22">
        <f>'[2]Grnd Traverse Band of Otta &amp; Ch'!F13</f>
        <v>25440857.859999999</v>
      </c>
      <c r="W16" s="23">
        <f>'[2]Grnd Traverse Band of Otta &amp; Ch'!L13</f>
        <v>2073618.0599999987</v>
      </c>
      <c r="X16" s="23">
        <f>'[2]Grnd Traverse Band of Otta &amp; Ch'!R13</f>
        <v>1704271.4899999986</v>
      </c>
      <c r="Y16" s="24">
        <f>MAX(0,'[2]Grnd Traverse Band of Otta &amp; Ch'!X13)</f>
        <v>143158.8051599999</v>
      </c>
      <c r="Z16" s="22">
        <f>'[2]Gun Lake'!F13</f>
        <v>3010681.44</v>
      </c>
      <c r="AA16" s="23">
        <f>'[2]Gun Lake'!L13</f>
        <v>182229.62000000011</v>
      </c>
      <c r="AB16" s="23">
        <f>'[2]Gun Lake'!R13</f>
        <v>149117.18000000011</v>
      </c>
      <c r="AC16" s="24">
        <f>MAX(0,'[2]Gun Lake'!X13)</f>
        <v>12525.84312000001</v>
      </c>
      <c r="AD16" s="52">
        <f>'[2]Hannahville Indian Community'!F13</f>
        <v>0</v>
      </c>
      <c r="AE16" s="53">
        <f>'[2]Hannahville Indian Community'!L13</f>
        <v>0</v>
      </c>
      <c r="AF16" s="53">
        <f>'[2]Hannahville Indian Community'!R13</f>
        <v>0</v>
      </c>
      <c r="AG16" s="61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50343141.920000002</v>
      </c>
      <c r="AM16" s="23">
        <f>'[2]Lac Vieux Desert Tribe'!L13</f>
        <v>4634936.4100000039</v>
      </c>
      <c r="AN16" s="23">
        <f>'[2]Lac Vieux Desert Tribe'!R13</f>
        <v>2495248.2400000039</v>
      </c>
      <c r="AO16" s="24">
        <f>MAX(0,'[2]Lac Vieux Desert Tribe'!X13)</f>
        <v>209600.85216000036</v>
      </c>
      <c r="AP16" s="22">
        <f>'[2]Little River Band of Ottawa Ind'!F13</f>
        <v>9638556.5700000003</v>
      </c>
      <c r="AQ16" s="23">
        <f>'[2]Little River Band of Ottawa Ind'!L13</f>
        <v>1079995.1099999994</v>
      </c>
      <c r="AR16" s="23">
        <f>'[2]Little River Band of Ottawa Ind'!R13</f>
        <v>741548.58999999939</v>
      </c>
      <c r="AS16" s="24">
        <f>MAX(0,'[2]Little River Band of Ottawa Ind'!X13)</f>
        <v>62290.081559999955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1684537.43</v>
      </c>
      <c r="AY16" s="23">
        <f>'[2]Pokagon Band of Potawatomi Ind'!L13</f>
        <v>81650.659999999916</v>
      </c>
      <c r="AZ16" s="23">
        <f>'[2]Pokagon Band of Potawatomi Ind'!R13</f>
        <v>73705.759999999922</v>
      </c>
      <c r="BA16" s="24">
        <f>MAX(0,'[2]Pokagon Band of Potawatomi Ind'!X13)</f>
        <v>0</v>
      </c>
      <c r="BB16" s="22">
        <f>'[2]Soaring Eagle Gaming'!F13</f>
        <v>2413469.7599999998</v>
      </c>
      <c r="BC16" s="23">
        <f>'[2]Soaring Eagle Gaming'!L13</f>
        <v>16818.719999999739</v>
      </c>
      <c r="BD16" s="23">
        <f>'[2]Soaring Eagle Gaming'!R13</f>
        <v>-19776.110000000263</v>
      </c>
      <c r="BE16" s="32">
        <f>MAX(0,'[2]Soaring Eagle Gaming'!X13)</f>
        <v>0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40">B16+F16+J16+N16+R16+V16+Z16+AD16+AH16+AL16+AP16+AT16+AX16+BB16+BF16</f>
        <v>605918347.38</v>
      </c>
      <c r="BK16" s="38">
        <f t="shared" ref="BK16" si="41">C16+G16+K16+O16+S16+W16+AA16+AE16+AI16+AM16+AQ16+AU16+AY16+BC16+BG16</f>
        <v>73811263.260000005</v>
      </c>
      <c r="BL16" s="38">
        <f t="shared" ref="BL16" si="42">D16+H16+L16+P16+T16+X16+AB16+AF16+AJ16+AN16+AR16+AV16+AZ16+BD16+BH16</f>
        <v>49245644.589999989</v>
      </c>
      <c r="BM16" s="43">
        <f t="shared" ref="BM16" si="43">E16+I16+M16+Q16+U16+Y16+AC16+AG16+AK16+AO16+AS16+AW16+BA16+BE16+BI16</f>
        <v>3432307.1144039989</v>
      </c>
      <c r="BN16" s="34">
        <f>'[2]All Operators reconciliation'!X13+'[2]All Operators reconciliation'!Z13</f>
        <v>1023302.9276210006</v>
      </c>
    </row>
    <row r="17" spans="1:67" s="1" customFormat="1" ht="13.8" x14ac:dyDescent="0.3">
      <c r="A17" s="2" t="s">
        <v>44</v>
      </c>
      <c r="B17" s="22">
        <f>'[2]MGM Grand Detroit'!F14</f>
        <v>85122206.310000002</v>
      </c>
      <c r="C17" s="23">
        <f>'[2]MGM Grand Detroit'!L14</f>
        <v>10445796.439999998</v>
      </c>
      <c r="D17" s="23">
        <f>'[2]MGM Grand Detroit'!R14</f>
        <v>6711765.2599999979</v>
      </c>
      <c r="E17" s="24">
        <f>MAX(0,'[2]MGM Grand Detroit'!Z14)</f>
        <v>394651.79728799989</v>
      </c>
      <c r="F17" s="22">
        <f>'[2]MotorCity Casino'!F14</f>
        <v>234877228.02000001</v>
      </c>
      <c r="G17" s="23">
        <f>'[2]MotorCity Casino'!L14</f>
        <v>39288179.650000006</v>
      </c>
      <c r="H17" s="23">
        <f>'[2]MotorCity Casino'!R14</f>
        <v>28178432.580000006</v>
      </c>
      <c r="I17" s="24">
        <f>MAX(0,'[2]MotorCity Casino'!Z14)</f>
        <v>1656891.8357040002</v>
      </c>
      <c r="J17" s="22">
        <f>[2]Greektown_Penn!F14</f>
        <v>27647064.420000002</v>
      </c>
      <c r="K17" s="23">
        <f>[2]Greektown_Penn!L14</f>
        <v>3434535.0300000012</v>
      </c>
      <c r="L17" s="23">
        <f>[2]Greektown_Penn!R14</f>
        <v>2464439.5300000012</v>
      </c>
      <c r="M17" s="24">
        <f>MAX(0,[2]Greektown_Penn!Z14)</f>
        <v>144909.04436400006</v>
      </c>
      <c r="N17" s="22">
        <f>'[2]Bay Mills Indian Community'!F14</f>
        <v>186688720.31999999</v>
      </c>
      <c r="O17" s="23">
        <f>'[2]Bay Mills Indian Community'!L14</f>
        <v>23794452.519999981</v>
      </c>
      <c r="P17" s="23">
        <f>'[2]Bay Mills Indian Community'!R14</f>
        <v>19933505.019999981</v>
      </c>
      <c r="Q17" s="24">
        <f>MAX(0,'[2]Bay Mills Indian Community'!X14)</f>
        <v>1674414.4216799985</v>
      </c>
      <c r="R17" s="22">
        <f>[2]FireKeepers!F14</f>
        <v>2579134.4500000002</v>
      </c>
      <c r="S17" s="23">
        <f>[2]FireKeepers!L14</f>
        <v>99230.380000000354</v>
      </c>
      <c r="T17" s="23">
        <f>[2]FireKeepers!R14</f>
        <v>99230.380000000354</v>
      </c>
      <c r="U17" s="24">
        <f>MAX(0,[2]FireKeepers!X14)</f>
        <v>0</v>
      </c>
      <c r="V17" s="22">
        <f>'[2]Grnd Traverse Band of Otta &amp; Ch'!F14</f>
        <v>27850284.77</v>
      </c>
      <c r="W17" s="23">
        <f>'[2]Grnd Traverse Band of Otta &amp; Ch'!L14</f>
        <v>1931308.4299999997</v>
      </c>
      <c r="X17" s="23">
        <f>'[2]Grnd Traverse Band of Otta &amp; Ch'!R14</f>
        <v>1556853.5699999998</v>
      </c>
      <c r="Y17" s="24">
        <f>MAX(0,'[2]Grnd Traverse Band of Otta &amp; Ch'!X14)</f>
        <v>130775.69988</v>
      </c>
      <c r="Z17" s="22">
        <f>'[2]Gun Lake'!F14</f>
        <v>3078802.17</v>
      </c>
      <c r="AA17" s="23">
        <f>'[2]Gun Lake'!L14</f>
        <v>282619.85000000009</v>
      </c>
      <c r="AB17" s="23">
        <f>'[2]Gun Lake'!R14</f>
        <v>242971.62000000008</v>
      </c>
      <c r="AC17" s="24">
        <f>MAX(0,'[2]Gun Lake'!X14)</f>
        <v>20409.616080000007</v>
      </c>
      <c r="AD17" s="52">
        <f>'[2]Hannahville Indian Community'!F14</f>
        <v>0</v>
      </c>
      <c r="AE17" s="53">
        <f>'[2]Hannahville Indian Community'!L14</f>
        <v>0</v>
      </c>
      <c r="AF17" s="53">
        <f>'[2]Hannahville Indian Community'!R14</f>
        <v>0</v>
      </c>
      <c r="AG17" s="61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50107275.07</v>
      </c>
      <c r="AM17" s="23">
        <f>'[2]Lac Vieux Desert Tribe'!L14</f>
        <v>6604771.8900000006</v>
      </c>
      <c r="AN17" s="23">
        <f>'[2]Lac Vieux Desert Tribe'!R14</f>
        <v>4505486.17</v>
      </c>
      <c r="AO17" s="24">
        <f>MAX(0,'[2]Lac Vieux Desert Tribe'!X14)</f>
        <v>378460.83828000003</v>
      </c>
      <c r="AP17" s="22">
        <f>'[2]Little River Band of Ottawa Ind'!F14</f>
        <v>9828590.1400000006</v>
      </c>
      <c r="AQ17" s="23">
        <f>'[2]Little River Band of Ottawa Ind'!L14</f>
        <v>1128203.1900000013</v>
      </c>
      <c r="AR17" s="23">
        <f>'[2]Little River Band of Ottawa Ind'!R14</f>
        <v>801768.01000000141</v>
      </c>
      <c r="AS17" s="24">
        <f>MAX(0,'[2]Little River Band of Ottawa Ind'!X14)</f>
        <v>67348.512840000127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793174.86</v>
      </c>
      <c r="AY17" s="23">
        <f>'[2]Pokagon Band of Potawatomi Ind'!L14</f>
        <v>143588.25</v>
      </c>
      <c r="AZ17" s="23">
        <f>'[2]Pokagon Band of Potawatomi Ind'!R14</f>
        <v>136146.04</v>
      </c>
      <c r="BA17" s="24">
        <f>MAX(0,'[2]Pokagon Band of Potawatomi Ind'!X14)</f>
        <v>0</v>
      </c>
      <c r="BB17" s="22">
        <f>'[2]Soaring Eagle Gaming'!F14</f>
        <v>2558009.9500000002</v>
      </c>
      <c r="BC17" s="23">
        <f>'[2]Soaring Eagle Gaming'!L14</f>
        <v>147764.35000000009</v>
      </c>
      <c r="BD17" s="23">
        <f>'[2]Soaring Eagle Gaming'!R14</f>
        <v>113416.77000000009</v>
      </c>
      <c r="BE17" s="32">
        <f>MAX(0,'[2]Soaring Eagle Gaming'!X14)</f>
        <v>7865.8154400000085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4">B17+F17+J17+N17+R17+V17+Z17+AD17+AH17+AL17+AP17+AT17+AX17+BB17+BF17</f>
        <v>631130490.48000014</v>
      </c>
      <c r="BK17" s="38">
        <f t="shared" ref="BK17" si="45">C17+G17+K17+O17+S17+W17+AA17+AE17+AI17+AM17+AQ17+AU17+AY17+BC17+BG17</f>
        <v>87300449.979999974</v>
      </c>
      <c r="BL17" s="38">
        <f t="shared" ref="BL17" si="46">D17+H17+L17+P17+T17+X17+AB17+AF17+AJ17+AN17+AR17+AV17+AZ17+BD17+BH17</f>
        <v>64744014.949999988</v>
      </c>
      <c r="BM17" s="43">
        <f t="shared" ref="BM17" si="47">E17+I17+M17+Q17+U17+Y17+AC17+AG17+AK17+AO17+AS17+AW17+BA17+BE17+BI17</f>
        <v>4475727.5815559989</v>
      </c>
      <c r="BN17" s="34">
        <f>'[2]All Operators reconciliation'!X14+'[2]All Operators reconciliation'!Z14</f>
        <v>1408269.8288490004</v>
      </c>
    </row>
    <row r="18" spans="1:67" s="1" customFormat="1" thickBot="1" x14ac:dyDescent="0.35">
      <c r="A18" s="2" t="s">
        <v>45</v>
      </c>
      <c r="B18" s="22">
        <f>'[2]MGM Grand Detroit'!F15</f>
        <v>66679870.689999998</v>
      </c>
      <c r="C18" s="23">
        <f>'[2]MGM Grand Detroit'!L15</f>
        <v>10028575.879999995</v>
      </c>
      <c r="D18" s="23">
        <f>'[2]MGM Grand Detroit'!R15</f>
        <v>6234187.8499999959</v>
      </c>
      <c r="E18" s="24">
        <f>MAX(0,'[2]MGM Grand Detroit'!Z15)</f>
        <v>366570.24557999976</v>
      </c>
      <c r="F18" s="22">
        <f>'[2]MotorCity Casino'!F15</f>
        <v>182320883.90000001</v>
      </c>
      <c r="G18" s="23">
        <f>'[2]MotorCity Casino'!L15</f>
        <v>34304920.960000008</v>
      </c>
      <c r="H18" s="23">
        <f>'[2]MotorCity Casino'!R15</f>
        <v>28308654.780000009</v>
      </c>
      <c r="I18" s="24">
        <f>MAX(0,'[2]MotorCity Casino'!Z15)</f>
        <v>1664548.9010640006</v>
      </c>
      <c r="J18" s="22">
        <f>[2]Greektown_Penn!F15</f>
        <v>20163870.300000001</v>
      </c>
      <c r="K18" s="23">
        <f>[2]Greektown_Penn!L15</f>
        <v>2885349.4200000018</v>
      </c>
      <c r="L18" s="23">
        <f>[2]Greektown_Penn!R15</f>
        <v>2017842.2700000019</v>
      </c>
      <c r="M18" s="24">
        <f>MAX(0,[2]Greektown_Penn!Z15)</f>
        <v>118649.1254760001</v>
      </c>
      <c r="N18" s="22">
        <f>'[2]Bay Mills Indian Community'!F15</f>
        <v>140377168.16</v>
      </c>
      <c r="O18" s="23">
        <f>'[2]Bay Mills Indian Community'!L15</f>
        <v>21545210.519999996</v>
      </c>
      <c r="P18" s="23">
        <f>'[2]Bay Mills Indian Community'!R15</f>
        <v>18430025.569999997</v>
      </c>
      <c r="Q18" s="24">
        <f>MAX(0,'[2]Bay Mills Indian Community'!X15)</f>
        <v>1548122.1478799998</v>
      </c>
      <c r="R18" s="22">
        <f>[2]FireKeepers!F15</f>
        <v>1631287.39</v>
      </c>
      <c r="S18" s="23">
        <f>[2]FireKeepers!L15</f>
        <v>81087.269999999786</v>
      </c>
      <c r="T18" s="23">
        <f>[2]FireKeepers!R15</f>
        <v>81087.269999999786</v>
      </c>
      <c r="U18" s="24">
        <f>MAX(0,[2]FireKeepers!X15)</f>
        <v>0</v>
      </c>
      <c r="V18" s="22">
        <f>'[2]Grnd Traverse Band of Otta &amp; Ch'!F15</f>
        <v>21741547.800000001</v>
      </c>
      <c r="W18" s="23">
        <f>'[2]Grnd Traverse Band of Otta &amp; Ch'!L15</f>
        <v>1457284.120000001</v>
      </c>
      <c r="X18" s="23">
        <f>'[2]Grnd Traverse Band of Otta &amp; Ch'!R15</f>
        <v>1096006.1300000011</v>
      </c>
      <c r="Y18" s="24">
        <f>MAX(0,'[2]Grnd Traverse Band of Otta &amp; Ch'!X15)</f>
        <v>92064.514920000089</v>
      </c>
      <c r="Z18" s="22">
        <f>'[2]Gun Lake'!F15</f>
        <v>1717460.34</v>
      </c>
      <c r="AA18" s="23">
        <f>'[2]Gun Lake'!L15</f>
        <v>249691.93000000017</v>
      </c>
      <c r="AB18" s="23">
        <f>'[2]Gun Lake'!R15</f>
        <v>215635.35000000015</v>
      </c>
      <c r="AC18" s="24">
        <f>MAX(0,'[2]Gun Lake'!X15)</f>
        <v>18113.369400000014</v>
      </c>
      <c r="AD18" s="22">
        <f>'[2]Hannahville Indian Community'!F15</f>
        <v>24104954.949999999</v>
      </c>
      <c r="AE18" s="23">
        <f>'[2]Hannahville Indian Community'!L15</f>
        <v>5976482.2899999991</v>
      </c>
      <c r="AF18" s="23">
        <f>'[2]Hannahville Indian Community'!R15</f>
        <v>-263790.52000000048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43967808.719999999</v>
      </c>
      <c r="AM18" s="23">
        <f>'[2]Lac Vieux Desert Tribe'!L15</f>
        <v>6335715.9900000021</v>
      </c>
      <c r="AN18" s="23">
        <f>'[2]Lac Vieux Desert Tribe'!R15</f>
        <v>4233903.5500000026</v>
      </c>
      <c r="AO18" s="24">
        <f>MAX(0,'[2]Lac Vieux Desert Tribe'!X15)</f>
        <v>355647.89820000023</v>
      </c>
      <c r="AP18" s="22">
        <f>'[2]Little River Band of Ottawa Ind'!F15</f>
        <v>7706191.0999999996</v>
      </c>
      <c r="AQ18" s="23">
        <f>'[2]Little River Band of Ottawa Ind'!L15</f>
        <v>884903.23999999929</v>
      </c>
      <c r="AR18" s="23">
        <f>'[2]Little River Band of Ottawa Ind'!R15</f>
        <v>545082.35999999929</v>
      </c>
      <c r="AS18" s="24">
        <f>MAX(0,'[2]Little River Band of Ottawa Ind'!X15)</f>
        <v>45786.918239999941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632270.84</v>
      </c>
      <c r="AY18" s="23">
        <f>'[2]Pokagon Band of Potawatomi Ind'!L15</f>
        <v>42311.29999999993</v>
      </c>
      <c r="AZ18" s="23">
        <f>'[2]Pokagon Band of Potawatomi Ind'!R15</f>
        <v>36205.859999999928</v>
      </c>
      <c r="BA18" s="24">
        <f>MAX(0,'[2]Pokagon Band of Potawatomi Ind'!X15)</f>
        <v>1319.650079999994</v>
      </c>
      <c r="BB18" s="22">
        <f>'[2]Soaring Eagle Gaming'!F15</f>
        <v>1895878.11</v>
      </c>
      <c r="BC18" s="23">
        <f>'[2]Soaring Eagle Gaming'!L15</f>
        <v>230571.75</v>
      </c>
      <c r="BD18" s="23">
        <f>'[2]Soaring Eagle Gaming'!R15</f>
        <v>198974.88</v>
      </c>
      <c r="BE18" s="32">
        <f>MAX(0,'[2]Soaring Eagle Gaming'!X15)</f>
        <v>16713.889920000001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8">B18+F18+J18+N18+R18+V18+Z18+AD18+AH18+AL18+AP18+AT18+AX18+BB18+BF18</f>
        <v>512939192.29999989</v>
      </c>
      <c r="BK18" s="38">
        <f t="shared" ref="BK18" si="49">C18+G18+K18+O18+S18+W18+AA18+AE18+AI18+AM18+AQ18+AU18+AY18+BC18+BG18</f>
        <v>84022104.670000017</v>
      </c>
      <c r="BL18" s="38">
        <f t="shared" ref="BL18" si="50">D18+H18+L18+P18+T18+X18+AB18+AF18+AJ18+AN18+AR18+AV18+AZ18+BD18+BH18</f>
        <v>61133815.350000009</v>
      </c>
      <c r="BM18" s="43">
        <f t="shared" ref="BM18" si="51">E18+I18+M18+Q18+U18+Y18+AC18+AG18+AK18+AO18+AS18+AW18+BA18+BE18+BI18</f>
        <v>4227536.6607600003</v>
      </c>
      <c r="BN18" s="34">
        <f>'[2]All Operators reconciliation'!X15+'[2]All Operators reconciliation'!Z15</f>
        <v>1378337.8207300003</v>
      </c>
    </row>
    <row r="19" spans="1:67" s="29" customFormat="1" thickBot="1" x14ac:dyDescent="0.35">
      <c r="A19" s="25" t="s">
        <v>46</v>
      </c>
      <c r="B19" s="26">
        <f t="shared" ref="B19:BM19" si="52">SUM(B7:B18)</f>
        <v>727161075.5</v>
      </c>
      <c r="C19" s="26">
        <f t="shared" ref="C19" si="53">SUM(C7:C18)</f>
        <v>87623736.939999998</v>
      </c>
      <c r="D19" s="26">
        <f t="shared" si="52"/>
        <v>53983239.429999992</v>
      </c>
      <c r="E19" s="27">
        <f t="shared" si="52"/>
        <v>1337753.0975759991</v>
      </c>
      <c r="F19" s="26">
        <f t="shared" si="52"/>
        <v>1963318847.9200001</v>
      </c>
      <c r="G19" s="26">
        <f>SUM(G7:G18)</f>
        <v>292236440.03000003</v>
      </c>
      <c r="H19" s="26">
        <f>SUM(H7:H18)</f>
        <v>201596642.73000002</v>
      </c>
      <c r="I19" s="27">
        <f t="shared" si="52"/>
        <v>11822939.056068001</v>
      </c>
      <c r="J19" s="26">
        <f t="shared" ref="J19:BI19" si="54">SUM(J7:J18)</f>
        <v>246802486.93000001</v>
      </c>
      <c r="K19" s="28">
        <f t="shared" si="54"/>
        <v>26642023.619999997</v>
      </c>
      <c r="L19" s="28">
        <f t="shared" si="54"/>
        <v>16669467.479999999</v>
      </c>
      <c r="M19" s="27">
        <f t="shared" si="54"/>
        <v>547999.38782399998</v>
      </c>
      <c r="N19" s="26">
        <f t="shared" si="54"/>
        <v>1569518023.1399999</v>
      </c>
      <c r="O19" s="26">
        <f t="shared" si="54"/>
        <v>183028702.82999998</v>
      </c>
      <c r="P19" s="26">
        <f t="shared" si="54"/>
        <v>122484875.31999999</v>
      </c>
      <c r="Q19" s="27">
        <f t="shared" si="54"/>
        <v>10288729.526879998</v>
      </c>
      <c r="R19" s="26">
        <f t="shared" si="54"/>
        <v>21094305.059999999</v>
      </c>
      <c r="S19" s="28">
        <f t="shared" si="54"/>
        <v>670769.84000000032</v>
      </c>
      <c r="T19" s="28">
        <f t="shared" si="54"/>
        <v>309787.60000000021</v>
      </c>
      <c r="U19" s="27">
        <f t="shared" si="54"/>
        <v>0</v>
      </c>
      <c r="V19" s="26">
        <f t="shared" si="54"/>
        <v>277341158.82999998</v>
      </c>
      <c r="W19" s="28">
        <f t="shared" si="54"/>
        <v>14694036.060000004</v>
      </c>
      <c r="X19" s="28">
        <f t="shared" si="54"/>
        <v>11020217.650000004</v>
      </c>
      <c r="Y19" s="27">
        <f t="shared" si="54"/>
        <v>925698.2826000005</v>
      </c>
      <c r="Z19" s="26">
        <f t="shared" si="54"/>
        <v>25094362.110000003</v>
      </c>
      <c r="AA19" s="28">
        <f t="shared" si="54"/>
        <v>2062152.86</v>
      </c>
      <c r="AB19" s="28">
        <f t="shared" si="54"/>
        <v>1802286.4900000002</v>
      </c>
      <c r="AC19" s="27">
        <f t="shared" si="54"/>
        <v>87841.962600000013</v>
      </c>
      <c r="AD19" s="26">
        <f t="shared" si="54"/>
        <v>26639301.75</v>
      </c>
      <c r="AE19" s="28">
        <f t="shared" si="54"/>
        <v>6050286.379999999</v>
      </c>
      <c r="AF19" s="28">
        <f t="shared" si="54"/>
        <v>-190026.43000000052</v>
      </c>
      <c r="AG19" s="27">
        <f t="shared" si="54"/>
        <v>0</v>
      </c>
      <c r="AH19" s="26">
        <f t="shared" si="54"/>
        <v>0</v>
      </c>
      <c r="AI19" s="28">
        <f t="shared" si="54"/>
        <v>0</v>
      </c>
      <c r="AJ19" s="28">
        <f t="shared" si="54"/>
        <v>0</v>
      </c>
      <c r="AK19" s="27">
        <f t="shared" si="54"/>
        <v>0</v>
      </c>
      <c r="AL19" s="26">
        <f t="shared" si="54"/>
        <v>425693753.13999999</v>
      </c>
      <c r="AM19" s="28">
        <f t="shared" si="54"/>
        <v>46634496.260000013</v>
      </c>
      <c r="AN19" s="28">
        <f t="shared" si="54"/>
        <v>20175039.930000015</v>
      </c>
      <c r="AO19" s="27">
        <f t="shared" si="54"/>
        <v>1623060.899040001</v>
      </c>
      <c r="AP19" s="26">
        <f t="shared" si="54"/>
        <v>96283788.279999986</v>
      </c>
      <c r="AQ19" s="28">
        <f t="shared" si="54"/>
        <v>9298776.6099999994</v>
      </c>
      <c r="AR19" s="28">
        <f t="shared" si="54"/>
        <v>6322458.3580000009</v>
      </c>
      <c r="AS19" s="27">
        <f t="shared" si="54"/>
        <v>364626.36571200017</v>
      </c>
      <c r="AT19" s="26">
        <f t="shared" si="54"/>
        <v>0</v>
      </c>
      <c r="AU19" s="28">
        <f t="shared" si="54"/>
        <v>0</v>
      </c>
      <c r="AV19" s="28">
        <f t="shared" si="54"/>
        <v>0</v>
      </c>
      <c r="AW19" s="27">
        <f t="shared" si="54"/>
        <v>0</v>
      </c>
      <c r="AX19" s="26">
        <f t="shared" si="54"/>
        <v>12436768.029999999</v>
      </c>
      <c r="AY19" s="28">
        <f t="shared" si="54"/>
        <v>819314.21999999986</v>
      </c>
      <c r="AZ19" s="28">
        <f t="shared" si="54"/>
        <v>767130.95</v>
      </c>
      <c r="BA19" s="27">
        <f t="shared" si="54"/>
        <v>1319.650079999994</v>
      </c>
      <c r="BB19" s="26">
        <f t="shared" si="54"/>
        <v>21067536.059999999</v>
      </c>
      <c r="BC19" s="28">
        <f t="shared" si="54"/>
        <v>1499163.19</v>
      </c>
      <c r="BD19" s="28">
        <f t="shared" si="54"/>
        <v>955212.80999999994</v>
      </c>
      <c r="BE19" s="27">
        <f t="shared" si="54"/>
        <v>80237.876040000032</v>
      </c>
      <c r="BF19" s="26">
        <f t="shared" si="54"/>
        <v>0</v>
      </c>
      <c r="BG19" s="28">
        <f t="shared" si="54"/>
        <v>0</v>
      </c>
      <c r="BH19" s="28">
        <f t="shared" si="54"/>
        <v>0</v>
      </c>
      <c r="BI19" s="27">
        <f t="shared" si="54"/>
        <v>0</v>
      </c>
      <c r="BJ19" s="35">
        <f t="shared" si="52"/>
        <v>5412451406.750001</v>
      </c>
      <c r="BK19" s="36">
        <f t="shared" ref="BK19" si="55">SUM(BK7:BK18)</f>
        <v>671259898.83999991</v>
      </c>
      <c r="BL19" s="36">
        <f t="shared" si="52"/>
        <v>435896332.31800002</v>
      </c>
      <c r="BM19" s="37">
        <f t="shared" si="52"/>
        <v>27080206.104420006</v>
      </c>
      <c r="BN19" s="31">
        <f t="shared" ref="BN19" si="56">SUM(BN7:BN18)</f>
        <v>8789416.1753970012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50</v>
      </c>
      <c r="C21" s="65" t="s">
        <v>53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52</v>
      </c>
      <c r="C22" s="65" t="s">
        <v>55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73</v>
      </c>
      <c r="C23" s="65" t="s">
        <v>74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76</v>
      </c>
      <c r="C24" s="65" t="s">
        <v>77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80</v>
      </c>
      <c r="C25" s="65" t="s">
        <v>79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83</v>
      </c>
      <c r="C26" s="65" t="s">
        <v>85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BO26" s="17"/>
    </row>
    <row r="27" spans="1:67" s="10" customFormat="1" x14ac:dyDescent="0.3">
      <c r="A27" s="58"/>
      <c r="B27" s="9" t="s">
        <v>62</v>
      </c>
      <c r="C27" s="65" t="s">
        <v>63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BO27" s="17"/>
    </row>
    <row r="28" spans="1:67" x14ac:dyDescent="0.3">
      <c r="A28" s="59"/>
      <c r="B28" s="60"/>
      <c r="C28" s="60"/>
      <c r="D28" s="60"/>
      <c r="E28" s="60"/>
      <c r="BN28"/>
    </row>
    <row r="29" spans="1:67" x14ac:dyDescent="0.3">
      <c r="BN29"/>
    </row>
    <row r="30" spans="1:67" x14ac:dyDescent="0.3">
      <c r="BN30"/>
    </row>
    <row r="31" spans="1:67" ht="15.75" customHeight="1" x14ac:dyDescent="0.3">
      <c r="BN31"/>
    </row>
    <row r="32" spans="1:67" ht="15.75" customHeight="1" x14ac:dyDescent="0.3">
      <c r="BN32"/>
    </row>
    <row r="33" spans="66:66" x14ac:dyDescent="0.3">
      <c r="BN33"/>
    </row>
    <row r="34" spans="66:66" x14ac:dyDescent="0.3">
      <c r="BN34"/>
    </row>
    <row r="35" spans="66:66" x14ac:dyDescent="0.3">
      <c r="BN35"/>
    </row>
  </sheetData>
  <sheetProtection algorithmName="SHA-512" hashValue="IxIju+7emVP7xKYpZNg2U7p/UWXZG0rkz61XKaBcwe0gs4I0VR4mOJnOhiq7QjXaQlHLL2vWIe2TjZCOYT/WhA==" saltValue="azp30iB72041w1ICvg3XDg==" spinCount="100000" sheet="1" selectLockedCells="1" selectUnlockedCells="1"/>
  <mergeCells count="73">
    <mergeCell ref="AT4:AW4"/>
    <mergeCell ref="C25:Q25"/>
    <mergeCell ref="AD5:AG5"/>
    <mergeCell ref="AH5:AK5"/>
    <mergeCell ref="AL5:AO5"/>
    <mergeCell ref="AP5:AS5"/>
    <mergeCell ref="AT5:AW5"/>
    <mergeCell ref="V5:Y5"/>
    <mergeCell ref="Z5:AC5"/>
    <mergeCell ref="Z4:AC4"/>
    <mergeCell ref="AD4:AG4"/>
    <mergeCell ref="AH4:AK4"/>
    <mergeCell ref="B5:E5"/>
    <mergeCell ref="AL4:AO4"/>
    <mergeCell ref="AP4:AS4"/>
    <mergeCell ref="V4:Y4"/>
    <mergeCell ref="C27:Q27"/>
    <mergeCell ref="C21:Q21"/>
    <mergeCell ref="C22:Q22"/>
    <mergeCell ref="C23:Q23"/>
    <mergeCell ref="C24:Q24"/>
    <mergeCell ref="C26:Q26"/>
    <mergeCell ref="AT3:AW3"/>
    <mergeCell ref="F3:I3"/>
    <mergeCell ref="J3:M3"/>
    <mergeCell ref="N3:Q3"/>
    <mergeCell ref="R3:U3"/>
    <mergeCell ref="AL3:AO3"/>
    <mergeCell ref="AP3:AS3"/>
    <mergeCell ref="V3:Y3"/>
    <mergeCell ref="Z3:AC3"/>
    <mergeCell ref="AD3:AG3"/>
    <mergeCell ref="AH3:AK3"/>
    <mergeCell ref="B3:E3"/>
    <mergeCell ref="F5:I5"/>
    <mergeCell ref="J5:M5"/>
    <mergeCell ref="N5:Q5"/>
    <mergeCell ref="R5:U5"/>
    <mergeCell ref="B4:E4"/>
    <mergeCell ref="F4:I4"/>
    <mergeCell ref="J4:M4"/>
    <mergeCell ref="N4:Q4"/>
    <mergeCell ref="R4:U4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X3:BA3"/>
    <mergeCell ref="BB3:BE3"/>
    <mergeCell ref="BF3:BI3"/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2026</vt:lpstr>
      <vt:lpstr>Internet Sports Betting 2025</vt:lpstr>
      <vt:lpstr>'Internet Sports Betting 2025'!Print_Area</vt:lpstr>
      <vt:lpstr>'Internet Sports Betting 2026'!Print_Area</vt:lpstr>
      <vt:lpstr>'Internet Sports Betting 2025'!Print_Titles</vt:lpstr>
      <vt:lpstr>'Internet Sports Betting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2025-09-17T12:09:01Z</cp:lastPrinted>
  <dcterms:created xsi:type="dcterms:W3CDTF">2021-02-04T16:07:37Z</dcterms:created>
  <dcterms:modified xsi:type="dcterms:W3CDTF">2026-03-12T13:01:33Z</dcterms:modified>
</cp:coreProperties>
</file>