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Internet Gaming &amp; Internet Sports Betting\"/>
    </mc:Choice>
  </mc:AlternateContent>
  <xr:revisionPtr revIDLastSave="0" documentId="13_ncr:1_{67D6DC14-B353-44CA-BBEC-E37051BD3532}" xr6:coauthVersionLast="47" xr6:coauthVersionMax="47" xr10:uidLastSave="{00000000-0000-0000-0000-000000000000}"/>
  <workbookProtection workbookAlgorithmName="SHA-512" workbookHashValue="WPN/J4UnalffxUROpDInKa5zNKw6RzO2c0OYBCDNWh9mNN0XmDhT+qJU10OkHDjuhuAvV5t4LxOKF5ltBzE2kw==" workbookSaltValue="pL0cGe+3PD5sDWEM150lZg==" workbookSpinCount="100000" lockStructure="1"/>
  <bookViews>
    <workbookView xWindow="-34510" yWindow="-1440" windowWidth="34620" windowHeight="13900" xr2:uid="{01504DBA-472C-465D-A89F-34D810E420CE}"/>
  </bookViews>
  <sheets>
    <sheet name="Internet Sports Betting 2024" sheetId="4" r:id="rId1"/>
    <sheet name="Internet Sports Betting 2023" sheetId="3" r:id="rId2"/>
  </sheets>
  <externalReferences>
    <externalReference r:id="rId3"/>
    <externalReference r:id="rId4"/>
  </externalReferences>
  <definedNames>
    <definedName name="_xlnm.Print_Area" localSheetId="1">'Internet Sports Betting 2023'!$A$1:$BN$25</definedName>
    <definedName name="_xlnm.Print_Area" localSheetId="0">'Internet Sports Betting 2024'!$A$1:$BN$27</definedName>
    <definedName name="_xlnm.Print_Titles" localSheetId="1">'Internet Sports Betting 2023'!$A:$A</definedName>
    <definedName name="_xlnm.Print_Titles" localSheetId="0">'Internet Sports Betting 2024'!$A:$A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4" l="1"/>
  <c r="BJ16" i="4" s="1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BM16" i="4" s="1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K16" i="4"/>
  <c r="BL16" i="4"/>
  <c r="BN16" i="4"/>
  <c r="B15" i="4" l="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N15" i="4"/>
  <c r="BL15" i="4" l="1"/>
  <c r="BJ15" i="4"/>
  <c r="BM15" i="4"/>
  <c r="BK15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N14" i="4"/>
  <c r="BJ14" i="4" l="1"/>
  <c r="BL14" i="4"/>
  <c r="BM14" i="4"/>
  <c r="BK14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N13" i="4"/>
  <c r="BJ13" i="4" l="1"/>
  <c r="BL13" i="4"/>
  <c r="BM13" i="4"/>
  <c r="BK13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N12" i="4"/>
  <c r="BK12" i="4" l="1"/>
  <c r="BM12" i="4"/>
  <c r="BL12" i="4"/>
  <c r="BJ12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N11" i="4"/>
  <c r="BL11" i="4" l="1"/>
  <c r="BK11" i="4"/>
  <c r="BJ11" i="4"/>
  <c r="BM11" i="4"/>
  <c r="B10" i="4" l="1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N10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N9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N8" i="4"/>
  <c r="BL10" i="4" l="1"/>
  <c r="BK10" i="4"/>
  <c r="AK10" i="4"/>
  <c r="BM10" i="4" s="1"/>
  <c r="AK9" i="4"/>
  <c r="BL9" i="4"/>
  <c r="BK9" i="4"/>
  <c r="BJ10" i="4"/>
  <c r="BM9" i="4"/>
  <c r="BJ9" i="4"/>
  <c r="BM8" i="4"/>
  <c r="BK8" i="4"/>
  <c r="BL8" i="4"/>
  <c r="BJ8" i="4"/>
  <c r="E11" i="3" l="1"/>
  <c r="BN18" i="3"/>
  <c r="BN17" i="3"/>
  <c r="BN16" i="3"/>
  <c r="BN15" i="3"/>
  <c r="BN14" i="3"/>
  <c r="BN13" i="3"/>
  <c r="BN12" i="3"/>
  <c r="BN11" i="3"/>
  <c r="BN10" i="3"/>
  <c r="BN9" i="3"/>
  <c r="BN8" i="3"/>
  <c r="BN7" i="3"/>
  <c r="BI18" i="3"/>
  <c r="BH18" i="3"/>
  <c r="BG18" i="3"/>
  <c r="BF18" i="3"/>
  <c r="BI17" i="3"/>
  <c r="BH17" i="3"/>
  <c r="BG17" i="3"/>
  <c r="BF17" i="3"/>
  <c r="BI16" i="3"/>
  <c r="BH16" i="3"/>
  <c r="BG16" i="3"/>
  <c r="BF16" i="3"/>
  <c r="BI15" i="3"/>
  <c r="BH15" i="3"/>
  <c r="BG15" i="3"/>
  <c r="BF15" i="3"/>
  <c r="BI14" i="3"/>
  <c r="BH14" i="3"/>
  <c r="BG14" i="3"/>
  <c r="BF14" i="3"/>
  <c r="BI13" i="3"/>
  <c r="BH13" i="3"/>
  <c r="BG13" i="3"/>
  <c r="BF13" i="3"/>
  <c r="BI12" i="3"/>
  <c r="BH12" i="3"/>
  <c r="BG12" i="3"/>
  <c r="BF12" i="3"/>
  <c r="BI11" i="3"/>
  <c r="BH11" i="3"/>
  <c r="BG11" i="3"/>
  <c r="BF11" i="3"/>
  <c r="BI10" i="3"/>
  <c r="BH10" i="3"/>
  <c r="BG10" i="3"/>
  <c r="BF10" i="3"/>
  <c r="BI9" i="3"/>
  <c r="BH9" i="3"/>
  <c r="BG9" i="3"/>
  <c r="BF9" i="3"/>
  <c r="BI8" i="3"/>
  <c r="BH8" i="3"/>
  <c r="BG8" i="3"/>
  <c r="BF8" i="3"/>
  <c r="BI7" i="3"/>
  <c r="BH7" i="3"/>
  <c r="BG7" i="3"/>
  <c r="BF7" i="3"/>
  <c r="BE18" i="3"/>
  <c r="BD18" i="3"/>
  <c r="BC18" i="3"/>
  <c r="BB18" i="3"/>
  <c r="BE17" i="3"/>
  <c r="BD17" i="3"/>
  <c r="BC17" i="3"/>
  <c r="BB17" i="3"/>
  <c r="BE16" i="3"/>
  <c r="BD16" i="3"/>
  <c r="BC16" i="3"/>
  <c r="BB16" i="3"/>
  <c r="BE15" i="3"/>
  <c r="BD15" i="3"/>
  <c r="BC15" i="3"/>
  <c r="BB15" i="3"/>
  <c r="BE14" i="3"/>
  <c r="BD14" i="3"/>
  <c r="BC14" i="3"/>
  <c r="BB14" i="3"/>
  <c r="BE13" i="3"/>
  <c r="BD13" i="3"/>
  <c r="BC13" i="3"/>
  <c r="BB13" i="3"/>
  <c r="BE12" i="3"/>
  <c r="BD12" i="3"/>
  <c r="BC12" i="3"/>
  <c r="BB12" i="3"/>
  <c r="BE11" i="3"/>
  <c r="BD11" i="3"/>
  <c r="BC11" i="3"/>
  <c r="BB11" i="3"/>
  <c r="BE10" i="3"/>
  <c r="BD10" i="3"/>
  <c r="BC10" i="3"/>
  <c r="BB10" i="3"/>
  <c r="BE9" i="3"/>
  <c r="BD9" i="3"/>
  <c r="BC9" i="3"/>
  <c r="BB9" i="3"/>
  <c r="BE8" i="3"/>
  <c r="BD8" i="3"/>
  <c r="BC8" i="3"/>
  <c r="BB8" i="3"/>
  <c r="BE7" i="3"/>
  <c r="BD7" i="3"/>
  <c r="BC7" i="3"/>
  <c r="BB7" i="3"/>
  <c r="BA18" i="3"/>
  <c r="AZ18" i="3"/>
  <c r="AY18" i="3"/>
  <c r="AX18" i="3"/>
  <c r="BA17" i="3"/>
  <c r="AZ17" i="3"/>
  <c r="AY17" i="3"/>
  <c r="AX17" i="3"/>
  <c r="BA16" i="3"/>
  <c r="AZ16" i="3"/>
  <c r="AY16" i="3"/>
  <c r="AX16" i="3"/>
  <c r="BA15" i="3"/>
  <c r="AZ15" i="3"/>
  <c r="AY15" i="3"/>
  <c r="AX15" i="3"/>
  <c r="BA14" i="3"/>
  <c r="AZ14" i="3"/>
  <c r="AY14" i="3"/>
  <c r="AX14" i="3"/>
  <c r="BA13" i="3"/>
  <c r="AZ13" i="3"/>
  <c r="AY13" i="3"/>
  <c r="AX13" i="3"/>
  <c r="BA12" i="3"/>
  <c r="AZ12" i="3"/>
  <c r="AY12" i="3"/>
  <c r="AX12" i="3"/>
  <c r="BA11" i="3"/>
  <c r="AZ11" i="3"/>
  <c r="AY11" i="3"/>
  <c r="AX11" i="3"/>
  <c r="BA10" i="3"/>
  <c r="AZ10" i="3"/>
  <c r="AY10" i="3"/>
  <c r="AX10" i="3"/>
  <c r="BA9" i="3"/>
  <c r="AZ9" i="3"/>
  <c r="AY9" i="3"/>
  <c r="AX9" i="3"/>
  <c r="BA8" i="3"/>
  <c r="AZ8" i="3"/>
  <c r="AY8" i="3"/>
  <c r="AX8" i="3"/>
  <c r="BA7" i="3"/>
  <c r="AZ7" i="3"/>
  <c r="AY7" i="3"/>
  <c r="AX7" i="3"/>
  <c r="AW18" i="3"/>
  <c r="AV18" i="3"/>
  <c r="AU18" i="3"/>
  <c r="AT18" i="3"/>
  <c r="AW17" i="3"/>
  <c r="AV17" i="3"/>
  <c r="AU17" i="3"/>
  <c r="AT17" i="3"/>
  <c r="AW16" i="3"/>
  <c r="AV16" i="3"/>
  <c r="AU16" i="3"/>
  <c r="AT16" i="3"/>
  <c r="AW15" i="3"/>
  <c r="AV15" i="3"/>
  <c r="AU15" i="3"/>
  <c r="AT15" i="3"/>
  <c r="AW14" i="3"/>
  <c r="AV14" i="3"/>
  <c r="AU14" i="3"/>
  <c r="AT14" i="3"/>
  <c r="AW13" i="3"/>
  <c r="AV13" i="3"/>
  <c r="AU13" i="3"/>
  <c r="AT13" i="3"/>
  <c r="AW12" i="3"/>
  <c r="AV12" i="3"/>
  <c r="AU12" i="3"/>
  <c r="AT12" i="3"/>
  <c r="AW11" i="3"/>
  <c r="AV11" i="3"/>
  <c r="AU11" i="3"/>
  <c r="AT11" i="3"/>
  <c r="AW10" i="3"/>
  <c r="AV10" i="3"/>
  <c r="AU10" i="3"/>
  <c r="AT10" i="3"/>
  <c r="AW9" i="3"/>
  <c r="AV9" i="3"/>
  <c r="AU9" i="3"/>
  <c r="AT9" i="3"/>
  <c r="AW8" i="3"/>
  <c r="AV8" i="3"/>
  <c r="AU8" i="3"/>
  <c r="AT8" i="3"/>
  <c r="AW7" i="3"/>
  <c r="AV7" i="3"/>
  <c r="AU7" i="3"/>
  <c r="AT7" i="3"/>
  <c r="AS18" i="3"/>
  <c r="AR18" i="3"/>
  <c r="AQ18" i="3"/>
  <c r="AP18" i="3"/>
  <c r="AS17" i="3"/>
  <c r="AR17" i="3"/>
  <c r="AQ17" i="3"/>
  <c r="AP17" i="3"/>
  <c r="AS16" i="3"/>
  <c r="AR16" i="3"/>
  <c r="AQ16" i="3"/>
  <c r="AP16" i="3"/>
  <c r="AS15" i="3"/>
  <c r="AR15" i="3"/>
  <c r="AQ15" i="3"/>
  <c r="AP15" i="3"/>
  <c r="AS14" i="3"/>
  <c r="AR14" i="3"/>
  <c r="AQ14" i="3"/>
  <c r="AP14" i="3"/>
  <c r="AS13" i="3"/>
  <c r="AR13" i="3"/>
  <c r="AQ13" i="3"/>
  <c r="AP13" i="3"/>
  <c r="AS12" i="3"/>
  <c r="AR12" i="3"/>
  <c r="AQ12" i="3"/>
  <c r="AP12" i="3"/>
  <c r="AS11" i="3"/>
  <c r="AR11" i="3"/>
  <c r="AQ11" i="3"/>
  <c r="AP11" i="3"/>
  <c r="AS10" i="3"/>
  <c r="AR10" i="3"/>
  <c r="AQ10" i="3"/>
  <c r="AP10" i="3"/>
  <c r="AS9" i="3"/>
  <c r="AR9" i="3"/>
  <c r="AQ9" i="3"/>
  <c r="AP9" i="3"/>
  <c r="AS8" i="3"/>
  <c r="AR8" i="3"/>
  <c r="AQ8" i="3"/>
  <c r="AP8" i="3"/>
  <c r="AS7" i="3"/>
  <c r="AR7" i="3"/>
  <c r="AQ7" i="3"/>
  <c r="AP7" i="3"/>
  <c r="AO18" i="3"/>
  <c r="AN18" i="3"/>
  <c r="AM18" i="3"/>
  <c r="AL18" i="3"/>
  <c r="AO17" i="3"/>
  <c r="AN17" i="3"/>
  <c r="AM17" i="3"/>
  <c r="AL17" i="3"/>
  <c r="AO16" i="3"/>
  <c r="AN16" i="3"/>
  <c r="AM16" i="3"/>
  <c r="AL16" i="3"/>
  <c r="AO15" i="3"/>
  <c r="AN15" i="3"/>
  <c r="AM15" i="3"/>
  <c r="AL15" i="3"/>
  <c r="AO14" i="3"/>
  <c r="AN14" i="3"/>
  <c r="AM14" i="3"/>
  <c r="AL14" i="3"/>
  <c r="AO13" i="3"/>
  <c r="AN13" i="3"/>
  <c r="AM13" i="3"/>
  <c r="AL13" i="3"/>
  <c r="AO12" i="3"/>
  <c r="AN12" i="3"/>
  <c r="AM12" i="3"/>
  <c r="AL12" i="3"/>
  <c r="AO11" i="3"/>
  <c r="AN11" i="3"/>
  <c r="AM11" i="3"/>
  <c r="AL11" i="3"/>
  <c r="AO10" i="3"/>
  <c r="AN10" i="3"/>
  <c r="AM10" i="3"/>
  <c r="AL10" i="3"/>
  <c r="AO9" i="3"/>
  <c r="AN9" i="3"/>
  <c r="AM9" i="3"/>
  <c r="AL9" i="3"/>
  <c r="AO8" i="3"/>
  <c r="AN8" i="3"/>
  <c r="AM8" i="3"/>
  <c r="AL8" i="3"/>
  <c r="AO7" i="3"/>
  <c r="AN7" i="3"/>
  <c r="AM7" i="3"/>
  <c r="AL7" i="3"/>
  <c r="AK18" i="3"/>
  <c r="AJ18" i="3"/>
  <c r="AI18" i="3"/>
  <c r="AH18" i="3"/>
  <c r="AK17" i="3"/>
  <c r="AJ17" i="3"/>
  <c r="AI17" i="3"/>
  <c r="AH17" i="3"/>
  <c r="AK16" i="3"/>
  <c r="AJ16" i="3"/>
  <c r="AI16" i="3"/>
  <c r="AH16" i="3"/>
  <c r="AK15" i="3"/>
  <c r="AJ15" i="3"/>
  <c r="AI15" i="3"/>
  <c r="AH15" i="3"/>
  <c r="AK14" i="3"/>
  <c r="AJ14" i="3"/>
  <c r="AI14" i="3"/>
  <c r="AH14" i="3"/>
  <c r="AK13" i="3"/>
  <c r="AJ13" i="3"/>
  <c r="AI13" i="3"/>
  <c r="AH13" i="3"/>
  <c r="AK12" i="3"/>
  <c r="AJ12" i="3"/>
  <c r="AI12" i="3"/>
  <c r="AH12" i="3"/>
  <c r="AK11" i="3"/>
  <c r="AJ11" i="3"/>
  <c r="AI11" i="3"/>
  <c r="AH11" i="3"/>
  <c r="AK10" i="3"/>
  <c r="AJ10" i="3"/>
  <c r="AI10" i="3"/>
  <c r="AH10" i="3"/>
  <c r="AK9" i="3"/>
  <c r="AJ9" i="3"/>
  <c r="AI9" i="3"/>
  <c r="AH9" i="3"/>
  <c r="AK8" i="3"/>
  <c r="AJ8" i="3"/>
  <c r="AI8" i="3"/>
  <c r="AH8" i="3"/>
  <c r="AK7" i="3"/>
  <c r="AJ7" i="3"/>
  <c r="AI7" i="3"/>
  <c r="AH7" i="3"/>
  <c r="AG18" i="3"/>
  <c r="AF18" i="3"/>
  <c r="AE18" i="3"/>
  <c r="AD18" i="3"/>
  <c r="AG17" i="3"/>
  <c r="AF17" i="3"/>
  <c r="AE17" i="3"/>
  <c r="AD17" i="3"/>
  <c r="AG16" i="3"/>
  <c r="AF16" i="3"/>
  <c r="AE16" i="3"/>
  <c r="AD16" i="3"/>
  <c r="AG15" i="3"/>
  <c r="AF15" i="3"/>
  <c r="AE15" i="3"/>
  <c r="AD15" i="3"/>
  <c r="AG14" i="3"/>
  <c r="AF14" i="3"/>
  <c r="AE14" i="3"/>
  <c r="AD14" i="3"/>
  <c r="AG13" i="3"/>
  <c r="AF13" i="3"/>
  <c r="AE13" i="3"/>
  <c r="AD13" i="3"/>
  <c r="AG12" i="3"/>
  <c r="AF12" i="3"/>
  <c r="AE12" i="3"/>
  <c r="AD12" i="3"/>
  <c r="AG11" i="3"/>
  <c r="AF11" i="3"/>
  <c r="AE11" i="3"/>
  <c r="AD11" i="3"/>
  <c r="AG10" i="3"/>
  <c r="AF10" i="3"/>
  <c r="AE10" i="3"/>
  <c r="AD10" i="3"/>
  <c r="AG9" i="3"/>
  <c r="AF9" i="3"/>
  <c r="AE9" i="3"/>
  <c r="AD9" i="3"/>
  <c r="AG8" i="3"/>
  <c r="AF8" i="3"/>
  <c r="AE8" i="3"/>
  <c r="AD8" i="3"/>
  <c r="AG7" i="3"/>
  <c r="AF7" i="3"/>
  <c r="AE7" i="3"/>
  <c r="AD7" i="3"/>
  <c r="AC18" i="3"/>
  <c r="AB18" i="3"/>
  <c r="AA18" i="3"/>
  <c r="Z18" i="3"/>
  <c r="AC17" i="3"/>
  <c r="AB17" i="3"/>
  <c r="AA17" i="3"/>
  <c r="Z17" i="3"/>
  <c r="AC16" i="3"/>
  <c r="AB16" i="3"/>
  <c r="AA16" i="3"/>
  <c r="Z16" i="3"/>
  <c r="AC15" i="3"/>
  <c r="AB15" i="3"/>
  <c r="AA15" i="3"/>
  <c r="Z15" i="3"/>
  <c r="AC14" i="3"/>
  <c r="AB14" i="3"/>
  <c r="AA14" i="3"/>
  <c r="Z14" i="3"/>
  <c r="AC13" i="3"/>
  <c r="AB13" i="3"/>
  <c r="AA13" i="3"/>
  <c r="Z13" i="3"/>
  <c r="AC12" i="3"/>
  <c r="AB12" i="3"/>
  <c r="AA12" i="3"/>
  <c r="Z12" i="3"/>
  <c r="AC11" i="3"/>
  <c r="AB11" i="3"/>
  <c r="AA11" i="3"/>
  <c r="Z11" i="3"/>
  <c r="AC10" i="3"/>
  <c r="AB10" i="3"/>
  <c r="AA10" i="3"/>
  <c r="Z10" i="3"/>
  <c r="AC9" i="3"/>
  <c r="AB9" i="3"/>
  <c r="AA9" i="3"/>
  <c r="Z9" i="3"/>
  <c r="AC8" i="3"/>
  <c r="AB8" i="3"/>
  <c r="AA8" i="3"/>
  <c r="Z8" i="3"/>
  <c r="AC7" i="3"/>
  <c r="AB7" i="3"/>
  <c r="AA7" i="3"/>
  <c r="Z7" i="3"/>
  <c r="Y18" i="3"/>
  <c r="X18" i="3"/>
  <c r="W18" i="3"/>
  <c r="V18" i="3"/>
  <c r="Y17" i="3"/>
  <c r="X17" i="3"/>
  <c r="W17" i="3"/>
  <c r="V17" i="3"/>
  <c r="Y16" i="3"/>
  <c r="X16" i="3"/>
  <c r="W16" i="3"/>
  <c r="V16" i="3"/>
  <c r="Y15" i="3"/>
  <c r="X15" i="3"/>
  <c r="W15" i="3"/>
  <c r="V15" i="3"/>
  <c r="Y14" i="3"/>
  <c r="X14" i="3"/>
  <c r="W14" i="3"/>
  <c r="V14" i="3"/>
  <c r="Y13" i="3"/>
  <c r="X13" i="3"/>
  <c r="W13" i="3"/>
  <c r="V13" i="3"/>
  <c r="Y12" i="3"/>
  <c r="X12" i="3"/>
  <c r="W12" i="3"/>
  <c r="V12" i="3"/>
  <c r="Y11" i="3"/>
  <c r="X11" i="3"/>
  <c r="W11" i="3"/>
  <c r="V11" i="3"/>
  <c r="Y10" i="3"/>
  <c r="X10" i="3"/>
  <c r="W10" i="3"/>
  <c r="V10" i="3"/>
  <c r="Y9" i="3"/>
  <c r="X9" i="3"/>
  <c r="W9" i="3"/>
  <c r="V9" i="3"/>
  <c r="Y8" i="3"/>
  <c r="X8" i="3"/>
  <c r="W8" i="3"/>
  <c r="V8" i="3"/>
  <c r="Y7" i="3"/>
  <c r="X7" i="3"/>
  <c r="W7" i="3"/>
  <c r="V7" i="3"/>
  <c r="U18" i="3"/>
  <c r="T18" i="3"/>
  <c r="S18" i="3"/>
  <c r="R18" i="3"/>
  <c r="U17" i="3"/>
  <c r="T17" i="3"/>
  <c r="S17" i="3"/>
  <c r="R17" i="3"/>
  <c r="U16" i="3"/>
  <c r="T16" i="3"/>
  <c r="S16" i="3"/>
  <c r="R16" i="3"/>
  <c r="U15" i="3"/>
  <c r="T15" i="3"/>
  <c r="S15" i="3"/>
  <c r="R15" i="3"/>
  <c r="U14" i="3"/>
  <c r="T14" i="3"/>
  <c r="S14" i="3"/>
  <c r="R14" i="3"/>
  <c r="U13" i="3"/>
  <c r="T13" i="3"/>
  <c r="S13" i="3"/>
  <c r="R13" i="3"/>
  <c r="U12" i="3"/>
  <c r="T12" i="3"/>
  <c r="S12" i="3"/>
  <c r="R12" i="3"/>
  <c r="U11" i="3"/>
  <c r="T11" i="3"/>
  <c r="S11" i="3"/>
  <c r="R11" i="3"/>
  <c r="U10" i="3"/>
  <c r="T10" i="3"/>
  <c r="S10" i="3"/>
  <c r="R10" i="3"/>
  <c r="U9" i="3"/>
  <c r="T9" i="3"/>
  <c r="S9" i="3"/>
  <c r="R9" i="3"/>
  <c r="U8" i="3"/>
  <c r="T8" i="3"/>
  <c r="S8" i="3"/>
  <c r="R8" i="3"/>
  <c r="U7" i="3"/>
  <c r="T7" i="3"/>
  <c r="S7" i="3"/>
  <c r="R7" i="3"/>
  <c r="Q18" i="3"/>
  <c r="P18" i="3"/>
  <c r="O18" i="3"/>
  <c r="N18" i="3"/>
  <c r="Q17" i="3"/>
  <c r="P17" i="3"/>
  <c r="O17" i="3"/>
  <c r="N17" i="3"/>
  <c r="Q16" i="3"/>
  <c r="P16" i="3"/>
  <c r="O16" i="3"/>
  <c r="N16" i="3"/>
  <c r="Q15" i="3"/>
  <c r="P15" i="3"/>
  <c r="O15" i="3"/>
  <c r="N15" i="3"/>
  <c r="Q14" i="3"/>
  <c r="P14" i="3"/>
  <c r="O14" i="3"/>
  <c r="N14" i="3"/>
  <c r="Q13" i="3"/>
  <c r="P13" i="3"/>
  <c r="O13" i="3"/>
  <c r="N13" i="3"/>
  <c r="Q12" i="3"/>
  <c r="P12" i="3"/>
  <c r="O12" i="3"/>
  <c r="N12" i="3"/>
  <c r="Q11" i="3"/>
  <c r="P11" i="3"/>
  <c r="O11" i="3"/>
  <c r="N11" i="3"/>
  <c r="Q10" i="3"/>
  <c r="P10" i="3"/>
  <c r="O10" i="3"/>
  <c r="N10" i="3"/>
  <c r="Q9" i="3"/>
  <c r="P9" i="3"/>
  <c r="O9" i="3"/>
  <c r="N9" i="3"/>
  <c r="Q8" i="3"/>
  <c r="P8" i="3"/>
  <c r="O8" i="3"/>
  <c r="N8" i="3"/>
  <c r="Q7" i="3"/>
  <c r="P7" i="3"/>
  <c r="O7" i="3"/>
  <c r="N7" i="3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7" i="3"/>
  <c r="L7" i="3"/>
  <c r="K7" i="3"/>
  <c r="J7" i="3"/>
  <c r="I18" i="3"/>
  <c r="H18" i="3"/>
  <c r="G18" i="3"/>
  <c r="F18" i="3"/>
  <c r="I17" i="3"/>
  <c r="H17" i="3"/>
  <c r="G17" i="3"/>
  <c r="F17" i="3"/>
  <c r="I16" i="3"/>
  <c r="H16" i="3"/>
  <c r="G16" i="3"/>
  <c r="F16" i="3"/>
  <c r="I15" i="3"/>
  <c r="H15" i="3"/>
  <c r="G15" i="3"/>
  <c r="F15" i="3"/>
  <c r="I14" i="3"/>
  <c r="H14" i="3"/>
  <c r="G14" i="3"/>
  <c r="F14" i="3"/>
  <c r="I13" i="3"/>
  <c r="H13" i="3"/>
  <c r="G13" i="3"/>
  <c r="F13" i="3"/>
  <c r="I12" i="3"/>
  <c r="H12" i="3"/>
  <c r="G12" i="3"/>
  <c r="F12" i="3"/>
  <c r="I11" i="3"/>
  <c r="H11" i="3"/>
  <c r="G11" i="3"/>
  <c r="F11" i="3"/>
  <c r="I10" i="3"/>
  <c r="H10" i="3"/>
  <c r="G10" i="3"/>
  <c r="F10" i="3"/>
  <c r="I9" i="3"/>
  <c r="H9" i="3"/>
  <c r="G9" i="3"/>
  <c r="F9" i="3"/>
  <c r="I8" i="3"/>
  <c r="H8" i="3"/>
  <c r="G8" i="3"/>
  <c r="F8" i="3"/>
  <c r="I7" i="3"/>
  <c r="H7" i="3"/>
  <c r="G7" i="3"/>
  <c r="F7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BN7" i="4"/>
  <c r="BN19" i="4" s="1"/>
  <c r="BI7" i="4"/>
  <c r="BI19" i="4" s="1"/>
  <c r="BH7" i="4"/>
  <c r="BH19" i="4" s="1"/>
  <c r="BG7" i="4"/>
  <c r="BG19" i="4" s="1"/>
  <c r="BF7" i="4"/>
  <c r="BF19" i="4" s="1"/>
  <c r="BE7" i="4"/>
  <c r="BE19" i="4" s="1"/>
  <c r="BD7" i="4"/>
  <c r="BD19" i="4" s="1"/>
  <c r="BC7" i="4"/>
  <c r="BC19" i="4" s="1"/>
  <c r="BB7" i="4"/>
  <c r="BB19" i="4" s="1"/>
  <c r="BA7" i="4"/>
  <c r="BA19" i="4" s="1"/>
  <c r="AZ7" i="4"/>
  <c r="AZ19" i="4" s="1"/>
  <c r="AY7" i="4"/>
  <c r="AY19" i="4" s="1"/>
  <c r="AX7" i="4"/>
  <c r="AX19" i="4" s="1"/>
  <c r="AW7" i="4"/>
  <c r="AW19" i="4" s="1"/>
  <c r="AV7" i="4"/>
  <c r="AV19" i="4" s="1"/>
  <c r="AU7" i="4"/>
  <c r="AU19" i="4" s="1"/>
  <c r="AT7" i="4"/>
  <c r="AT19" i="4" s="1"/>
  <c r="AS7" i="4"/>
  <c r="AS19" i="4" s="1"/>
  <c r="AR7" i="4"/>
  <c r="AR19" i="4" s="1"/>
  <c r="AQ7" i="4"/>
  <c r="AQ19" i="4" s="1"/>
  <c r="AP7" i="4"/>
  <c r="AP19" i="4" s="1"/>
  <c r="AO7" i="4"/>
  <c r="AO19" i="4" s="1"/>
  <c r="AN7" i="4"/>
  <c r="AN19" i="4" s="1"/>
  <c r="AM7" i="4"/>
  <c r="AM19" i="4" s="1"/>
  <c r="AL7" i="4"/>
  <c r="AL19" i="4" s="1"/>
  <c r="AK7" i="4"/>
  <c r="AK19" i="4" s="1"/>
  <c r="AJ7" i="4"/>
  <c r="AJ19" i="4" s="1"/>
  <c r="AI7" i="4"/>
  <c r="AI19" i="4" s="1"/>
  <c r="AH7" i="4"/>
  <c r="AH19" i="4" s="1"/>
  <c r="AG7" i="4"/>
  <c r="AG19" i="4" s="1"/>
  <c r="AF7" i="4"/>
  <c r="AF19" i="4" s="1"/>
  <c r="AE7" i="4"/>
  <c r="AE19" i="4" s="1"/>
  <c r="AD7" i="4"/>
  <c r="AD19" i="4" s="1"/>
  <c r="AC7" i="4"/>
  <c r="AC19" i="4" s="1"/>
  <c r="AB7" i="4"/>
  <c r="AB19" i="4" s="1"/>
  <c r="AA7" i="4"/>
  <c r="AA19" i="4" s="1"/>
  <c r="Z7" i="4"/>
  <c r="Z19" i="4" s="1"/>
  <c r="Y7" i="4"/>
  <c r="Y19" i="4" s="1"/>
  <c r="X7" i="4"/>
  <c r="X19" i="4" s="1"/>
  <c r="W7" i="4"/>
  <c r="W19" i="4" s="1"/>
  <c r="V7" i="4"/>
  <c r="V19" i="4" s="1"/>
  <c r="U7" i="4"/>
  <c r="U19" i="4" s="1"/>
  <c r="T7" i="4"/>
  <c r="T19" i="4" s="1"/>
  <c r="S7" i="4"/>
  <c r="S19" i="4" s="1"/>
  <c r="R7" i="4"/>
  <c r="R19" i="4" s="1"/>
  <c r="Q7" i="4"/>
  <c r="Q19" i="4" s="1"/>
  <c r="P7" i="4"/>
  <c r="P19" i="4" s="1"/>
  <c r="O7" i="4"/>
  <c r="O19" i="4" s="1"/>
  <c r="N7" i="4"/>
  <c r="N19" i="4" s="1"/>
  <c r="M7" i="4"/>
  <c r="M19" i="4" s="1"/>
  <c r="L7" i="4"/>
  <c r="L19" i="4" s="1"/>
  <c r="K7" i="4"/>
  <c r="K19" i="4" s="1"/>
  <c r="J7" i="4"/>
  <c r="J19" i="4" s="1"/>
  <c r="I7" i="4"/>
  <c r="I19" i="4" s="1"/>
  <c r="H7" i="4"/>
  <c r="G7" i="4"/>
  <c r="F7" i="4"/>
  <c r="F19" i="4" s="1"/>
  <c r="E7" i="4"/>
  <c r="D7" i="4"/>
  <c r="C7" i="4"/>
  <c r="B7" i="4"/>
  <c r="B19" i="4" s="1"/>
  <c r="BJ6" i="4"/>
  <c r="Y6" i="4"/>
  <c r="AG6" i="4" s="1"/>
  <c r="U6" i="4"/>
  <c r="AC6" i="4" s="1"/>
  <c r="I6" i="4"/>
  <c r="M6" i="4" s="1"/>
  <c r="H6" i="4"/>
  <c r="L6" i="4" s="1"/>
  <c r="G6" i="4"/>
  <c r="K6" i="4" s="1"/>
  <c r="S6" i="4" s="1"/>
  <c r="AA6" i="4" s="1"/>
  <c r="F6" i="4"/>
  <c r="J6" i="4" s="1"/>
  <c r="P6" i="4" l="1"/>
  <c r="X6" i="4" s="1"/>
  <c r="AF6" i="4" s="1"/>
  <c r="AN6" i="4" s="1"/>
  <c r="T6" i="4"/>
  <c r="AB6" i="4" s="1"/>
  <c r="BK7" i="4"/>
  <c r="BL7" i="4"/>
  <c r="BL19" i="4" s="1"/>
  <c r="BK19" i="4"/>
  <c r="R6" i="4"/>
  <c r="Z6" i="4" s="1"/>
  <c r="N6" i="4"/>
  <c r="V6" i="4" s="1"/>
  <c r="AD6" i="4" s="1"/>
  <c r="AO6" i="4"/>
  <c r="AK6" i="4"/>
  <c r="D19" i="4"/>
  <c r="E19" i="4"/>
  <c r="C19" i="4"/>
  <c r="O6" i="4"/>
  <c r="W6" i="4" s="1"/>
  <c r="AE6" i="4" s="1"/>
  <c r="G19" i="4"/>
  <c r="BM7" i="4"/>
  <c r="BM19" i="4" s="1"/>
  <c r="H19" i="4"/>
  <c r="BJ7" i="4"/>
  <c r="BJ19" i="4" s="1"/>
  <c r="BJ18" i="3"/>
  <c r="BK18" i="3"/>
  <c r="BM18" i="3"/>
  <c r="BL18" i="3"/>
  <c r="AJ6" i="4" l="1"/>
  <c r="BD6" i="4" s="1"/>
  <c r="AV6" i="4"/>
  <c r="BH6" i="4"/>
  <c r="BA6" i="4"/>
  <c r="BE6" i="4"/>
  <c r="AS6" i="4"/>
  <c r="AW6" i="4"/>
  <c r="BI6" i="4"/>
  <c r="AI6" i="4"/>
  <c r="AM6" i="4"/>
  <c r="AH6" i="4"/>
  <c r="AL6" i="4"/>
  <c r="BK17" i="3"/>
  <c r="AZ6" i="4" l="1"/>
  <c r="AR6" i="4"/>
  <c r="BG6" i="4"/>
  <c r="AU6" i="4"/>
  <c r="AT6" i="4"/>
  <c r="BF6" i="4"/>
  <c r="AX6" i="4"/>
  <c r="AP6" i="4"/>
  <c r="BB6" i="4"/>
  <c r="AY6" i="4"/>
  <c r="AQ6" i="4"/>
  <c r="BC6" i="4"/>
  <c r="BM17" i="3"/>
  <c r="BM16" i="3"/>
  <c r="BL17" i="3"/>
  <c r="BL16" i="3"/>
  <c r="BJ17" i="3"/>
  <c r="BJ16" i="3"/>
  <c r="BK16" i="3"/>
  <c r="BK15" i="3" l="1"/>
  <c r="BL15" i="3"/>
  <c r="BJ15" i="3"/>
  <c r="BM15" i="3"/>
  <c r="BK14" i="3" l="1"/>
  <c r="BL14" i="3"/>
  <c r="BM14" i="3"/>
  <c r="BJ14" i="3"/>
  <c r="BK13" i="3" l="1"/>
  <c r="BL13" i="3"/>
  <c r="BM13" i="3"/>
  <c r="BJ13" i="3"/>
  <c r="BL12" i="3" l="1"/>
  <c r="BJ12" i="3"/>
  <c r="BK12" i="3"/>
  <c r="BM12" i="3"/>
  <c r="BM11" i="3" l="1"/>
  <c r="BL11" i="3"/>
  <c r="BK11" i="3"/>
  <c r="BJ11" i="3"/>
  <c r="BJ6" i="3"/>
  <c r="Y6" i="3"/>
  <c r="AG6" i="3" s="1"/>
  <c r="U6" i="3"/>
  <c r="AC6" i="3" s="1"/>
  <c r="J6" i="3"/>
  <c r="R6" i="3" s="1"/>
  <c r="Z6" i="3" s="1"/>
  <c r="I6" i="3"/>
  <c r="M6" i="3" s="1"/>
  <c r="H6" i="3"/>
  <c r="L6" i="3" s="1"/>
  <c r="G6" i="3"/>
  <c r="K6" i="3" s="1"/>
  <c r="F6" i="3"/>
  <c r="O6" i="3" l="1"/>
  <c r="W6" i="3" s="1"/>
  <c r="AE6" i="3" s="1"/>
  <c r="AI6" i="3" s="1"/>
  <c r="S6" i="3"/>
  <c r="AA6" i="3" s="1"/>
  <c r="BL9" i="3"/>
  <c r="BK10" i="3"/>
  <c r="Z19" i="3"/>
  <c r="BJ7" i="3"/>
  <c r="BL10" i="3"/>
  <c r="BJ10" i="3"/>
  <c r="BM9" i="3"/>
  <c r="BJ9" i="3"/>
  <c r="BM10" i="3"/>
  <c r="V19" i="3"/>
  <c r="BK9" i="3"/>
  <c r="BB19" i="3"/>
  <c r="AH19" i="3"/>
  <c r="BJ8" i="3"/>
  <c r="J19" i="3"/>
  <c r="N19" i="3"/>
  <c r="R19" i="3"/>
  <c r="AD19" i="3"/>
  <c r="AL19" i="3"/>
  <c r="AP19" i="3"/>
  <c r="AT19" i="3"/>
  <c r="AX19" i="3"/>
  <c r="BF19" i="3"/>
  <c r="F19" i="3"/>
  <c r="AO6" i="3"/>
  <c r="AK6" i="3"/>
  <c r="P6" i="3"/>
  <c r="X6" i="3" s="1"/>
  <c r="AF6" i="3" s="1"/>
  <c r="T6" i="3"/>
  <c r="AB6" i="3" s="1"/>
  <c r="B19" i="3"/>
  <c r="BL7" i="3"/>
  <c r="BK7" i="3"/>
  <c r="BM7" i="3"/>
  <c r="N6" i="3"/>
  <c r="V6" i="3" s="1"/>
  <c r="AD6" i="3" s="1"/>
  <c r="AM6" i="3" l="1"/>
  <c r="BJ19" i="3"/>
  <c r="BG6" i="3"/>
  <c r="AU6" i="3"/>
  <c r="AY6" i="3"/>
  <c r="BC6" i="3"/>
  <c r="AQ6" i="3"/>
  <c r="AH6" i="3"/>
  <c r="AL6" i="3"/>
  <c r="AJ6" i="3"/>
  <c r="AN6" i="3"/>
  <c r="BE6" i="3"/>
  <c r="BA6" i="3"/>
  <c r="AS6" i="3"/>
  <c r="AW6" i="3"/>
  <c r="BI6" i="3"/>
  <c r="BF6" i="3" l="1"/>
  <c r="AT6" i="3"/>
  <c r="AR6" i="3"/>
  <c r="BD6" i="3"/>
  <c r="AZ6" i="3"/>
  <c r="AX6" i="3"/>
  <c r="AP6" i="3"/>
  <c r="BB6" i="3"/>
  <c r="BH6" i="3"/>
  <c r="AV6" i="3"/>
  <c r="AF19" i="3" l="1"/>
  <c r="AE19" i="3"/>
  <c r="AU19" i="3"/>
  <c r="Y19" i="3"/>
  <c r="X19" i="3"/>
  <c r="W19" i="3"/>
  <c r="C19" i="3"/>
  <c r="D19" i="3"/>
  <c r="AI19" i="3"/>
  <c r="AJ19" i="3"/>
  <c r="L19" i="3"/>
  <c r="K19" i="3"/>
  <c r="S19" i="3"/>
  <c r="BD19" i="3"/>
  <c r="BC19" i="3"/>
  <c r="AQ19" i="3"/>
  <c r="AM19" i="3"/>
  <c r="AN19" i="3"/>
  <c r="BA19" i="3"/>
  <c r="AZ19" i="3"/>
  <c r="AY19" i="3"/>
  <c r="H19" i="3"/>
  <c r="G19" i="3"/>
  <c r="P19" i="3"/>
  <c r="O19" i="3"/>
  <c r="BG19" i="3"/>
  <c r="AV19" i="3" l="1"/>
  <c r="E19" i="3"/>
  <c r="AK19" i="3"/>
  <c r="T19" i="3"/>
  <c r="AR19" i="3"/>
  <c r="I19" i="3"/>
  <c r="BH19" i="3"/>
  <c r="BK8" i="3"/>
  <c r="BK19" i="3" s="1"/>
  <c r="AA19" i="3"/>
  <c r="AB19" i="3"/>
  <c r="BL8" i="3" l="1"/>
  <c r="BL19" i="3" s="1"/>
  <c r="AG19" i="3"/>
  <c r="M19" i="3"/>
  <c r="BE19" i="3"/>
  <c r="AO19" i="3"/>
  <c r="Q19" i="3"/>
  <c r="AW19" i="3" l="1"/>
  <c r="BN19" i="3"/>
  <c r="U19" i="3"/>
  <c r="AS19" i="3"/>
  <c r="BI19" i="3"/>
  <c r="AC19" i="3"/>
  <c r="BM8" i="3" l="1"/>
  <c r="BM19" i="3" s="1"/>
</calcChain>
</file>

<file path=xl/sharedStrings.xml><?xml version="1.0" encoding="utf-8"?>
<sst xmlns="http://schemas.openxmlformats.org/spreadsheetml/2006/main" count="176" uniqueCount="87">
  <si>
    <t>Operators</t>
  </si>
  <si>
    <t>MGM Grand Detroit</t>
  </si>
  <si>
    <t>MotorCity Casino</t>
  </si>
  <si>
    <t xml:space="preserve">Greektown Casino </t>
  </si>
  <si>
    <t xml:space="preserve">Bay Mills Indian Community </t>
  </si>
  <si>
    <t xml:space="preserve">Grand Traverse Band of Ottawa and Chippewa Indians </t>
  </si>
  <si>
    <t>Hannahville Indian Community</t>
  </si>
  <si>
    <t xml:space="preserve">Keweenaw Bay Indian Community </t>
  </si>
  <si>
    <t xml:space="preserve">Little River Band of Ottawa Indians </t>
  </si>
  <si>
    <t xml:space="preserve">Sault Ste. Marie Tribe of Chippewa Indians </t>
  </si>
  <si>
    <t>All Internet Sports Betting Operators</t>
  </si>
  <si>
    <t>Casino Name</t>
  </si>
  <si>
    <t>Bay Mills Resort &amp; Casino/ Kings Club Casino</t>
  </si>
  <si>
    <t>Leelenau Sands Casino/ Turtle Creek Casino</t>
  </si>
  <si>
    <t>Island Resort &amp; Casino</t>
  </si>
  <si>
    <t>Ojibwa Casino Resort/ Ojibwa II Casino</t>
  </si>
  <si>
    <t>Lac Vieux Desert Resort Casino</t>
  </si>
  <si>
    <t>Little River Casino Resort</t>
  </si>
  <si>
    <t>Odawa Casino Resort Petoskey/ Odawa Casino Mackinaw City</t>
  </si>
  <si>
    <t>Kewadin Casino/ Kewadin Vegas Casino/ Kewadin Shores Casino</t>
  </si>
  <si>
    <t>Platform Providers</t>
  </si>
  <si>
    <t xml:space="preserve"> BetMGM</t>
  </si>
  <si>
    <t>FanDuel</t>
  </si>
  <si>
    <t xml:space="preserve"> Penn Sports Interactive / Barstool Sportsbook</t>
  </si>
  <si>
    <t xml:space="preserve"> DraftKings</t>
  </si>
  <si>
    <t>William Hill</t>
  </si>
  <si>
    <t>TwinSpires</t>
  </si>
  <si>
    <t xml:space="preserve"> Golden Nugget Online Gaming</t>
  </si>
  <si>
    <t xml:space="preserve"> PointsBet</t>
  </si>
  <si>
    <t xml:space="preserve"> Rush Street</t>
  </si>
  <si>
    <t xml:space="preserve"> FoxBet</t>
  </si>
  <si>
    <t>Wynn</t>
  </si>
  <si>
    <t>Month</t>
  </si>
  <si>
    <t>Adjusted Gross Sports Betting Receipts</t>
  </si>
  <si>
    <t>Internet Sports Betting State Tax
 (5.88%)</t>
  </si>
  <si>
    <t>Internet Sports Betting State Payment
 (8.4%)</t>
  </si>
  <si>
    <t>Total Internet Sports Betting State Tax / Payment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</si>
  <si>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</si>
  <si>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</si>
  <si>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</si>
  <si>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</si>
  <si>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</si>
  <si>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</si>
  <si>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</si>
  <si>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</si>
  <si>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</si>
  <si>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</si>
  <si>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</si>
  <si>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</si>
  <si>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</si>
  <si>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Gross Sports Betting Receipts</t>
  </si>
  <si>
    <t>Total Gross Sports Betting Receipts</t>
  </si>
  <si>
    <t>Total Adjusted Gross Sports Betting Receipts</t>
  </si>
  <si>
    <t>Note 1:</t>
  </si>
  <si>
    <t>Total Handle</t>
  </si>
  <si>
    <t>Note 2:</t>
  </si>
  <si>
    <t>Internet Sports Betting tax/payment percentages are 8.4% of Adjusted Gross Sports Betting Receipts.  Tribal Operators pay the full 8.4% to the State, while Commercial Operators pay 70% to the State and 30% to the City of Detroit.</t>
  </si>
  <si>
    <t xml:space="preserve">Lac Vieux Desert Band of Lake Superior Chippewa Indians </t>
  </si>
  <si>
    <t>The information reported in this spreadsheet represents Internet Sports Betting numbers only, and does not include any information from Retail Sports Betting conducted by the Detroit or Tribal casinos.</t>
  </si>
  <si>
    <t>Initial date of Operation launch</t>
  </si>
  <si>
    <t>Pokagon Band of Potawatomi Indians</t>
  </si>
  <si>
    <t>Four Winds Casino</t>
  </si>
  <si>
    <t>Pala Interactive</t>
  </si>
  <si>
    <t>Commercial Operators</t>
  </si>
  <si>
    <t>City Wagering Taxes and Municipal Service Fees*</t>
  </si>
  <si>
    <t>*</t>
  </si>
  <si>
    <t>As reported by operator</t>
  </si>
  <si>
    <t>NYX Digital</t>
  </si>
  <si>
    <t>FireKeepers Casino</t>
  </si>
  <si>
    <t>Nottawaseppi Huron Band of Pottawatomi Indians (FireKeepers Casino)</t>
  </si>
  <si>
    <t>Gun Lake Band Tribal Community</t>
  </si>
  <si>
    <t>Gun Lake Casino</t>
  </si>
  <si>
    <t>Parx Interactive</t>
  </si>
  <si>
    <t>Soaring Eagle Gaming</t>
  </si>
  <si>
    <t>Soaring Eagle Casino</t>
  </si>
  <si>
    <t>GAN</t>
  </si>
  <si>
    <t>2023 Internet Sports Betting Revenue and Tax/Payments</t>
  </si>
  <si>
    <t>Note 3:</t>
  </si>
  <si>
    <t>Little Traverse Bay Bands of Odawa Indians/FoxBet ceased their offering of Internet Sports Betting in Michigan in August 2023.</t>
  </si>
  <si>
    <r>
      <t>Little Traverse Bay Bands of Odawa Indians</t>
    </r>
    <r>
      <rPr>
        <b/>
        <vertAlign val="superscript"/>
        <sz val="11"/>
        <color theme="1"/>
        <rFont val="Calibri"/>
        <family val="2"/>
        <scheme val="minor"/>
      </rPr>
      <t>NOTE 3</t>
    </r>
  </si>
  <si>
    <t>2024 Internet Sports Betting Revenue and Tax/Payments</t>
  </si>
  <si>
    <t>Note 4:</t>
  </si>
  <si>
    <t>Keweenaw Bay Indian Community ceased offering Internet Sports Betting in February 2024</t>
  </si>
  <si>
    <r>
      <t>Keweenaw Bay Indian Community</t>
    </r>
    <r>
      <rPr>
        <b/>
        <vertAlign val="superscript"/>
        <sz val="11"/>
        <color theme="1"/>
        <rFont val="Calibri"/>
        <family val="2"/>
        <scheme val="minor"/>
      </rPr>
      <t>NOTE 4</t>
    </r>
  </si>
  <si>
    <t>Sault Ste. Marie ceased offering Internet Sports Betting in April 2024</t>
  </si>
  <si>
    <t>Note 5:</t>
  </si>
  <si>
    <r>
      <t>Sault Ste. Marie Tribe of Chippewa Indians</t>
    </r>
    <r>
      <rPr>
        <b/>
        <vertAlign val="superscript"/>
        <sz val="11"/>
        <color theme="1"/>
        <rFont val="Calibri"/>
        <family val="2"/>
        <scheme val="minor"/>
      </rPr>
      <t>NOTE 5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</si>
</sst>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rgb="FF30C29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17" fontId="3" fillId="0" borderId="15" xfId="0" applyNumberFormat="1" applyFont="1" applyBorder="1" applyAlignment="1">
      <alignment horizontal="left"/>
    </xf>
    <xf numFmtId="0" fontId="0" fillId="0" borderId="0" xfId="0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3" fontId="5" fillId="0" borderId="0" xfId="1" applyFont="1" applyFill="1" applyBorder="1"/>
    <xf numFmtId="43" fontId="8" fillId="0" borderId="0" xfId="1" applyFont="1" applyFill="1" applyBorder="1"/>
    <xf numFmtId="0" fontId="5" fillId="0" borderId="0" xfId="0" applyFont="1" applyAlignment="1">
      <alignment horizontal="right" vertical="center" wrapText="1"/>
    </xf>
    <xf numFmtId="0" fontId="5" fillId="0" borderId="0" xfId="0" applyFont="1"/>
    <xf numFmtId="164" fontId="4" fillId="0" borderId="8" xfId="1" applyNumberFormat="1" applyFont="1" applyFill="1" applyBorder="1" applyAlignment="1">
      <alignment horizontal="center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/>
    <xf numFmtId="0" fontId="2" fillId="2" borderId="22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4" fontId="3" fillId="0" borderId="16" xfId="2" applyFont="1" applyFill="1" applyBorder="1" applyAlignment="1">
      <alignment horizontal="center"/>
    </xf>
    <xf numFmtId="44" fontId="3" fillId="0" borderId="17" xfId="2" applyFont="1" applyFill="1" applyBorder="1" applyAlignment="1">
      <alignment horizontal="center"/>
    </xf>
    <xf numFmtId="44" fontId="3" fillId="0" borderId="18" xfId="2" applyFont="1" applyFill="1" applyBorder="1" applyAlignment="1">
      <alignment horizontal="center"/>
    </xf>
    <xf numFmtId="44" fontId="4" fillId="0" borderId="33" xfId="2" applyFont="1" applyBorder="1" applyAlignment="1">
      <alignment horizontal="right" vertical="center" wrapText="1"/>
    </xf>
    <xf numFmtId="44" fontId="4" fillId="0" borderId="19" xfId="2" applyFont="1" applyFill="1" applyBorder="1" applyAlignment="1">
      <alignment horizontal="center"/>
    </xf>
    <xf numFmtId="44" fontId="4" fillId="0" borderId="21" xfId="2" applyFont="1" applyFill="1" applyBorder="1" applyAlignment="1">
      <alignment horizontal="center"/>
    </xf>
    <xf numFmtId="44" fontId="4" fillId="0" borderId="20" xfId="2" applyFont="1" applyFill="1" applyBorder="1" applyAlignment="1">
      <alignment horizontal="center"/>
    </xf>
    <xf numFmtId="44" fontId="4" fillId="0" borderId="0" xfId="2" applyFont="1"/>
    <xf numFmtId="0" fontId="4" fillId="16" borderId="37" xfId="0" applyFont="1" applyFill="1" applyBorder="1" applyAlignment="1">
      <alignment horizontal="center" vertical="center" wrapText="1"/>
    </xf>
    <xf numFmtId="44" fontId="4" fillId="16" borderId="39" xfId="2" applyFont="1" applyFill="1" applyBorder="1"/>
    <xf numFmtId="44" fontId="3" fillId="0" borderId="42" xfId="2" applyFont="1" applyFill="1" applyBorder="1" applyAlignment="1">
      <alignment horizontal="center"/>
    </xf>
    <xf numFmtId="44" fontId="4" fillId="16" borderId="40" xfId="2" applyFont="1" applyFill="1" applyBorder="1"/>
    <xf numFmtId="44" fontId="4" fillId="16" borderId="41" xfId="2" applyFont="1" applyFill="1" applyBorder="1"/>
    <xf numFmtId="44" fontId="4" fillId="0" borderId="43" xfId="2" applyFont="1" applyFill="1" applyBorder="1" applyAlignment="1">
      <alignment horizontal="center"/>
    </xf>
    <xf numFmtId="44" fontId="4" fillId="0" borderId="44" xfId="2" applyFont="1" applyFill="1" applyBorder="1" applyAlignment="1">
      <alignment horizontal="center"/>
    </xf>
    <xf numFmtId="44" fontId="4" fillId="0" borderId="45" xfId="2" applyFont="1" applyFill="1" applyBorder="1" applyAlignment="1">
      <alignment horizontal="center"/>
    </xf>
    <xf numFmtId="44" fontId="4" fillId="0" borderId="17" xfId="2" applyFont="1" applyFill="1" applyBorder="1" applyAlignment="1">
      <alignment horizontal="center"/>
    </xf>
    <xf numFmtId="44" fontId="4" fillId="0" borderId="2" xfId="2" applyFont="1" applyFill="1" applyBorder="1" applyAlignment="1">
      <alignment horizontal="center"/>
    </xf>
    <xf numFmtId="44" fontId="4" fillId="0" borderId="4" xfId="2" applyFont="1" applyFill="1" applyBorder="1" applyAlignment="1">
      <alignment horizontal="center"/>
    </xf>
    <xf numFmtId="44" fontId="4" fillId="0" borderId="6" xfId="2" applyFont="1" applyFill="1" applyBorder="1" applyAlignment="1">
      <alignment horizontal="center"/>
    </xf>
    <xf numFmtId="44" fontId="4" fillId="0" borderId="16" xfId="2" applyFont="1" applyFill="1" applyBorder="1" applyAlignment="1">
      <alignment horizontal="center"/>
    </xf>
    <xf numFmtId="44" fontId="4" fillId="0" borderId="18" xfId="2" applyFont="1" applyFill="1" applyBorder="1" applyAlignment="1">
      <alignment horizontal="center"/>
    </xf>
    <xf numFmtId="17" fontId="3" fillId="0" borderId="14" xfId="0" applyNumberFormat="1" applyFont="1" applyBorder="1" applyAlignment="1">
      <alignment horizontal="left"/>
    </xf>
    <xf numFmtId="44" fontId="3" fillId="0" borderId="23" xfId="2" applyFont="1" applyFill="1" applyBorder="1" applyAlignment="1">
      <alignment horizontal="center"/>
    </xf>
    <xf numFmtId="44" fontId="3" fillId="0" borderId="46" xfId="2" applyFont="1" applyFill="1" applyBorder="1" applyAlignment="1">
      <alignment horizontal="center"/>
    </xf>
    <xf numFmtId="44" fontId="3" fillId="0" borderId="24" xfId="2" applyFont="1" applyFill="1" applyBorder="1" applyAlignment="1">
      <alignment horizontal="center"/>
    </xf>
    <xf numFmtId="44" fontId="3" fillId="0" borderId="38" xfId="2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44" fontId="3" fillId="19" borderId="23" xfId="2" applyFont="1" applyFill="1" applyBorder="1" applyAlignment="1">
      <alignment horizontal="center"/>
    </xf>
    <xf numFmtId="44" fontId="3" fillId="19" borderId="46" xfId="2" applyFont="1" applyFill="1" applyBorder="1" applyAlignment="1">
      <alignment horizontal="center"/>
    </xf>
    <xf numFmtId="44" fontId="3" fillId="19" borderId="16" xfId="2" applyFont="1" applyFill="1" applyBorder="1" applyAlignment="1">
      <alignment horizontal="center"/>
    </xf>
    <xf numFmtId="44" fontId="3" fillId="19" borderId="17" xfId="2" applyFont="1" applyFill="1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44" fontId="3" fillId="19" borderId="18" xfId="2" applyFont="1" applyFill="1" applyBorder="1" applyAlignment="1">
      <alignment horizontal="center"/>
    </xf>
    <xf numFmtId="44" fontId="3" fillId="19" borderId="24" xfId="2" applyFont="1" applyFill="1" applyBorder="1" applyAlignment="1">
      <alignment horizontal="center"/>
    </xf>
    <xf numFmtId="44" fontId="3" fillId="19" borderId="42" xfId="2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2" borderId="28" xfId="0" applyFont="1" applyFill="1" applyBorder="1" applyAlignment="1">
      <alignment horizontal="center" vertical="center" wrapText="1"/>
    </xf>
    <xf numFmtId="0" fontId="7" fillId="12" borderId="25" xfId="0" applyFont="1" applyFill="1" applyBorder="1" applyAlignment="1">
      <alignment horizontal="center" vertical="center" wrapText="1"/>
    </xf>
    <xf numFmtId="0" fontId="7" fillId="1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7" fillId="8" borderId="7" xfId="0" applyNumberFormat="1" applyFont="1" applyFill="1" applyBorder="1" applyAlignment="1">
      <alignment horizontal="center" vertical="center" wrapText="1"/>
    </xf>
    <xf numFmtId="165" fontId="7" fillId="8" borderId="8" xfId="0" applyNumberFormat="1" applyFont="1" applyFill="1" applyBorder="1" applyAlignment="1">
      <alignment horizontal="center" vertical="center" wrapText="1"/>
    </xf>
    <xf numFmtId="165" fontId="7" fillId="8" borderId="9" xfId="0" applyNumberFormat="1" applyFont="1" applyFill="1" applyBorder="1" applyAlignment="1">
      <alignment horizontal="center" vertical="center" wrapText="1"/>
    </xf>
    <xf numFmtId="165" fontId="7" fillId="9" borderId="7" xfId="0" applyNumberFormat="1" applyFont="1" applyFill="1" applyBorder="1" applyAlignment="1">
      <alignment horizontal="center" vertical="center" wrapText="1"/>
    </xf>
    <xf numFmtId="165" fontId="7" fillId="9" borderId="8" xfId="0" applyNumberFormat="1" applyFont="1" applyFill="1" applyBorder="1" applyAlignment="1">
      <alignment horizontal="center" vertical="center" wrapText="1"/>
    </xf>
    <xf numFmtId="165" fontId="7" fillId="9" borderId="9" xfId="0" applyNumberFormat="1" applyFont="1" applyFill="1" applyBorder="1" applyAlignment="1">
      <alignment horizontal="center" vertical="center" wrapText="1"/>
    </xf>
    <xf numFmtId="165" fontId="7" fillId="10" borderId="31" xfId="0" applyNumberFormat="1" applyFont="1" applyFill="1" applyBorder="1" applyAlignment="1">
      <alignment horizontal="center" vertical="center" wrapText="1"/>
    </xf>
    <xf numFmtId="165" fontId="7" fillId="10" borderId="30" xfId="0" applyNumberFormat="1" applyFont="1" applyFill="1" applyBorder="1" applyAlignment="1">
      <alignment horizontal="center" vertical="center" wrapText="1"/>
    </xf>
    <xf numFmtId="165" fontId="7" fillId="10" borderId="32" xfId="0" applyNumberFormat="1" applyFont="1" applyFill="1" applyBorder="1" applyAlignment="1">
      <alignment horizontal="center" vertical="center" wrapText="1"/>
    </xf>
    <xf numFmtId="165" fontId="7" fillId="11" borderId="7" xfId="0" applyNumberFormat="1" applyFont="1" applyFill="1" applyBorder="1" applyAlignment="1">
      <alignment horizontal="center" vertical="center" wrapText="1"/>
    </xf>
    <xf numFmtId="165" fontId="7" fillId="11" borderId="8" xfId="0" applyNumberFormat="1" applyFont="1" applyFill="1" applyBorder="1" applyAlignment="1">
      <alignment horizontal="center" vertical="center" wrapText="1"/>
    </xf>
    <xf numFmtId="165" fontId="7" fillId="11" borderId="9" xfId="0" applyNumberFormat="1" applyFont="1" applyFill="1" applyBorder="1" applyAlignment="1">
      <alignment horizontal="center" vertical="center" wrapText="1"/>
    </xf>
    <xf numFmtId="165" fontId="7" fillId="12" borderId="7" xfId="0" applyNumberFormat="1" applyFont="1" applyFill="1" applyBorder="1" applyAlignment="1">
      <alignment horizontal="center" vertical="center" wrapText="1"/>
    </xf>
    <xf numFmtId="165" fontId="7" fillId="12" borderId="8" xfId="0" applyNumberFormat="1" applyFont="1" applyFill="1" applyBorder="1" applyAlignment="1">
      <alignment horizontal="center" vertical="center" wrapText="1"/>
    </xf>
    <xf numFmtId="165" fontId="7" fillId="12" borderId="9" xfId="0" applyNumberFormat="1" applyFont="1" applyFill="1" applyBorder="1" applyAlignment="1">
      <alignment horizontal="center" vertical="center" wrapText="1"/>
    </xf>
    <xf numFmtId="165" fontId="7" fillId="7" borderId="7" xfId="0" applyNumberFormat="1" applyFont="1" applyFill="1" applyBorder="1" applyAlignment="1">
      <alignment horizontal="center" vertical="center" wrapText="1"/>
    </xf>
    <xf numFmtId="165" fontId="7" fillId="7" borderId="8" xfId="0" applyNumberFormat="1" applyFont="1" applyFill="1" applyBorder="1" applyAlignment="1">
      <alignment horizontal="center" vertical="center" wrapText="1"/>
    </xf>
    <xf numFmtId="165" fontId="7" fillId="7" borderId="9" xfId="0" applyNumberFormat="1" applyFont="1" applyFill="1" applyBorder="1" applyAlignment="1">
      <alignment horizontal="center" vertical="center" wrapText="1"/>
    </xf>
    <xf numFmtId="165" fontId="7" fillId="18" borderId="10" xfId="0" applyNumberFormat="1" applyFont="1" applyFill="1" applyBorder="1" applyAlignment="1">
      <alignment horizontal="center" vertical="center" wrapText="1"/>
    </xf>
    <xf numFmtId="165" fontId="7" fillId="18" borderId="11" xfId="0" applyNumberFormat="1" applyFont="1" applyFill="1" applyBorder="1" applyAlignment="1">
      <alignment horizontal="center" vertical="center" wrapText="1"/>
    </xf>
    <xf numFmtId="165" fontId="7" fillId="18" borderId="12" xfId="0" applyNumberFormat="1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0" fontId="7" fillId="9" borderId="2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4" borderId="7" xfId="0" applyNumberFormat="1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 vertical="center" wrapText="1"/>
    </xf>
    <xf numFmtId="165" fontId="7" fillId="5" borderId="7" xfId="0" applyNumberFormat="1" applyFont="1" applyFill="1" applyBorder="1" applyAlignment="1">
      <alignment horizontal="center" vertical="center" wrapText="1"/>
    </xf>
    <xf numFmtId="165" fontId="7" fillId="5" borderId="8" xfId="0" applyNumberFormat="1" applyFont="1" applyFill="1" applyBorder="1" applyAlignment="1">
      <alignment horizontal="center" vertical="center" wrapText="1"/>
    </xf>
    <xf numFmtId="165" fontId="7" fillId="5" borderId="9" xfId="0" applyNumberFormat="1" applyFont="1" applyFill="1" applyBorder="1" applyAlignment="1">
      <alignment horizontal="center" vertical="center" wrapText="1"/>
    </xf>
    <xf numFmtId="165" fontId="7" fillId="6" borderId="7" xfId="0" applyNumberFormat="1" applyFont="1" applyFill="1" applyBorder="1" applyAlignment="1">
      <alignment horizontal="center" vertical="center" wrapText="1"/>
    </xf>
    <xf numFmtId="165" fontId="7" fillId="6" borderId="8" xfId="0" applyNumberFormat="1" applyFont="1" applyFill="1" applyBorder="1" applyAlignment="1">
      <alignment horizontal="center" vertical="center" wrapText="1"/>
    </xf>
    <xf numFmtId="165" fontId="7" fillId="6" borderId="9" xfId="0" applyNumberFormat="1" applyFont="1" applyFill="1" applyBorder="1" applyAlignment="1">
      <alignment horizontal="center" vertical="center" wrapText="1"/>
    </xf>
    <xf numFmtId="165" fontId="7" fillId="17" borderId="7" xfId="0" applyNumberFormat="1" applyFont="1" applyFill="1" applyBorder="1" applyAlignment="1">
      <alignment horizontal="center" vertical="center" wrapText="1"/>
    </xf>
    <xf numFmtId="165" fontId="7" fillId="17" borderId="8" xfId="0" applyNumberFormat="1" applyFont="1" applyFill="1" applyBorder="1" applyAlignment="1">
      <alignment horizontal="center" vertical="center" wrapText="1"/>
    </xf>
    <xf numFmtId="165" fontId="7" fillId="17" borderId="9" xfId="0" applyNumberFormat="1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0" borderId="11" xfId="0" applyFont="1" applyFill="1" applyBorder="1" applyAlignment="1">
      <alignment horizontal="center" vertical="center" wrapText="1"/>
    </xf>
    <xf numFmtId="0" fontId="7" fillId="20" borderId="12" xfId="0" applyFont="1" applyFill="1" applyBorder="1" applyAlignment="1">
      <alignment horizontal="center" vertical="center" wrapText="1"/>
    </xf>
    <xf numFmtId="0" fontId="7" fillId="13" borderId="10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17" borderId="28" xfId="0" applyFont="1" applyFill="1" applyBorder="1" applyAlignment="1">
      <alignment horizontal="center" vertical="center" wrapText="1"/>
    </xf>
    <xf numFmtId="0" fontId="7" fillId="17" borderId="25" xfId="0" applyFont="1" applyFill="1" applyBorder="1" applyAlignment="1">
      <alignment horizontal="center" vertical="center" wrapText="1"/>
    </xf>
    <xf numFmtId="0" fontId="7" fillId="1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1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14" borderId="8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0" xfId="0" applyFont="1" applyFill="1" applyAlignment="1">
      <alignment horizontal="center" vertical="center" wrapText="1"/>
    </xf>
    <xf numFmtId="0" fontId="7" fillId="14" borderId="13" xfId="0" applyFont="1" applyFill="1" applyBorder="1" applyAlignment="1">
      <alignment horizontal="center" vertical="center" wrapText="1"/>
    </xf>
    <xf numFmtId="0" fontId="7" fillId="16" borderId="34" xfId="0" applyFont="1" applyFill="1" applyBorder="1" applyAlignment="1">
      <alignment horizontal="center" vertical="center" wrapText="1"/>
    </xf>
    <xf numFmtId="0" fontId="7" fillId="16" borderId="35" xfId="0" applyFont="1" applyFill="1" applyBorder="1" applyAlignment="1">
      <alignment horizontal="center" vertical="center" wrapText="1"/>
    </xf>
    <xf numFmtId="0" fontId="7" fillId="16" borderId="36" xfId="0" applyFont="1" applyFill="1" applyBorder="1" applyAlignment="1">
      <alignment horizontal="center" vertical="center" wrapText="1"/>
    </xf>
    <xf numFmtId="0" fontId="7" fillId="20" borderId="28" xfId="0" applyFont="1" applyFill="1" applyBorder="1" applyAlignment="1">
      <alignment horizontal="center" vertical="center" wrapText="1"/>
    </xf>
    <xf numFmtId="0" fontId="7" fillId="20" borderId="26" xfId="0" applyFont="1" applyFill="1" applyBorder="1" applyAlignment="1">
      <alignment horizontal="center" vertical="center" wrapText="1"/>
    </xf>
    <xf numFmtId="0" fontId="7" fillId="20" borderId="27" xfId="0" applyFont="1" applyFill="1" applyBorder="1" applyAlignment="1">
      <alignment horizontal="center" vertical="center" wrapText="1"/>
    </xf>
    <xf numFmtId="0" fontId="7" fillId="13" borderId="28" xfId="0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165" fontId="7" fillId="20" borderId="7" xfId="0" applyNumberFormat="1" applyFont="1" applyFill="1" applyBorder="1" applyAlignment="1">
      <alignment horizontal="center" vertical="center" wrapText="1"/>
    </xf>
    <xf numFmtId="165" fontId="7" fillId="20" borderId="8" xfId="0" applyNumberFormat="1" applyFont="1" applyFill="1" applyBorder="1" applyAlignment="1">
      <alignment horizontal="center" vertical="center" wrapText="1"/>
    </xf>
    <xf numFmtId="165" fontId="7" fillId="20" borderId="9" xfId="0" applyNumberFormat="1" applyFont="1" applyFill="1" applyBorder="1" applyAlignment="1">
      <alignment horizontal="center" vertical="center" wrapText="1"/>
    </xf>
    <xf numFmtId="165" fontId="7" fillId="13" borderId="7" xfId="0" applyNumberFormat="1" applyFont="1" applyFill="1" applyBorder="1" applyAlignment="1">
      <alignment horizontal="center" vertical="center" wrapText="1"/>
    </xf>
    <xf numFmtId="165" fontId="7" fillId="13" borderId="8" xfId="0" applyNumberFormat="1" applyFont="1" applyFill="1" applyBorder="1" applyAlignment="1">
      <alignment horizontal="center" vertical="center" wrapText="1"/>
    </xf>
    <xf numFmtId="165" fontId="7" fillId="13" borderId="9" xfId="0" applyNumberFormat="1" applyFont="1" applyFill="1" applyBorder="1" applyAlignment="1">
      <alignment horizontal="center" vertical="center" wrapText="1"/>
    </xf>
    <xf numFmtId="165" fontId="7" fillId="15" borderId="10" xfId="0" applyNumberFormat="1" applyFont="1" applyFill="1" applyBorder="1" applyAlignment="1">
      <alignment horizontal="center" vertical="center" wrapText="1"/>
    </xf>
    <xf numFmtId="165" fontId="7" fillId="15" borderId="11" xfId="0" applyNumberFormat="1" applyFont="1" applyFill="1" applyBorder="1" applyAlignment="1">
      <alignment horizontal="center" vertical="center" wrapText="1"/>
    </xf>
    <xf numFmtId="165" fontId="7" fillId="15" borderId="1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 wrapText="1"/>
    </xf>
    <xf numFmtId="0" fontId="7" fillId="17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108DE2"/>
      <color rgb="FF6BF2F9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2024%20Internet%20Sports%20Betting2.xls" TargetMode="External"/><Relationship Id="rId1" Type="http://schemas.openxmlformats.org/officeDocument/2006/relationships/externalLinkPath" Target="/Audit&amp;Budget/2024%20Internet%20Sports%20Betting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Prior%20year%20tax%20spreadsheets\2023%20Internet%20Sports%20Betting.xls" TargetMode="External"/><Relationship Id="rId1" Type="http://schemas.openxmlformats.org/officeDocument/2006/relationships/externalLinkPath" Target="/Audit&amp;Budget/Prior%20year%20tax%20spreadsheets/2023%20Internet%20Sports%20Bett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Submission Tracking"/>
      <sheetName val="Bay Mills Indian Community"/>
      <sheetName val="FireKeepers"/>
      <sheetName val="Grnd Traverse Band of Otta &amp; Ch"/>
      <sheetName val="Greektown_Penn"/>
      <sheetName val="Gun Lake"/>
      <sheetName val="Hannahville Indian Community"/>
      <sheetName val="Keweenaw Bay Indian Community"/>
      <sheetName val="Lac Vieux Desert Tribe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  <sheetName val="Sheet1"/>
    </sheetNames>
    <sheetDataSet>
      <sheetData sheetId="0" refreshError="1"/>
      <sheetData sheetId="1" refreshError="1"/>
      <sheetData sheetId="2">
        <row r="4">
          <cell r="X4">
            <v>410686.54300800012</v>
          </cell>
          <cell r="Z4">
            <v>203713.56300000008</v>
          </cell>
        </row>
        <row r="5">
          <cell r="X5">
            <v>238405.98398400008</v>
          </cell>
          <cell r="Z5">
            <v>118256.93650000005</v>
          </cell>
        </row>
        <row r="6">
          <cell r="X6">
            <v>443260.51383599959</v>
          </cell>
          <cell r="Z6">
            <v>219871.28662499978</v>
          </cell>
        </row>
        <row r="7">
          <cell r="X7">
            <v>484606.34611199982</v>
          </cell>
          <cell r="Z7">
            <v>240380.13199999995</v>
          </cell>
        </row>
        <row r="8">
          <cell r="X8">
            <v>444587.20286400011</v>
          </cell>
          <cell r="Z8">
            <v>220529.36650000006</v>
          </cell>
        </row>
        <row r="9">
          <cell r="X9">
            <v>262000.02301200005</v>
          </cell>
          <cell r="Z9">
            <v>129960.32887500004</v>
          </cell>
        </row>
        <row r="10">
          <cell r="X10">
            <v>208201.00996799991</v>
          </cell>
          <cell r="Z10">
            <v>103274.31049999996</v>
          </cell>
        </row>
        <row r="11">
          <cell r="X11">
            <v>191912.67572399983</v>
          </cell>
          <cell r="Z11">
            <v>95194.779624999923</v>
          </cell>
        </row>
        <row r="12">
          <cell r="X12">
            <v>357949.36875600001</v>
          </cell>
          <cell r="Z12">
            <v>177554.250375</v>
          </cell>
        </row>
        <row r="13">
          <cell r="X13">
            <v>216249.84990000038</v>
          </cell>
          <cell r="Z13">
            <v>107266.7906250002</v>
          </cell>
        </row>
      </sheetData>
      <sheetData sheetId="3" refreshError="1"/>
      <sheetData sheetId="4">
        <row r="4">
          <cell r="F4">
            <v>166766047.19</v>
          </cell>
          <cell r="L4">
            <v>10948099.359999985</v>
          </cell>
          <cell r="R4">
            <v>2902575.0199999847</v>
          </cell>
          <cell r="X4">
            <v>243816.30167999872</v>
          </cell>
        </row>
        <row r="5">
          <cell r="F5">
            <v>109871522.54000001</v>
          </cell>
          <cell r="L5">
            <v>10058442.730000004</v>
          </cell>
          <cell r="R5">
            <v>4355270.1700000046</v>
          </cell>
          <cell r="X5">
            <v>365842.6942800004</v>
          </cell>
        </row>
        <row r="6">
          <cell r="F6">
            <v>126684049.47</v>
          </cell>
          <cell r="L6">
            <v>10861414.569999993</v>
          </cell>
          <cell r="R6">
            <v>6826911.6199999927</v>
          </cell>
          <cell r="X6">
            <v>573460.57607999945</v>
          </cell>
        </row>
        <row r="7">
          <cell r="F7">
            <v>106281337.11</v>
          </cell>
          <cell r="L7">
            <v>10505841.230000004</v>
          </cell>
          <cell r="R7">
            <v>6635411.9000000041</v>
          </cell>
          <cell r="X7">
            <v>557374.59960000042</v>
          </cell>
        </row>
        <row r="8">
          <cell r="F8">
            <v>104461859.18000001</v>
          </cell>
          <cell r="L8">
            <v>10984807.75</v>
          </cell>
          <cell r="R8">
            <v>7241574.2699999996</v>
          </cell>
          <cell r="X8">
            <v>608292.23867999995</v>
          </cell>
        </row>
        <row r="9">
          <cell r="F9">
            <v>82836200.900000006</v>
          </cell>
          <cell r="L9">
            <v>8304842.3100000024</v>
          </cell>
          <cell r="R9">
            <v>5358752.9400000023</v>
          </cell>
          <cell r="X9">
            <v>450135.24696000019</v>
          </cell>
        </row>
        <row r="10">
          <cell r="F10">
            <v>69728539.159999996</v>
          </cell>
          <cell r="L10">
            <v>7983996.5299999937</v>
          </cell>
          <cell r="R10">
            <v>5934997.7499999935</v>
          </cell>
          <cell r="X10">
            <v>498539.81099999946</v>
          </cell>
        </row>
        <row r="11">
          <cell r="F11">
            <v>78070971.459999993</v>
          </cell>
          <cell r="L11">
            <v>7587155.2299999893</v>
          </cell>
          <cell r="R11">
            <v>4432684.3499999894</v>
          </cell>
          <cell r="X11">
            <v>372345.48539999913</v>
          </cell>
        </row>
        <row r="12">
          <cell r="F12">
            <v>155857996.25</v>
          </cell>
          <cell r="L12">
            <v>17380437.900000006</v>
          </cell>
          <cell r="R12">
            <v>5762142.3700000066</v>
          </cell>
          <cell r="X12">
            <v>484019.95908000058</v>
          </cell>
        </row>
        <row r="13">
          <cell r="F13">
            <v>159871355.83000001</v>
          </cell>
          <cell r="L13">
            <v>6530037.0600000024</v>
          </cell>
          <cell r="R13">
            <v>-384638.70999999717</v>
          </cell>
          <cell r="X13">
            <v>-32309.651639999764</v>
          </cell>
        </row>
      </sheetData>
      <sheetData sheetId="5">
        <row r="4">
          <cell r="F4">
            <v>1727722.98</v>
          </cell>
          <cell r="L4">
            <v>153415.54000000004</v>
          </cell>
          <cell r="R4">
            <v>-14044.459999999963</v>
          </cell>
          <cell r="X4">
            <v>-104247.20292</v>
          </cell>
        </row>
        <row r="5">
          <cell r="F5">
            <v>1491806.54</v>
          </cell>
          <cell r="L5">
            <v>-76799.189999999944</v>
          </cell>
          <cell r="R5">
            <v>-154529.18999999994</v>
          </cell>
          <cell r="X5">
            <v>-117227.65487999999</v>
          </cell>
        </row>
        <row r="6">
          <cell r="F6">
            <v>1665253.03</v>
          </cell>
          <cell r="L6">
            <v>2475.0700000000652</v>
          </cell>
          <cell r="R6">
            <v>-59074.929999999935</v>
          </cell>
          <cell r="X6">
            <v>-122189.94900000001</v>
          </cell>
        </row>
        <row r="7">
          <cell r="F7">
            <v>1398999.48</v>
          </cell>
          <cell r="L7">
            <v>83799.669999999925</v>
          </cell>
          <cell r="R7">
            <v>31761.319999999927</v>
          </cell>
          <cell r="X7">
            <v>-119521.99812000002</v>
          </cell>
        </row>
        <row r="8">
          <cell r="F8">
            <v>1154592.76</v>
          </cell>
          <cell r="L8">
            <v>30366.810000000056</v>
          </cell>
          <cell r="R8">
            <v>-20143.189999999944</v>
          </cell>
          <cell r="X8">
            <v>-121214.02608</v>
          </cell>
        </row>
        <row r="9">
          <cell r="F9">
            <v>726966.42</v>
          </cell>
          <cell r="L9">
            <v>74952.020000000019</v>
          </cell>
          <cell r="R9">
            <v>38427.020000000019</v>
          </cell>
          <cell r="X9">
            <v>-117986.15640000002</v>
          </cell>
        </row>
        <row r="10">
          <cell r="F10">
            <v>609649.6</v>
          </cell>
          <cell r="L10">
            <v>64405.929999999935</v>
          </cell>
          <cell r="R10">
            <v>28010.929999999935</v>
          </cell>
          <cell r="X10">
            <v>-115633.23828000002</v>
          </cell>
        </row>
        <row r="11">
          <cell r="F11">
            <v>878896.34</v>
          </cell>
          <cell r="L11">
            <v>-7393.3499999999767</v>
          </cell>
          <cell r="R11">
            <v>-45217.629999999976</v>
          </cell>
          <cell r="X11">
            <v>-119431.5192</v>
          </cell>
        </row>
        <row r="12">
          <cell r="F12">
            <v>1676911.15</v>
          </cell>
          <cell r="L12">
            <v>544.63999999989755</v>
          </cell>
          <cell r="R12">
            <v>-73870.360000000102</v>
          </cell>
          <cell r="X12">
            <v>-125636.62944000002</v>
          </cell>
        </row>
        <row r="13">
          <cell r="F13">
            <v>1659901.77</v>
          </cell>
          <cell r="L13">
            <v>44960.770000000019</v>
          </cell>
          <cell r="R13">
            <v>-29544.229999999981</v>
          </cell>
          <cell r="X13">
            <v>-128118.34475999999</v>
          </cell>
        </row>
      </sheetData>
      <sheetData sheetId="6">
        <row r="4">
          <cell r="F4">
            <v>37486757.850000001</v>
          </cell>
          <cell r="L4">
            <v>987123.30000000447</v>
          </cell>
          <cell r="R4">
            <v>480334.96000000444</v>
          </cell>
          <cell r="X4">
            <v>40348.136640000375</v>
          </cell>
        </row>
        <row r="5">
          <cell r="F5">
            <v>26333015.66</v>
          </cell>
          <cell r="L5">
            <v>64945.940000001341</v>
          </cell>
          <cell r="R5">
            <v>-333516.33999999869</v>
          </cell>
          <cell r="X5">
            <v>-28015.372559999891</v>
          </cell>
        </row>
        <row r="6">
          <cell r="F6">
            <v>31521766.170000002</v>
          </cell>
          <cell r="L6">
            <v>1451220.0800000019</v>
          </cell>
          <cell r="R6">
            <v>1053849.350000002</v>
          </cell>
          <cell r="X6">
            <v>60507.972840000162</v>
          </cell>
        </row>
        <row r="7">
          <cell r="F7">
            <v>25110663.850000001</v>
          </cell>
          <cell r="L7">
            <v>1182970.2700000033</v>
          </cell>
          <cell r="R7">
            <v>847764.27000000328</v>
          </cell>
          <cell r="X7">
            <v>71212.198680000278</v>
          </cell>
        </row>
        <row r="8">
          <cell r="F8">
            <v>19280749.489999998</v>
          </cell>
          <cell r="L8">
            <v>1514061.6600000001</v>
          </cell>
          <cell r="R8">
            <v>1210391.57</v>
          </cell>
          <cell r="X8">
            <v>101672.89188000001</v>
          </cell>
        </row>
        <row r="9">
          <cell r="F9">
            <v>15199111.310000001</v>
          </cell>
          <cell r="L9">
            <v>817747.59999999963</v>
          </cell>
          <cell r="R9">
            <v>514214.79999999964</v>
          </cell>
          <cell r="X9">
            <v>43194.043199999971</v>
          </cell>
        </row>
        <row r="10">
          <cell r="F10">
            <v>15182324.17</v>
          </cell>
          <cell r="L10">
            <v>974523.03999999911</v>
          </cell>
          <cell r="R10">
            <v>763597.53999999911</v>
          </cell>
          <cell r="X10">
            <v>64142.193359999932</v>
          </cell>
        </row>
        <row r="11">
          <cell r="F11">
            <v>18429056.109999999</v>
          </cell>
          <cell r="L11">
            <v>901513.71999999881</v>
          </cell>
          <cell r="R11">
            <v>624232.78999999887</v>
          </cell>
          <cell r="X11">
            <v>52435.554359999907</v>
          </cell>
        </row>
        <row r="12">
          <cell r="F12">
            <v>26292070.469999999</v>
          </cell>
          <cell r="L12">
            <v>1835003.6099999994</v>
          </cell>
          <cell r="R12">
            <v>1122891.8699999994</v>
          </cell>
          <cell r="X12">
            <v>94322.917079999956</v>
          </cell>
        </row>
        <row r="13">
          <cell r="F13">
            <v>27659569.690000001</v>
          </cell>
          <cell r="L13">
            <v>1163701.8600000031</v>
          </cell>
          <cell r="R13">
            <v>721824.11000000313</v>
          </cell>
          <cell r="X13">
            <v>60633.225240000269</v>
          </cell>
        </row>
      </sheetData>
      <sheetData sheetId="7">
        <row r="4">
          <cell r="F4">
            <v>52202964.5</v>
          </cell>
          <cell r="L4">
            <v>1131607</v>
          </cell>
          <cell r="R4">
            <v>-1041202.5499999998</v>
          </cell>
          <cell r="Z4">
            <v>-896979.80274000007</v>
          </cell>
        </row>
        <row r="5">
          <cell r="F5">
            <v>30428340.649999999</v>
          </cell>
          <cell r="L5">
            <v>1968661.4100000001</v>
          </cell>
          <cell r="R5">
            <v>-35954.089999999851</v>
          </cell>
          <cell r="Z5">
            <v>-899093.90323199995</v>
          </cell>
        </row>
        <row r="6">
          <cell r="F6">
            <v>30726433.859999999</v>
          </cell>
          <cell r="L6">
            <v>2415912.3000000007</v>
          </cell>
          <cell r="R6">
            <v>873981.68000000063</v>
          </cell>
          <cell r="Z6">
            <v>-847703.78044800006</v>
          </cell>
        </row>
        <row r="7">
          <cell r="F7">
            <v>25086406.84</v>
          </cell>
          <cell r="L7">
            <v>2169562.2399999984</v>
          </cell>
          <cell r="R7">
            <v>689025.81999999844</v>
          </cell>
          <cell r="Z7">
            <v>-807189.06223200017</v>
          </cell>
        </row>
        <row r="8">
          <cell r="F8">
            <v>20752857.949999999</v>
          </cell>
          <cell r="L8">
            <v>2033633.870000001</v>
          </cell>
          <cell r="R8">
            <v>1053822.040000001</v>
          </cell>
          <cell r="Z8">
            <v>-745224.32627999992</v>
          </cell>
        </row>
        <row r="9">
          <cell r="F9">
            <v>16226259.939999999</v>
          </cell>
          <cell r="L9">
            <v>1412682.2199999988</v>
          </cell>
          <cell r="R9">
            <v>788324.19999999879</v>
          </cell>
          <cell r="Z9">
            <v>-698870.86332</v>
          </cell>
        </row>
        <row r="10">
          <cell r="F10">
            <v>13237839.16</v>
          </cell>
          <cell r="L10">
            <v>1524115.8499999996</v>
          </cell>
          <cell r="R10">
            <v>1041292.7799999996</v>
          </cell>
          <cell r="Z10">
            <v>-637642.84785600007</v>
          </cell>
        </row>
        <row r="11">
          <cell r="F11">
            <v>14228626.01</v>
          </cell>
          <cell r="L11">
            <v>1099457.7899999991</v>
          </cell>
          <cell r="R11">
            <v>666740.98999999906</v>
          </cell>
          <cell r="Z11">
            <v>-598438.47764400009</v>
          </cell>
        </row>
        <row r="12">
          <cell r="F12">
            <v>25728482.23</v>
          </cell>
          <cell r="L12">
            <v>1797123.8399999999</v>
          </cell>
          <cell r="R12">
            <v>1038660.0199999999</v>
          </cell>
          <cell r="Z12">
            <v>-537365.26846800011</v>
          </cell>
        </row>
        <row r="13">
          <cell r="F13">
            <v>31457716.440000001</v>
          </cell>
          <cell r="L13">
            <v>1783609.0500000007</v>
          </cell>
          <cell r="R13">
            <v>1136411.9700000007</v>
          </cell>
          <cell r="Z13">
            <v>-470544.24463199993</v>
          </cell>
        </row>
      </sheetData>
      <sheetData sheetId="8">
        <row r="4">
          <cell r="F4">
            <v>811988.95</v>
          </cell>
          <cell r="L4">
            <v>36114.039999999921</v>
          </cell>
          <cell r="R4">
            <v>-10578.130000000077</v>
          </cell>
          <cell r="X4">
            <v>-99893.294760000019</v>
          </cell>
        </row>
        <row r="5">
          <cell r="F5">
            <v>746924.39</v>
          </cell>
          <cell r="L5">
            <v>42236.940000000061</v>
          </cell>
          <cell r="R5">
            <v>-12110.499999999942</v>
          </cell>
          <cell r="X5">
            <v>-100910.57676</v>
          </cell>
        </row>
        <row r="6">
          <cell r="F6">
            <v>1089014.79</v>
          </cell>
          <cell r="L6">
            <v>94268.239999999991</v>
          </cell>
          <cell r="R6">
            <v>42259.669999999991</v>
          </cell>
          <cell r="X6">
            <v>-97360.764479999998</v>
          </cell>
        </row>
        <row r="7">
          <cell r="F7">
            <v>1128292.32</v>
          </cell>
          <cell r="L7">
            <v>128890.44000000006</v>
          </cell>
          <cell r="R7">
            <v>77776.100000000064</v>
          </cell>
          <cell r="X7">
            <v>-90827.572079999998</v>
          </cell>
        </row>
        <row r="8">
          <cell r="F8">
            <v>726561.47</v>
          </cell>
          <cell r="L8">
            <v>76231.969999999972</v>
          </cell>
          <cell r="R8">
            <v>63566.539999999972</v>
          </cell>
          <cell r="X8">
            <v>-85487.982720000015</v>
          </cell>
        </row>
        <row r="9">
          <cell r="F9">
            <v>499241.32</v>
          </cell>
          <cell r="L9">
            <v>80351.479999999981</v>
          </cell>
          <cell r="R9">
            <v>73073.289999999979</v>
          </cell>
          <cell r="X9">
            <v>-79349.826360000006</v>
          </cell>
        </row>
        <row r="10">
          <cell r="F10">
            <v>619655.76</v>
          </cell>
          <cell r="L10">
            <v>34248.959999999963</v>
          </cell>
          <cell r="R10">
            <v>30695.759999999962</v>
          </cell>
          <cell r="X10">
            <v>-76771.382520000014</v>
          </cell>
        </row>
        <row r="11">
          <cell r="F11">
            <v>837971.28</v>
          </cell>
          <cell r="L11">
            <v>57682.510000000009</v>
          </cell>
          <cell r="R11">
            <v>53987.650000000009</v>
          </cell>
          <cell r="X11">
            <v>-72236.41992</v>
          </cell>
        </row>
        <row r="12">
          <cell r="F12">
            <v>1059678.57</v>
          </cell>
          <cell r="L12">
            <v>74413.710000000079</v>
          </cell>
          <cell r="R12">
            <v>54522.910000000076</v>
          </cell>
          <cell r="X12">
            <v>-67656.495479999998</v>
          </cell>
        </row>
        <row r="13">
          <cell r="F13">
            <v>1600204.09</v>
          </cell>
          <cell r="L13">
            <v>17139.570000000065</v>
          </cell>
          <cell r="R13">
            <v>-17387.279999999933</v>
          </cell>
          <cell r="X13">
            <v>-69117.026999999987</v>
          </cell>
        </row>
      </sheetData>
      <sheetData sheetId="9">
        <row r="4">
          <cell r="F4">
            <v>1637043.85</v>
          </cell>
          <cell r="L4">
            <v>2800.440000000177</v>
          </cell>
          <cell r="R4">
            <v>-21310.559999999823</v>
          </cell>
          <cell r="X4">
            <v>-47775.637559999988</v>
          </cell>
        </row>
        <row r="5">
          <cell r="F5">
            <v>1854036.18</v>
          </cell>
          <cell r="L5">
            <v>-4281.0500000000466</v>
          </cell>
          <cell r="R5">
            <v>-51125.050000000047</v>
          </cell>
          <cell r="X5">
            <v>-52070.141760000006</v>
          </cell>
        </row>
        <row r="6">
          <cell r="F6">
            <v>1412586.54</v>
          </cell>
          <cell r="L6">
            <v>121483.34000000008</v>
          </cell>
          <cell r="R6">
            <v>82782.340000000084</v>
          </cell>
          <cell r="X6">
            <v>-45116.425199999998</v>
          </cell>
        </row>
        <row r="7">
          <cell r="F7">
            <v>893489.14</v>
          </cell>
          <cell r="L7">
            <v>45440.109999999986</v>
          </cell>
          <cell r="R7">
            <v>25185.109999999986</v>
          </cell>
          <cell r="X7">
            <v>-43000.875960000005</v>
          </cell>
        </row>
        <row r="8">
          <cell r="F8">
            <v>445579.99</v>
          </cell>
          <cell r="L8">
            <v>-823.04000000003725</v>
          </cell>
          <cell r="R8">
            <v>-1803.0400000000373</v>
          </cell>
          <cell r="X8">
            <v>-43152.331320000005</v>
          </cell>
        </row>
        <row r="9">
          <cell r="F9">
            <v>270116.13</v>
          </cell>
          <cell r="L9">
            <v>17528.510000000009</v>
          </cell>
          <cell r="R9">
            <v>17461.510000000009</v>
          </cell>
          <cell r="X9">
            <v>-41685.564480000001</v>
          </cell>
        </row>
        <row r="10">
          <cell r="F10">
            <v>201455.39</v>
          </cell>
          <cell r="L10">
            <v>20161.530000000028</v>
          </cell>
          <cell r="R10">
            <v>20161.530000000028</v>
          </cell>
          <cell r="X10">
            <v>-39991.99596</v>
          </cell>
        </row>
        <row r="11">
          <cell r="F11">
            <v>287183.46000000002</v>
          </cell>
          <cell r="L11">
            <v>22726.380000000005</v>
          </cell>
          <cell r="R11">
            <v>22326.380000000005</v>
          </cell>
          <cell r="X11">
            <v>-38116.580040000001</v>
          </cell>
        </row>
        <row r="12">
          <cell r="F12">
            <v>601082.9</v>
          </cell>
          <cell r="L12">
            <v>92188.410000000033</v>
          </cell>
          <cell r="R12">
            <v>92188.410000000033</v>
          </cell>
          <cell r="X12">
            <v>-30372.7536</v>
          </cell>
        </row>
        <row r="13">
          <cell r="F13">
            <v>683228.44</v>
          </cell>
          <cell r="L13">
            <v>58379.679999999935</v>
          </cell>
          <cell r="R13">
            <v>58329.679999999935</v>
          </cell>
          <cell r="X13">
            <v>-25473.060480000007</v>
          </cell>
        </row>
      </sheetData>
      <sheetData sheetId="10">
        <row r="4">
          <cell r="F4">
            <v>565065.25</v>
          </cell>
          <cell r="L4">
            <v>4514.9799999999814</v>
          </cell>
          <cell r="R4">
            <v>-15623.000000000018</v>
          </cell>
          <cell r="X4">
            <v>-1312.3320000000017</v>
          </cell>
        </row>
        <row r="5">
          <cell r="F5">
            <v>0</v>
          </cell>
          <cell r="L5">
            <v>0</v>
          </cell>
          <cell r="R5">
            <v>0</v>
          </cell>
          <cell r="X5">
            <v>-1312.3320000000001</v>
          </cell>
        </row>
        <row r="6">
          <cell r="F6">
            <v>0</v>
          </cell>
          <cell r="L6">
            <v>0</v>
          </cell>
          <cell r="R6">
            <v>0</v>
          </cell>
          <cell r="X6">
            <v>-1312.3320000000001</v>
          </cell>
        </row>
        <row r="7">
          <cell r="F7">
            <v>0</v>
          </cell>
          <cell r="L7">
            <v>0</v>
          </cell>
          <cell r="R7">
            <v>0</v>
          </cell>
          <cell r="X7">
            <v>-1312.3320000000001</v>
          </cell>
        </row>
        <row r="8">
          <cell r="L8">
            <v>0</v>
          </cell>
          <cell r="R8">
            <v>0</v>
          </cell>
          <cell r="X8">
            <v>0</v>
          </cell>
        </row>
        <row r="9"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  <row r="12">
          <cell r="L12">
            <v>0</v>
          </cell>
          <cell r="R12">
            <v>0</v>
          </cell>
          <cell r="X12">
            <v>0</v>
          </cell>
        </row>
        <row r="13">
          <cell r="L13">
            <v>0</v>
          </cell>
          <cell r="R13">
            <v>0</v>
          </cell>
          <cell r="X13">
            <v>0</v>
          </cell>
        </row>
      </sheetData>
      <sheetData sheetId="11">
        <row r="4">
          <cell r="F4">
            <v>11073693.310000001</v>
          </cell>
          <cell r="L4">
            <v>989310.48000000045</v>
          </cell>
          <cell r="R4">
            <v>483505.67000000045</v>
          </cell>
          <cell r="X4">
            <v>40614.476280000039</v>
          </cell>
        </row>
        <row r="5">
          <cell r="F5">
            <v>9255793.7799999993</v>
          </cell>
          <cell r="L5">
            <v>436068.33999999985</v>
          </cell>
          <cell r="R5">
            <v>-293286.77000000014</v>
          </cell>
          <cell r="X5">
            <v>-24636.088680000012</v>
          </cell>
        </row>
        <row r="6">
          <cell r="F6">
            <v>19342720.350000001</v>
          </cell>
          <cell r="L6">
            <v>1357441.450000003</v>
          </cell>
          <cell r="R6">
            <v>-38109.419999997132</v>
          </cell>
          <cell r="X6">
            <v>-27837.279959999763</v>
          </cell>
        </row>
        <row r="7">
          <cell r="F7">
            <v>14435019.369999999</v>
          </cell>
          <cell r="L7">
            <v>881654.41999999993</v>
          </cell>
          <cell r="R7">
            <v>-38861.480000000098</v>
          </cell>
          <cell r="X7">
            <v>-31101.644280000011</v>
          </cell>
        </row>
        <row r="8">
          <cell r="F8">
            <v>14190840.66</v>
          </cell>
          <cell r="L8">
            <v>1794925.6400000006</v>
          </cell>
          <cell r="R8">
            <v>710478.20000000065</v>
          </cell>
          <cell r="X8">
            <v>28578.524520000057</v>
          </cell>
        </row>
        <row r="9">
          <cell r="F9">
            <v>12962787.49</v>
          </cell>
          <cell r="L9">
            <v>1321034.0600000005</v>
          </cell>
          <cell r="R9">
            <v>327301.01000000047</v>
          </cell>
          <cell r="X9">
            <v>27493.28484000004</v>
          </cell>
        </row>
        <row r="10">
          <cell r="F10">
            <v>13573232.189999999</v>
          </cell>
          <cell r="L10">
            <v>1930548.4799999986</v>
          </cell>
          <cell r="R10">
            <v>781595.90999999852</v>
          </cell>
          <cell r="X10">
            <v>65654.056439999884</v>
          </cell>
        </row>
        <row r="11">
          <cell r="F11">
            <v>16468267.800000001</v>
          </cell>
          <cell r="L11">
            <v>1250312.3200000003</v>
          </cell>
          <cell r="R11">
            <v>-262864.9299999997</v>
          </cell>
          <cell r="X11">
            <v>-22080.654119999977</v>
          </cell>
        </row>
        <row r="12">
          <cell r="F12">
            <v>23861916.640000001</v>
          </cell>
          <cell r="L12">
            <v>2771460.5700000003</v>
          </cell>
          <cell r="R12">
            <v>213218.75000000047</v>
          </cell>
          <cell r="X12">
            <v>-4170.2791199999601</v>
          </cell>
        </row>
        <row r="13">
          <cell r="F13">
            <v>29507990.050000001</v>
          </cell>
          <cell r="L13">
            <v>1262457.5500000007</v>
          </cell>
          <cell r="R13">
            <v>-1154060.1899999995</v>
          </cell>
          <cell r="X13">
            <v>-101111.33507999996</v>
          </cell>
        </row>
      </sheetData>
      <sheetData sheetId="12">
        <row r="4">
          <cell r="F4">
            <v>12175185.539999999</v>
          </cell>
          <cell r="L4">
            <v>754153.92999999842</v>
          </cell>
          <cell r="R4">
            <v>95717.309999998426</v>
          </cell>
          <cell r="X4">
            <v>-253078.15596000012</v>
          </cell>
        </row>
        <row r="5">
          <cell r="F5">
            <v>8192453.1200000001</v>
          </cell>
          <cell r="L5">
            <v>493615.1599999998</v>
          </cell>
          <cell r="R5">
            <v>23397.979999999807</v>
          </cell>
          <cell r="X5">
            <v>-251112.72564000002</v>
          </cell>
        </row>
        <row r="6">
          <cell r="F6">
            <v>11557783.789999999</v>
          </cell>
          <cell r="L6">
            <v>652962.42999999877</v>
          </cell>
          <cell r="R6">
            <v>209471.44999999879</v>
          </cell>
          <cell r="X6">
            <v>-233517.1238400001</v>
          </cell>
        </row>
        <row r="7">
          <cell r="F7">
            <v>9732073.6400000006</v>
          </cell>
          <cell r="L7">
            <v>400991.42999999993</v>
          </cell>
          <cell r="R7">
            <v>-37531.840000000084</v>
          </cell>
          <cell r="X7">
            <v>-236669.79839999997</v>
          </cell>
        </row>
        <row r="8">
          <cell r="F8">
            <v>9288082.2699999996</v>
          </cell>
          <cell r="L8">
            <v>380014.39999999985</v>
          </cell>
          <cell r="R8">
            <v>-86380.460000000137</v>
          </cell>
          <cell r="X8">
            <v>-243925.75704000003</v>
          </cell>
        </row>
        <row r="9">
          <cell r="F9">
            <v>8803830.2699999996</v>
          </cell>
          <cell r="L9">
            <v>386125.20999999903</v>
          </cell>
          <cell r="R9">
            <v>-63505.120000000985</v>
          </cell>
          <cell r="X9">
            <v>-249260.1871200001</v>
          </cell>
        </row>
        <row r="10">
          <cell r="F10">
            <v>7795304.6200000001</v>
          </cell>
          <cell r="L10">
            <v>366419.88999999966</v>
          </cell>
          <cell r="R10">
            <v>-49138.340000000317</v>
          </cell>
          <cell r="X10">
            <v>-253387.80768000006</v>
          </cell>
        </row>
        <row r="11">
          <cell r="F11">
            <v>6245001.8200000003</v>
          </cell>
          <cell r="L11">
            <v>611717.80000000075</v>
          </cell>
          <cell r="R11">
            <v>324392.70000000077</v>
          </cell>
          <cell r="X11">
            <v>-226138.82087999996</v>
          </cell>
        </row>
        <row r="12">
          <cell r="F12">
            <v>7786308.0199999996</v>
          </cell>
          <cell r="L12">
            <v>477951.37999999989</v>
          </cell>
          <cell r="R12">
            <v>196643.29999999987</v>
          </cell>
          <cell r="X12">
            <v>-209620.78368000002</v>
          </cell>
        </row>
        <row r="13">
          <cell r="F13">
            <v>8708394.3399999999</v>
          </cell>
          <cell r="L13">
            <v>438002.8599999994</v>
          </cell>
          <cell r="R13">
            <v>188731.68999999939</v>
          </cell>
          <cell r="X13">
            <v>-193767.32172000007</v>
          </cell>
        </row>
      </sheetData>
      <sheetData sheetId="13">
        <row r="4">
          <cell r="L4">
            <v>0</v>
          </cell>
          <cell r="R4">
            <v>0</v>
          </cell>
          <cell r="X4">
            <v>0</v>
          </cell>
        </row>
        <row r="5">
          <cell r="L5">
            <v>0</v>
          </cell>
          <cell r="R5">
            <v>0</v>
          </cell>
          <cell r="X5">
            <v>0</v>
          </cell>
        </row>
        <row r="6">
          <cell r="L6">
            <v>0</v>
          </cell>
          <cell r="R6">
            <v>0</v>
          </cell>
          <cell r="X6">
            <v>0</v>
          </cell>
        </row>
        <row r="7">
          <cell r="L7">
            <v>0</v>
          </cell>
          <cell r="R7">
            <v>0</v>
          </cell>
          <cell r="X7">
            <v>0</v>
          </cell>
        </row>
        <row r="8">
          <cell r="L8">
            <v>0</v>
          </cell>
          <cell r="R8">
            <v>0</v>
          </cell>
          <cell r="X8">
            <v>0</v>
          </cell>
        </row>
        <row r="9"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  <row r="12">
          <cell r="L12">
            <v>0</v>
          </cell>
          <cell r="R12">
            <v>0</v>
          </cell>
          <cell r="X12">
            <v>0</v>
          </cell>
        </row>
        <row r="13">
          <cell r="L13">
            <v>0</v>
          </cell>
          <cell r="R13">
            <v>0</v>
          </cell>
          <cell r="X13">
            <v>0</v>
          </cell>
        </row>
      </sheetData>
      <sheetData sheetId="14">
        <row r="4">
          <cell r="F4">
            <v>73202772.480000004</v>
          </cell>
          <cell r="L4">
            <v>5829206.9600000083</v>
          </cell>
          <cell r="R4">
            <v>2599084.9700000081</v>
          </cell>
          <cell r="Z4">
            <v>152826.19623600048</v>
          </cell>
        </row>
        <row r="5">
          <cell r="F5">
            <v>58712208.640000001</v>
          </cell>
          <cell r="L5">
            <v>3611388.0600000024</v>
          </cell>
          <cell r="R5">
            <v>1590598.9100000025</v>
          </cell>
          <cell r="Z5">
            <v>93527.215908000144</v>
          </cell>
        </row>
        <row r="6">
          <cell r="F6">
            <v>65966199.369999997</v>
          </cell>
          <cell r="L6">
            <v>6104030.0299999937</v>
          </cell>
          <cell r="R6">
            <v>4533864.1399999941</v>
          </cell>
          <cell r="Z6">
            <v>266591.21143199963</v>
          </cell>
        </row>
        <row r="7">
          <cell r="F7">
            <v>58138707.82</v>
          </cell>
          <cell r="L7">
            <v>5668847.549999997</v>
          </cell>
          <cell r="R7">
            <v>3895604.4199999971</v>
          </cell>
          <cell r="Z7">
            <v>229061.53989599983</v>
          </cell>
        </row>
        <row r="8">
          <cell r="F8">
            <v>46911871.170000002</v>
          </cell>
          <cell r="L8">
            <v>5468188.5</v>
          </cell>
          <cell r="R8">
            <v>4268647.41</v>
          </cell>
          <cell r="Z8">
            <v>250996.46770800001</v>
          </cell>
        </row>
        <row r="9">
          <cell r="F9">
            <v>40483598.469999999</v>
          </cell>
          <cell r="L9">
            <v>3617038.9399999976</v>
          </cell>
          <cell r="R9">
            <v>-45708163.960000008</v>
          </cell>
          <cell r="Z9">
            <v>-2687640.0408480004</v>
          </cell>
        </row>
        <row r="10">
          <cell r="F10">
            <v>33603152.43</v>
          </cell>
          <cell r="L10">
            <v>4063710.1400000006</v>
          </cell>
          <cell r="R10">
            <v>188016.72000000067</v>
          </cell>
          <cell r="Z10">
            <v>-2676584.657712</v>
          </cell>
        </row>
        <row r="11">
          <cell r="F11">
            <v>41205758.130000003</v>
          </cell>
          <cell r="L11">
            <v>4643822.400000006</v>
          </cell>
          <cell r="R11">
            <v>2852123.9900000058</v>
          </cell>
          <cell r="Z11">
            <v>-2508879.7670999998</v>
          </cell>
        </row>
        <row r="12">
          <cell r="F12">
            <v>74788298.849999994</v>
          </cell>
          <cell r="L12">
            <v>9293137.7399999946</v>
          </cell>
          <cell r="R12">
            <v>4831816.7299999949</v>
          </cell>
          <cell r="Z12">
            <v>-2224768.943376</v>
          </cell>
        </row>
        <row r="13">
          <cell r="F13">
            <v>84339704.5</v>
          </cell>
          <cell r="L13">
            <v>4646185.6800000072</v>
          </cell>
          <cell r="R13">
            <v>686078.15000000736</v>
          </cell>
          <cell r="Z13">
            <v>-2184427.5481559997</v>
          </cell>
        </row>
      </sheetData>
      <sheetData sheetId="15">
        <row r="4">
          <cell r="F4">
            <v>213972436.22</v>
          </cell>
          <cell r="L4">
            <v>26692323.389999997</v>
          </cell>
          <cell r="R4">
            <v>13698000.069999997</v>
          </cell>
          <cell r="Z4">
            <v>805442.40411599982</v>
          </cell>
        </row>
        <row r="5">
          <cell r="F5">
            <v>152369139.44999999</v>
          </cell>
          <cell r="L5">
            <v>13865857.380000001</v>
          </cell>
          <cell r="R5">
            <v>7869956.0100000007</v>
          </cell>
          <cell r="Z5">
            <v>462753.41338800004</v>
          </cell>
        </row>
        <row r="6">
          <cell r="F6">
            <v>186241274.78999999</v>
          </cell>
          <cell r="L6">
            <v>18626833.999999989</v>
          </cell>
          <cell r="R6">
            <v>13055838.789999988</v>
          </cell>
          <cell r="Z6">
            <v>767683.32085199922</v>
          </cell>
        </row>
        <row r="7">
          <cell r="F7">
            <v>153414408.53</v>
          </cell>
          <cell r="L7">
            <v>20370218.389999997</v>
          </cell>
          <cell r="R7">
            <v>15334806.139999997</v>
          </cell>
          <cell r="Z7">
            <v>901686.6010319998</v>
          </cell>
        </row>
        <row r="8">
          <cell r="F8">
            <v>123215179.25</v>
          </cell>
          <cell r="L8">
            <v>18234694.610000003</v>
          </cell>
          <cell r="R8">
            <v>13373701.910000004</v>
          </cell>
          <cell r="Z8">
            <v>786373.67230800015</v>
          </cell>
        </row>
        <row r="9">
          <cell r="F9">
            <v>96207703.799999997</v>
          </cell>
          <cell r="L9">
            <v>14756185.240000002</v>
          </cell>
          <cell r="R9">
            <v>10396826.310000002</v>
          </cell>
          <cell r="Z9">
            <v>611333.38702800008</v>
          </cell>
        </row>
        <row r="10">
          <cell r="F10">
            <v>93409325.939999998</v>
          </cell>
          <cell r="L10">
            <v>12154927.849999996</v>
          </cell>
          <cell r="R10">
            <v>8261944.8399999961</v>
          </cell>
          <cell r="Z10">
            <v>485802.35659199976</v>
          </cell>
        </row>
        <row r="11">
          <cell r="F11">
            <v>101015305.28</v>
          </cell>
          <cell r="L11">
            <v>11109914.219999993</v>
          </cell>
          <cell r="R11">
            <v>7615582.3699999936</v>
          </cell>
          <cell r="Z11">
            <v>447796.24335599958</v>
          </cell>
        </row>
        <row r="12">
          <cell r="F12">
            <v>180087750.66999999</v>
          </cell>
          <cell r="L12">
            <v>24364237.75</v>
          </cell>
          <cell r="R12">
            <v>14204340.029999999</v>
          </cell>
          <cell r="Z12">
            <v>835215.19376399997</v>
          </cell>
        </row>
        <row r="13">
          <cell r="F13">
            <v>211267160.53</v>
          </cell>
          <cell r="L13">
            <v>16975687.360000014</v>
          </cell>
          <cell r="R13">
            <v>8581343.2500000149</v>
          </cell>
          <cell r="Z13">
            <v>504582.98310000089</v>
          </cell>
        </row>
      </sheetData>
      <sheetData sheetId="16">
        <row r="4">
          <cell r="F4">
            <v>1540636.86</v>
          </cell>
          <cell r="L4">
            <v>129024.58000000007</v>
          </cell>
          <cell r="R4">
            <v>113804.36000000007</v>
          </cell>
          <cell r="X4">
            <v>-104451.49428</v>
          </cell>
        </row>
        <row r="5">
          <cell r="F5">
            <v>981266.39</v>
          </cell>
          <cell r="L5">
            <v>10744.369999999995</v>
          </cell>
          <cell r="R5">
            <v>10541.489999999996</v>
          </cell>
          <cell r="X5">
            <v>-103566.00912</v>
          </cell>
        </row>
        <row r="6">
          <cell r="F6">
            <v>1129691.51</v>
          </cell>
          <cell r="L6">
            <v>67572.830000000075</v>
          </cell>
          <cell r="R6">
            <v>67351.790000000081</v>
          </cell>
          <cell r="X6">
            <v>-97908.458759999994</v>
          </cell>
        </row>
        <row r="7">
          <cell r="F7">
            <v>912838.17</v>
          </cell>
          <cell r="L7">
            <v>79866.410000000033</v>
          </cell>
          <cell r="R7">
            <v>79326.510000000038</v>
          </cell>
          <cell r="X7">
            <v>-91245.031919999994</v>
          </cell>
        </row>
        <row r="8">
          <cell r="F8">
            <v>792547.54</v>
          </cell>
          <cell r="L8">
            <v>97729.290000000037</v>
          </cell>
          <cell r="R8">
            <v>96915.560000000041</v>
          </cell>
          <cell r="X8">
            <v>-83104.124879999988</v>
          </cell>
        </row>
        <row r="9">
          <cell r="F9">
            <v>845105.48</v>
          </cell>
          <cell r="L9">
            <v>42492</v>
          </cell>
          <cell r="R9">
            <v>41659.910000000003</v>
          </cell>
          <cell r="X9">
            <v>-79604.692439999999</v>
          </cell>
        </row>
        <row r="10">
          <cell r="F10">
            <v>934836.81</v>
          </cell>
          <cell r="L10">
            <v>115639.65000000002</v>
          </cell>
          <cell r="R10">
            <v>115356.36000000003</v>
          </cell>
          <cell r="X10">
            <v>-69914.758200000011</v>
          </cell>
        </row>
        <row r="11">
          <cell r="F11">
            <v>881518.26</v>
          </cell>
          <cell r="L11">
            <v>30018.320000000065</v>
          </cell>
          <cell r="R11">
            <v>29804.790000000066</v>
          </cell>
          <cell r="X11">
            <v>-67411.155840000007</v>
          </cell>
        </row>
        <row r="12">
          <cell r="F12">
            <v>1354739.57</v>
          </cell>
          <cell r="L12">
            <v>110237.88000000012</v>
          </cell>
          <cell r="R12">
            <v>-85847.379999999888</v>
          </cell>
          <cell r="X12">
            <v>-74622.335760000002</v>
          </cell>
        </row>
        <row r="13">
          <cell r="F13">
            <v>1172810.32</v>
          </cell>
          <cell r="L13">
            <v>17671.020000000019</v>
          </cell>
          <cell r="R13">
            <v>16370.070000000018</v>
          </cell>
          <cell r="X13">
            <v>-73247.249880000003</v>
          </cell>
        </row>
      </sheetData>
      <sheetData sheetId="17">
        <row r="4">
          <cell r="F4">
            <v>213152.92</v>
          </cell>
          <cell r="L4">
            <v>-2663.1599999999744</v>
          </cell>
          <cell r="R4">
            <v>-2663.1599999999744</v>
          </cell>
          <cell r="X4">
            <v>-593.64563999999791</v>
          </cell>
        </row>
        <row r="5">
          <cell r="F5">
            <v>120250.23</v>
          </cell>
          <cell r="L5">
            <v>9508.89</v>
          </cell>
          <cell r="R5">
            <v>9458.89</v>
          </cell>
          <cell r="X5">
            <v>200.90111999999996</v>
          </cell>
        </row>
        <row r="6">
          <cell r="F6">
            <v>134192.82999999999</v>
          </cell>
          <cell r="L6">
            <v>5777.8799999999901</v>
          </cell>
          <cell r="R6">
            <v>5777.8799999999901</v>
          </cell>
          <cell r="X6">
            <v>485.34191999999922</v>
          </cell>
        </row>
        <row r="7">
          <cell r="F7">
            <v>219.1</v>
          </cell>
          <cell r="L7">
            <v>-2955.6</v>
          </cell>
          <cell r="R7">
            <v>-2955.6</v>
          </cell>
          <cell r="X7">
            <v>-248.2704</v>
          </cell>
        </row>
        <row r="8">
          <cell r="F8">
            <v>0</v>
          </cell>
          <cell r="L8">
            <v>0</v>
          </cell>
          <cell r="R8">
            <v>0</v>
          </cell>
          <cell r="X8">
            <v>0</v>
          </cell>
        </row>
        <row r="9">
          <cell r="F9">
            <v>0</v>
          </cell>
          <cell r="L9">
            <v>0</v>
          </cell>
          <cell r="R9">
            <v>0</v>
          </cell>
          <cell r="X9">
            <v>0</v>
          </cell>
        </row>
        <row r="10">
          <cell r="L10">
            <v>0</v>
          </cell>
          <cell r="R10">
            <v>0</v>
          </cell>
          <cell r="X10">
            <v>0</v>
          </cell>
        </row>
        <row r="11">
          <cell r="L11">
            <v>0</v>
          </cell>
          <cell r="R11">
            <v>0</v>
          </cell>
          <cell r="X11">
            <v>0</v>
          </cell>
        </row>
        <row r="12">
          <cell r="L12">
            <v>0</v>
          </cell>
          <cell r="R12">
            <v>0</v>
          </cell>
          <cell r="X12">
            <v>0</v>
          </cell>
        </row>
        <row r="13">
          <cell r="L13">
            <v>0</v>
          </cell>
          <cell r="R13">
            <v>0</v>
          </cell>
          <cell r="X13">
            <v>0</v>
          </cell>
        </row>
      </sheetData>
      <sheetData sheetId="18">
        <row r="4">
          <cell r="F4">
            <v>4021437.6</v>
          </cell>
          <cell r="L4">
            <v>21758.419999999925</v>
          </cell>
          <cell r="R4">
            <v>-468316.57000000007</v>
          </cell>
          <cell r="X4">
            <v>-39338.591880000007</v>
          </cell>
        </row>
        <row r="5">
          <cell r="F5">
            <v>2238084.5499999998</v>
          </cell>
          <cell r="L5">
            <v>1169.7799999997951</v>
          </cell>
          <cell r="R5">
            <v>-71109.360000000204</v>
          </cell>
          <cell r="X5">
            <v>-45311.778120000017</v>
          </cell>
        </row>
        <row r="6">
          <cell r="F6">
            <v>2898353.88</v>
          </cell>
          <cell r="L6">
            <v>168204.06999999983</v>
          </cell>
          <cell r="R6">
            <v>16468.799999999836</v>
          </cell>
          <cell r="X6">
            <v>-43928.398920000021</v>
          </cell>
        </row>
        <row r="7">
          <cell r="F7">
            <v>2610078.6</v>
          </cell>
          <cell r="L7">
            <v>348471.60000000009</v>
          </cell>
          <cell r="R7">
            <v>232503.5100000001</v>
          </cell>
          <cell r="X7">
            <v>-24398.10407999999</v>
          </cell>
        </row>
        <row r="8">
          <cell r="F8">
            <v>2467757.79</v>
          </cell>
          <cell r="L8">
            <v>284017.74000000022</v>
          </cell>
          <cell r="R8">
            <v>202116.94000000024</v>
          </cell>
          <cell r="X8">
            <v>-7420.2811199999805</v>
          </cell>
        </row>
        <row r="9">
          <cell r="F9">
            <v>1691014.12</v>
          </cell>
          <cell r="L9">
            <v>76595.540000000037</v>
          </cell>
          <cell r="R9">
            <v>3980.2100000000355</v>
          </cell>
          <cell r="X9">
            <v>-7085.9434799999972</v>
          </cell>
        </row>
        <row r="10">
          <cell r="F10">
            <v>1293685.53</v>
          </cell>
          <cell r="L10">
            <v>187982.44999999995</v>
          </cell>
          <cell r="R10">
            <v>120229.93999999996</v>
          </cell>
          <cell r="X10">
            <v>3013.3714799999966</v>
          </cell>
        </row>
        <row r="11">
          <cell r="F11">
            <v>1517893.56</v>
          </cell>
          <cell r="L11">
            <v>51214.14000000013</v>
          </cell>
          <cell r="R11">
            <v>22901.110000000132</v>
          </cell>
          <cell r="X11">
            <v>1923.6932400000112</v>
          </cell>
        </row>
        <row r="12">
          <cell r="F12">
            <v>2656773.73</v>
          </cell>
          <cell r="L12">
            <v>248046.41000000015</v>
          </cell>
          <cell r="R12">
            <v>205757.97000000015</v>
          </cell>
          <cell r="X12">
            <v>17283.669480000015</v>
          </cell>
        </row>
        <row r="13">
          <cell r="F13">
            <v>2495290.2400000002</v>
          </cell>
          <cell r="L13">
            <v>94042.560000000056</v>
          </cell>
          <cell r="R13">
            <v>49499.890000000058</v>
          </cell>
          <cell r="X13">
            <v>4157.9907600000051</v>
          </cell>
        </row>
      </sheetData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Submission Tracking"/>
      <sheetName val="Bay Mills Indian Community"/>
      <sheetName val="FireKeepers"/>
      <sheetName val="Greektown_Penn"/>
      <sheetName val="Grnd Traverse Band of Otta &amp; Ch"/>
      <sheetName val="Gun Lake"/>
      <sheetName val="Hannahville Indian Community"/>
      <sheetName val="Keweenaw Bay Indian Community"/>
      <sheetName val="Lac Vieux Desert Tribe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  <sheetName val="2023 Internet Sports Betting"/>
    </sheetNames>
    <sheetDataSet>
      <sheetData sheetId="0"/>
      <sheetData sheetId="1"/>
      <sheetData sheetId="2">
        <row r="4">
          <cell r="X4">
            <v>356785.88198399986</v>
          </cell>
          <cell r="Z4">
            <v>176977.12399999995</v>
          </cell>
        </row>
        <row r="5">
          <cell r="X5">
            <v>225619.77236400009</v>
          </cell>
          <cell r="Z5">
            <v>111914.56962500005</v>
          </cell>
        </row>
        <row r="6">
          <cell r="X6">
            <v>578808.27118799975</v>
          </cell>
          <cell r="Z6">
            <v>287107.27737499995</v>
          </cell>
        </row>
        <row r="7">
          <cell r="X7">
            <v>414926.16530399985</v>
          </cell>
          <cell r="Z7">
            <v>205816.55024999994</v>
          </cell>
        </row>
        <row r="8">
          <cell r="X8">
            <v>429417.68360399967</v>
          </cell>
          <cell r="Z8">
            <v>213004.80337499987</v>
          </cell>
        </row>
        <row r="9">
          <cell r="X9">
            <v>191552.99461200004</v>
          </cell>
          <cell r="Z9">
            <v>95016.366375000012</v>
          </cell>
        </row>
        <row r="10">
          <cell r="X10">
            <v>262005.73131599993</v>
          </cell>
          <cell r="Z10">
            <v>129963.16037499998</v>
          </cell>
        </row>
        <row r="11">
          <cell r="X11">
            <v>246382.68992399989</v>
          </cell>
          <cell r="Z11">
            <v>122213.63587499995</v>
          </cell>
        </row>
        <row r="12">
          <cell r="X12">
            <v>314211.82993199967</v>
          </cell>
          <cell r="Z12">
            <v>155859.04262499983</v>
          </cell>
        </row>
        <row r="13">
          <cell r="X13">
            <v>443676.55626000004</v>
          </cell>
          <cell r="Z13">
            <v>220077.65687500004</v>
          </cell>
        </row>
        <row r="14">
          <cell r="X14">
            <v>120900.99697200011</v>
          </cell>
          <cell r="Z14">
            <v>59970.732625000055</v>
          </cell>
        </row>
        <row r="15">
          <cell r="X15">
            <v>682297.58923199959</v>
          </cell>
          <cell r="Z15">
            <v>338441.26449999982</v>
          </cell>
        </row>
      </sheetData>
      <sheetData sheetId="3"/>
      <sheetData sheetId="4">
        <row r="4">
          <cell r="F4">
            <v>117231420.69</v>
          </cell>
          <cell r="L4">
            <v>6622097.2099999934</v>
          </cell>
          <cell r="R4">
            <v>2688717.7699999935</v>
          </cell>
          <cell r="X4">
            <v>225852.29267999946</v>
          </cell>
        </row>
        <row r="5">
          <cell r="F5">
            <v>89520096.450000003</v>
          </cell>
          <cell r="L5">
            <v>3234975.4300000072</v>
          </cell>
          <cell r="R5">
            <v>-709262.1299999929</v>
          </cell>
          <cell r="X5">
            <v>-59578.018919999406</v>
          </cell>
        </row>
        <row r="6">
          <cell r="F6">
            <v>101166870.31999999</v>
          </cell>
          <cell r="L6">
            <v>8807719.5099999905</v>
          </cell>
          <cell r="R6">
            <v>6039267.4099999908</v>
          </cell>
          <cell r="X6">
            <v>447720.44351999927</v>
          </cell>
        </row>
        <row r="7">
          <cell r="F7">
            <v>86327531.140000001</v>
          </cell>
          <cell r="L7">
            <v>9196470.8400000036</v>
          </cell>
          <cell r="R7">
            <v>6928405.5000000037</v>
          </cell>
          <cell r="X7">
            <v>581986.06200000038</v>
          </cell>
        </row>
        <row r="8">
          <cell r="F8">
            <v>78828292.280000001</v>
          </cell>
          <cell r="L8">
            <v>7844466.4300000072</v>
          </cell>
          <cell r="R8">
            <v>4530421.6200000066</v>
          </cell>
          <cell r="X8">
            <v>380555.41608000058</v>
          </cell>
        </row>
        <row r="9">
          <cell r="F9">
            <v>65371309.030000001</v>
          </cell>
          <cell r="L9">
            <v>2099409.1300000027</v>
          </cell>
          <cell r="R9">
            <v>298447.78000000259</v>
          </cell>
          <cell r="X9">
            <v>25069.613520000217</v>
          </cell>
        </row>
        <row r="10">
          <cell r="F10">
            <v>55359867.100000001</v>
          </cell>
          <cell r="L10">
            <v>5563546.1600000039</v>
          </cell>
          <cell r="R10">
            <v>4197952.6300000036</v>
          </cell>
          <cell r="X10">
            <v>352628.02092000033</v>
          </cell>
        </row>
        <row r="11">
          <cell r="F11">
            <v>57796185.859999999</v>
          </cell>
          <cell r="L11">
            <v>5583982.6799999997</v>
          </cell>
          <cell r="R11">
            <v>3605266.92</v>
          </cell>
          <cell r="X11">
            <v>302842.42128000001</v>
          </cell>
        </row>
        <row r="12">
          <cell r="F12">
            <v>137330734.50999999</v>
          </cell>
          <cell r="L12">
            <v>11693855.199999988</v>
          </cell>
          <cell r="R12">
            <v>2275220.0899999887</v>
          </cell>
          <cell r="X12">
            <v>191118.48755999905</v>
          </cell>
        </row>
        <row r="13">
          <cell r="F13">
            <v>147378169.65000001</v>
          </cell>
          <cell r="L13">
            <v>16292388.290000007</v>
          </cell>
          <cell r="R13">
            <v>8556738.8000000063</v>
          </cell>
          <cell r="X13">
            <v>718766.0592000006</v>
          </cell>
        </row>
        <row r="14">
          <cell r="F14">
            <v>151850492.65000001</v>
          </cell>
          <cell r="L14">
            <v>10592580.460000008</v>
          </cell>
          <cell r="R14">
            <v>4695028.7500000084</v>
          </cell>
          <cell r="X14">
            <v>394382.41500000074</v>
          </cell>
        </row>
        <row r="15">
          <cell r="F15">
            <v>169856600.08000001</v>
          </cell>
          <cell r="L15">
            <v>17474897.370000005</v>
          </cell>
          <cell r="R15">
            <v>11225084.470000004</v>
          </cell>
          <cell r="X15">
            <v>942907.09548000048</v>
          </cell>
        </row>
      </sheetData>
      <sheetData sheetId="5">
        <row r="4">
          <cell r="F4">
            <v>2316107.91</v>
          </cell>
          <cell r="L4">
            <v>-58752.179999999702</v>
          </cell>
          <cell r="R4">
            <v>-138054.4599999997</v>
          </cell>
          <cell r="X4">
            <v>-87143.568959999975</v>
          </cell>
        </row>
        <row r="5">
          <cell r="F5">
            <v>1329615.08</v>
          </cell>
          <cell r="L5">
            <v>29135.850000000093</v>
          </cell>
          <cell r="R5">
            <v>-52912.389999999912</v>
          </cell>
          <cell r="X5">
            <v>-91588.209719999999</v>
          </cell>
        </row>
        <row r="6">
          <cell r="F6">
            <v>1343017.25</v>
          </cell>
          <cell r="L6">
            <v>135218.29000000004</v>
          </cell>
          <cell r="R6">
            <v>47175.290000000037</v>
          </cell>
          <cell r="X6">
            <v>-87625.485360000006</v>
          </cell>
        </row>
        <row r="7">
          <cell r="F7">
            <v>1080769.6100000001</v>
          </cell>
          <cell r="L7">
            <v>31593.340000000084</v>
          </cell>
          <cell r="R7">
            <v>-36416.009999999922</v>
          </cell>
          <cell r="X7">
            <v>-90684.430200000003</v>
          </cell>
        </row>
        <row r="8">
          <cell r="F8">
            <v>912070.99</v>
          </cell>
          <cell r="L8">
            <v>-23218.989999999991</v>
          </cell>
          <cell r="R8">
            <v>-84304.189999999988</v>
          </cell>
          <cell r="X8">
            <v>-97765.98216</v>
          </cell>
        </row>
        <row r="9">
          <cell r="F9">
            <v>558214.86</v>
          </cell>
          <cell r="L9">
            <v>29417.069999999949</v>
          </cell>
          <cell r="R9">
            <v>6052.0699999999488</v>
          </cell>
          <cell r="X9">
            <v>-97257.60828</v>
          </cell>
        </row>
        <row r="10">
          <cell r="F10">
            <v>413167.32</v>
          </cell>
          <cell r="L10">
            <v>40267.169999999984</v>
          </cell>
          <cell r="R10">
            <v>20867.169999999984</v>
          </cell>
          <cell r="X10">
            <v>-95504.766000000003</v>
          </cell>
        </row>
        <row r="11">
          <cell r="F11">
            <v>568593.35</v>
          </cell>
          <cell r="L11">
            <v>31200.79999999993</v>
          </cell>
          <cell r="R11">
            <v>995.79999999993015</v>
          </cell>
          <cell r="X11">
            <v>-95421.118800000026</v>
          </cell>
        </row>
        <row r="12">
          <cell r="F12">
            <v>1271076.3899999999</v>
          </cell>
          <cell r="L12">
            <v>90954.729999999981</v>
          </cell>
          <cell r="R12">
            <v>23314.729999999981</v>
          </cell>
          <cell r="X12">
            <v>-93462.681479999999</v>
          </cell>
        </row>
        <row r="13">
          <cell r="F13">
            <v>1364903.96</v>
          </cell>
          <cell r="L13">
            <v>30551.260000000009</v>
          </cell>
          <cell r="R13">
            <v>-30578.739999999991</v>
          </cell>
          <cell r="X13">
            <v>-96031.295639999997</v>
          </cell>
        </row>
        <row r="14">
          <cell r="F14">
            <v>2005288.75</v>
          </cell>
          <cell r="L14">
            <v>31909.290000000037</v>
          </cell>
          <cell r="R14">
            <v>-46180.709999999963</v>
          </cell>
          <cell r="X14">
            <v>-99910.475279999999</v>
          </cell>
        </row>
        <row r="15">
          <cell r="F15">
            <v>1863793.78</v>
          </cell>
          <cell r="L15">
            <v>77556.75</v>
          </cell>
          <cell r="R15">
            <v>-37583.25</v>
          </cell>
          <cell r="X15">
            <v>-103067.46828</v>
          </cell>
        </row>
      </sheetData>
      <sheetData sheetId="6">
        <row r="4">
          <cell r="F4">
            <v>29498842.27</v>
          </cell>
          <cell r="L4">
            <v>-66576.920000001788</v>
          </cell>
          <cell r="R4">
            <v>-343947.20000000182</v>
          </cell>
          <cell r="Z4">
            <v>-20224.095360000105</v>
          </cell>
        </row>
        <row r="5">
          <cell r="F5">
            <v>18908420.780000001</v>
          </cell>
          <cell r="L5">
            <v>116314.47000000253</v>
          </cell>
          <cell r="R5">
            <v>-209339.83999999746</v>
          </cell>
          <cell r="Z5">
            <v>-32533.277951999851</v>
          </cell>
        </row>
        <row r="6">
          <cell r="F6">
            <v>21495436.850000001</v>
          </cell>
          <cell r="L6">
            <v>1864973.75</v>
          </cell>
          <cell r="R6">
            <v>1550456.73</v>
          </cell>
          <cell r="Z6">
            <v>58633.577771999997</v>
          </cell>
        </row>
        <row r="7">
          <cell r="F7">
            <v>16786628.16</v>
          </cell>
          <cell r="L7">
            <v>433124.38000000082</v>
          </cell>
          <cell r="R7">
            <v>202249.87000000081</v>
          </cell>
          <cell r="Z7">
            <v>11892.292356000047</v>
          </cell>
        </row>
        <row r="8">
          <cell r="F8">
            <v>15393795.07</v>
          </cell>
          <cell r="L8">
            <v>1312497.5500000007</v>
          </cell>
          <cell r="R8">
            <v>1108223.1200000008</v>
          </cell>
          <cell r="Z8">
            <v>65163.519456000045</v>
          </cell>
        </row>
        <row r="9">
          <cell r="F9">
            <v>10507900.710000001</v>
          </cell>
          <cell r="L9">
            <v>728563.68000000156</v>
          </cell>
          <cell r="R9">
            <v>552824.7200000016</v>
          </cell>
          <cell r="Z9">
            <v>32506.093536000095</v>
          </cell>
        </row>
        <row r="10">
          <cell r="F10">
            <v>8167312.2800000003</v>
          </cell>
          <cell r="L10">
            <v>1013429.5200000005</v>
          </cell>
          <cell r="R10">
            <v>937289.87000000046</v>
          </cell>
          <cell r="Z10">
            <v>55112.644356000026</v>
          </cell>
        </row>
        <row r="11">
          <cell r="F11">
            <v>11498396.5</v>
          </cell>
          <cell r="L11">
            <v>900529.41999999993</v>
          </cell>
          <cell r="R11">
            <v>717994.03999999992</v>
          </cell>
          <cell r="Z11">
            <v>42218.049551999997</v>
          </cell>
        </row>
        <row r="12">
          <cell r="F12">
            <v>20685508.23</v>
          </cell>
          <cell r="L12">
            <v>939215.1099999994</v>
          </cell>
          <cell r="R12">
            <v>493312.09999999939</v>
          </cell>
          <cell r="Z12">
            <v>29006.751479999963</v>
          </cell>
        </row>
        <row r="13">
          <cell r="F13">
            <v>20518346.68</v>
          </cell>
          <cell r="L13">
            <v>1283595.1799999997</v>
          </cell>
          <cell r="R13">
            <v>893926.15999999968</v>
          </cell>
          <cell r="Z13">
            <v>52562.858207999983</v>
          </cell>
        </row>
        <row r="14">
          <cell r="F14">
            <v>49876541.5</v>
          </cell>
          <cell r="L14">
            <v>6090262.2199999988</v>
          </cell>
          <cell r="R14">
            <v>-10079071.020000001</v>
          </cell>
          <cell r="Z14">
            <v>-592649.3759760001</v>
          </cell>
        </row>
        <row r="15">
          <cell r="F15">
            <v>55240434.810000002</v>
          </cell>
          <cell r="L15">
            <v>5685482.6600000039</v>
          </cell>
          <cell r="R15">
            <v>-4134484.9799999967</v>
          </cell>
          <cell r="Z15">
            <v>-835757.09279999975</v>
          </cell>
        </row>
      </sheetData>
      <sheetData sheetId="7">
        <row r="4">
          <cell r="F4">
            <v>30791003.059999999</v>
          </cell>
          <cell r="L4">
            <v>1921386.0099999979</v>
          </cell>
          <cell r="R4">
            <v>1133475.3299999977</v>
          </cell>
          <cell r="X4">
            <v>95211.927719999818</v>
          </cell>
        </row>
        <row r="5">
          <cell r="F5">
            <v>22710320.899999999</v>
          </cell>
          <cell r="L5">
            <v>1149052.629999999</v>
          </cell>
          <cell r="R5">
            <v>465878.03999999899</v>
          </cell>
          <cell r="X5">
            <v>39133.755359999916</v>
          </cell>
        </row>
        <row r="6">
          <cell r="F6">
            <v>27830153.219999999</v>
          </cell>
          <cell r="L6">
            <v>1611368.3200000003</v>
          </cell>
          <cell r="R6">
            <v>976051.52000000025</v>
          </cell>
          <cell r="X6">
            <v>81988.327680000031</v>
          </cell>
        </row>
        <row r="7">
          <cell r="F7">
            <v>23426850.670000002</v>
          </cell>
          <cell r="L7">
            <v>840446.80000000075</v>
          </cell>
          <cell r="R7">
            <v>326374.26000000077</v>
          </cell>
          <cell r="X7">
            <v>27415.437840000068</v>
          </cell>
        </row>
        <row r="8">
          <cell r="F8">
            <v>25115895.199999999</v>
          </cell>
          <cell r="L8">
            <v>89831.412999998778</v>
          </cell>
          <cell r="R8">
            <v>-305423.4370000012</v>
          </cell>
          <cell r="X8">
            <v>-25655.568708000101</v>
          </cell>
        </row>
        <row r="9">
          <cell r="F9">
            <v>17751379.489999998</v>
          </cell>
          <cell r="L9">
            <v>896370.87999999896</v>
          </cell>
          <cell r="R9">
            <v>635980.32999999891</v>
          </cell>
          <cell r="X9">
            <v>27766.780439999911</v>
          </cell>
        </row>
        <row r="10">
          <cell r="F10">
            <v>14264876.310000001</v>
          </cell>
          <cell r="L10">
            <v>737797.46000000089</v>
          </cell>
          <cell r="R10">
            <v>544300.80000000086</v>
          </cell>
          <cell r="X10">
            <v>45721.267200000075</v>
          </cell>
        </row>
        <row r="11">
          <cell r="F11">
            <v>16501029.92</v>
          </cell>
          <cell r="L11">
            <v>1945378.0500000007</v>
          </cell>
          <cell r="R11">
            <v>1629776.7100000007</v>
          </cell>
          <cell r="X11">
            <v>136901.24364000006</v>
          </cell>
        </row>
        <row r="12">
          <cell r="F12">
            <v>33663569.829999998</v>
          </cell>
          <cell r="L12">
            <v>3433175.0699999966</v>
          </cell>
          <cell r="R12">
            <v>2798325.4999999967</v>
          </cell>
          <cell r="X12">
            <v>235059.34199999974</v>
          </cell>
        </row>
        <row r="13">
          <cell r="F13">
            <v>42020379.409999996</v>
          </cell>
          <cell r="L13">
            <v>-306455.97000000626</v>
          </cell>
          <cell r="R13">
            <v>-1028427.7000000062</v>
          </cell>
          <cell r="X13">
            <v>-86387.926800000525</v>
          </cell>
        </row>
        <row r="14">
          <cell r="F14">
            <v>37313506.909999996</v>
          </cell>
          <cell r="L14">
            <v>1956233.4399999976</v>
          </cell>
          <cell r="R14">
            <v>1519965.8699999976</v>
          </cell>
          <cell r="X14">
            <v>41289.206279999802</v>
          </cell>
        </row>
        <row r="15">
          <cell r="F15">
            <v>34582402.359999999</v>
          </cell>
          <cell r="L15">
            <v>874916.38000000268</v>
          </cell>
          <cell r="R15">
            <v>495286.99000000267</v>
          </cell>
          <cell r="X15">
            <v>41604.107160000225</v>
          </cell>
        </row>
      </sheetData>
      <sheetData sheetId="8">
        <row r="4">
          <cell r="F4">
            <v>1447105.93</v>
          </cell>
          <cell r="L4">
            <v>146423.30000000005</v>
          </cell>
          <cell r="R4">
            <v>5866.4900000000489</v>
          </cell>
          <cell r="X4">
            <v>-150480.46859999999</v>
          </cell>
        </row>
        <row r="5">
          <cell r="F5">
            <v>1113766.24</v>
          </cell>
          <cell r="L5">
            <v>79324.290000000037</v>
          </cell>
          <cell r="R5">
            <v>32772.27000000004</v>
          </cell>
          <cell r="X5">
            <v>-147727.59792</v>
          </cell>
        </row>
        <row r="6">
          <cell r="F6">
            <v>1353538.42</v>
          </cell>
          <cell r="L6">
            <v>106236.58999999985</v>
          </cell>
          <cell r="R6">
            <v>62916.039999999848</v>
          </cell>
          <cell r="X6">
            <v>-142442.65056000001</v>
          </cell>
        </row>
        <row r="7">
          <cell r="F7">
            <v>819475.04</v>
          </cell>
          <cell r="L7">
            <v>91588.180000000051</v>
          </cell>
          <cell r="R7">
            <v>74376.250000000058</v>
          </cell>
          <cell r="X7">
            <v>-136195.04556000003</v>
          </cell>
        </row>
        <row r="8">
          <cell r="F8">
            <v>1302965.92</v>
          </cell>
          <cell r="L8">
            <v>87359.819999999832</v>
          </cell>
          <cell r="R8">
            <v>74353.689999999828</v>
          </cell>
          <cell r="X8">
            <v>-129949.33560000003</v>
          </cell>
        </row>
        <row r="9">
          <cell r="F9">
            <v>1592688.8</v>
          </cell>
          <cell r="L9">
            <v>96287.020000000019</v>
          </cell>
          <cell r="R9">
            <v>76967.020000000019</v>
          </cell>
          <cell r="X9">
            <v>-123484.10592</v>
          </cell>
        </row>
        <row r="10">
          <cell r="F10">
            <v>1196723.5</v>
          </cell>
          <cell r="L10">
            <v>43715.169999999925</v>
          </cell>
          <cell r="R10">
            <v>34443.879999999925</v>
          </cell>
          <cell r="X10">
            <v>-120590.82</v>
          </cell>
        </row>
        <row r="11">
          <cell r="F11">
            <v>1056487.43</v>
          </cell>
          <cell r="L11">
            <v>52722.649999999907</v>
          </cell>
          <cell r="R11">
            <v>45547.80999999991</v>
          </cell>
          <cell r="X11">
            <v>-116764.80396000002</v>
          </cell>
        </row>
        <row r="12">
          <cell r="F12">
            <v>1405239.57</v>
          </cell>
          <cell r="L12">
            <v>69330.870000000112</v>
          </cell>
          <cell r="R12">
            <v>54075.870000000112</v>
          </cell>
          <cell r="X12">
            <v>-112222.43088</v>
          </cell>
        </row>
        <row r="13">
          <cell r="F13">
            <v>1155222.0900000001</v>
          </cell>
          <cell r="L13">
            <v>91975.380000000121</v>
          </cell>
          <cell r="R13">
            <v>65654.680000000124</v>
          </cell>
          <cell r="X13">
            <v>-106707.43776</v>
          </cell>
        </row>
        <row r="14">
          <cell r="F14">
            <v>1079232.1599999999</v>
          </cell>
          <cell r="L14">
            <v>78777.829999999958</v>
          </cell>
          <cell r="R14">
            <v>43540.999999999956</v>
          </cell>
          <cell r="X14">
            <v>-103049.99376</v>
          </cell>
        </row>
        <row r="15">
          <cell r="F15">
            <v>980881.17</v>
          </cell>
          <cell r="L15">
            <v>89481.13</v>
          </cell>
          <cell r="R15">
            <v>48157.880000000005</v>
          </cell>
          <cell r="X15">
            <v>-99004.731839999993</v>
          </cell>
        </row>
      </sheetData>
      <sheetData sheetId="9">
        <row r="4">
          <cell r="F4">
            <v>1851233.52</v>
          </cell>
          <cell r="L4">
            <v>204835.52000000002</v>
          </cell>
          <cell r="R4">
            <v>45095.520000000019</v>
          </cell>
          <cell r="X4">
            <v>-67959.975720000002</v>
          </cell>
        </row>
        <row r="5">
          <cell r="F5">
            <v>1257018.93</v>
          </cell>
          <cell r="L5">
            <v>66312.309999999823</v>
          </cell>
          <cell r="R5">
            <v>-42833.690000000177</v>
          </cell>
          <cell r="X5">
            <v>-71558.005680000017</v>
          </cell>
        </row>
        <row r="6">
          <cell r="F6">
            <v>1413553.03</v>
          </cell>
          <cell r="L6">
            <v>169334.04000000004</v>
          </cell>
          <cell r="R6">
            <v>77899.040000000037</v>
          </cell>
          <cell r="X6">
            <v>-65014.486320000004</v>
          </cell>
        </row>
        <row r="7">
          <cell r="F7">
            <v>904364.66</v>
          </cell>
          <cell r="L7">
            <v>66813.349999999977</v>
          </cell>
          <cell r="R7">
            <v>30018.349999999977</v>
          </cell>
          <cell r="X7">
            <v>-62492.944920000002</v>
          </cell>
        </row>
        <row r="8">
          <cell r="F8">
            <v>662135.72</v>
          </cell>
          <cell r="L8">
            <v>83254.209999999963</v>
          </cell>
          <cell r="R8">
            <v>40449.209999999963</v>
          </cell>
          <cell r="X8">
            <v>-59095.21128000001</v>
          </cell>
        </row>
        <row r="9">
          <cell r="F9">
            <v>510402.7</v>
          </cell>
          <cell r="L9">
            <v>61775.340000000026</v>
          </cell>
          <cell r="R9">
            <v>22355.340000000026</v>
          </cell>
          <cell r="X9">
            <v>-57217.362720000012</v>
          </cell>
        </row>
        <row r="10">
          <cell r="F10">
            <v>360053.81</v>
          </cell>
          <cell r="L10">
            <v>49029.580000000016</v>
          </cell>
          <cell r="R10">
            <v>17417.580000000016</v>
          </cell>
          <cell r="X10">
            <v>-55754.286</v>
          </cell>
        </row>
        <row r="11">
          <cell r="F11">
            <v>471791.46</v>
          </cell>
          <cell r="L11">
            <v>71982.48000000004</v>
          </cell>
          <cell r="R11">
            <v>41093.48000000004</v>
          </cell>
          <cell r="X11">
            <v>-52302.433680000002</v>
          </cell>
        </row>
        <row r="12">
          <cell r="F12">
            <v>1887346.37</v>
          </cell>
          <cell r="L12">
            <v>109142.99000000022</v>
          </cell>
          <cell r="R12">
            <v>8643.9900000002235</v>
          </cell>
          <cell r="X12">
            <v>-51576.338519999983</v>
          </cell>
        </row>
        <row r="13">
          <cell r="F13">
            <v>1706010.09</v>
          </cell>
          <cell r="L13">
            <v>29955.060000000056</v>
          </cell>
          <cell r="R13">
            <v>-36524.939999999944</v>
          </cell>
          <cell r="X13">
            <v>-54644.43348</v>
          </cell>
        </row>
        <row r="14">
          <cell r="F14">
            <v>1321248.67</v>
          </cell>
          <cell r="L14">
            <v>78901.09999999986</v>
          </cell>
          <cell r="R14">
            <v>47373.09999999986</v>
          </cell>
          <cell r="X14">
            <v>-50665.093080000013</v>
          </cell>
        </row>
        <row r="15">
          <cell r="F15">
            <v>1549782.03</v>
          </cell>
          <cell r="L15">
            <v>105568.84000000008</v>
          </cell>
          <cell r="R15">
            <v>55708.840000000084</v>
          </cell>
          <cell r="X15">
            <v>-45985.550519999997</v>
          </cell>
        </row>
      </sheetData>
      <sheetData sheetId="10">
        <row r="4">
          <cell r="F4">
            <v>1160090.6100000001</v>
          </cell>
          <cell r="L4">
            <v>20876.75</v>
          </cell>
          <cell r="R4">
            <v>-22464.739999999998</v>
          </cell>
          <cell r="X4">
            <v>-1887.0381599999998</v>
          </cell>
        </row>
        <row r="5">
          <cell r="F5">
            <v>1246140.23</v>
          </cell>
          <cell r="L5">
            <v>30953.719999999972</v>
          </cell>
          <cell r="R5">
            <v>-4445.7800000000279</v>
          </cell>
          <cell r="X5">
            <v>-2260.4836800000026</v>
          </cell>
        </row>
        <row r="6">
          <cell r="F6">
            <v>1494217.28</v>
          </cell>
          <cell r="L6">
            <v>40681.770000000019</v>
          </cell>
          <cell r="R6">
            <v>12218.10000000002</v>
          </cell>
          <cell r="X6">
            <v>-1234.1632799999984</v>
          </cell>
        </row>
        <row r="7">
          <cell r="F7">
            <v>1606771.93</v>
          </cell>
          <cell r="L7">
            <v>73274.5</v>
          </cell>
          <cell r="R7">
            <v>42816.19</v>
          </cell>
          <cell r="X7">
            <v>2362.3966800000003</v>
          </cell>
        </row>
        <row r="8">
          <cell r="F8">
            <v>1339316</v>
          </cell>
          <cell r="L8">
            <v>70813.510000000009</v>
          </cell>
          <cell r="R8">
            <v>44858.950000000012</v>
          </cell>
          <cell r="X8">
            <v>3768.151800000001</v>
          </cell>
        </row>
        <row r="9">
          <cell r="F9">
            <v>1067204.4099999999</v>
          </cell>
          <cell r="L9">
            <v>25117.239999999874</v>
          </cell>
          <cell r="R9">
            <v>4180.0099999998747</v>
          </cell>
          <cell r="X9">
            <v>351.12083999998947</v>
          </cell>
        </row>
        <row r="10">
          <cell r="F10">
            <v>637316.68999999994</v>
          </cell>
          <cell r="L10">
            <v>28081.279999999912</v>
          </cell>
          <cell r="R10">
            <v>2229.4199999999109</v>
          </cell>
          <cell r="X10">
            <v>187.27127999999254</v>
          </cell>
        </row>
        <row r="11">
          <cell r="F11">
            <v>905290.68</v>
          </cell>
          <cell r="L11">
            <v>579.10000000009313</v>
          </cell>
          <cell r="R11">
            <v>-22435.009999999907</v>
          </cell>
          <cell r="X11">
            <v>-1884.5408399999924</v>
          </cell>
        </row>
        <row r="12">
          <cell r="F12">
            <v>1145744.8700000001</v>
          </cell>
          <cell r="L12">
            <v>9356.2700000000186</v>
          </cell>
          <cell r="R12">
            <v>-17133.14999999998</v>
          </cell>
          <cell r="X12">
            <v>-3323.7254399999979</v>
          </cell>
        </row>
        <row r="13">
          <cell r="F13">
            <v>1186245.26</v>
          </cell>
          <cell r="L13">
            <v>42134.860000000102</v>
          </cell>
          <cell r="R13">
            <v>12900.180000000102</v>
          </cell>
          <cell r="X13">
            <v>-2240.110319999992</v>
          </cell>
        </row>
        <row r="14">
          <cell r="F14">
            <v>1042680.63</v>
          </cell>
          <cell r="L14">
            <v>59309.940000000061</v>
          </cell>
          <cell r="R14">
            <v>30069.770000000062</v>
          </cell>
          <cell r="X14">
            <v>285.75036000000529</v>
          </cell>
        </row>
        <row r="15">
          <cell r="F15">
            <v>1153810.5</v>
          </cell>
          <cell r="L15">
            <v>64431.969999999972</v>
          </cell>
          <cell r="R15">
            <v>29811.309999999969</v>
          </cell>
          <cell r="X15">
            <v>2504.1500399999977</v>
          </cell>
        </row>
      </sheetData>
      <sheetData sheetId="11">
        <row r="4">
          <cell r="F4">
            <v>11064977.9</v>
          </cell>
          <cell r="L4">
            <v>609091.95000000112</v>
          </cell>
          <cell r="R4">
            <v>56680.090000001132</v>
          </cell>
          <cell r="X4">
            <v>4761.1275600000954</v>
          </cell>
        </row>
        <row r="5">
          <cell r="F5">
            <v>8624525.9700000007</v>
          </cell>
          <cell r="L5">
            <v>472239.34000000078</v>
          </cell>
          <cell r="R5">
            <v>104476.54000000079</v>
          </cell>
          <cell r="X5">
            <v>8776.0293600000678</v>
          </cell>
        </row>
        <row r="6">
          <cell r="F6">
            <v>10695811.42</v>
          </cell>
          <cell r="L6">
            <v>858894.13000000082</v>
          </cell>
          <cell r="R6">
            <v>179015.41000000085</v>
          </cell>
          <cell r="X6">
            <v>15037.294440000072</v>
          </cell>
        </row>
        <row r="7">
          <cell r="F7">
            <v>7580710.5199999996</v>
          </cell>
          <cell r="L7">
            <v>868170.96</v>
          </cell>
          <cell r="R7">
            <v>311421.80999999994</v>
          </cell>
          <cell r="X7">
            <v>26159.432039999996</v>
          </cell>
        </row>
        <row r="8">
          <cell r="F8">
            <v>6146702.46</v>
          </cell>
          <cell r="L8">
            <v>812916.26999999955</v>
          </cell>
          <cell r="R8">
            <v>255178.14999999956</v>
          </cell>
          <cell r="X8">
            <v>21434.964599999963</v>
          </cell>
        </row>
        <row r="9">
          <cell r="F9">
            <v>4445289.37</v>
          </cell>
          <cell r="L9">
            <v>388310.54000000004</v>
          </cell>
          <cell r="R9">
            <v>226090.05000000005</v>
          </cell>
          <cell r="X9">
            <v>18991.564200000004</v>
          </cell>
        </row>
        <row r="10">
          <cell r="F10">
            <v>4417299.2300000004</v>
          </cell>
          <cell r="L10">
            <v>631633.75000000047</v>
          </cell>
          <cell r="R10">
            <v>478222.26000000047</v>
          </cell>
          <cell r="X10">
            <v>40170.669840000046</v>
          </cell>
        </row>
        <row r="11">
          <cell r="F11">
            <v>5525202.3799999999</v>
          </cell>
          <cell r="L11">
            <v>567461.54999999981</v>
          </cell>
          <cell r="R11">
            <v>348337.7899999998</v>
          </cell>
          <cell r="X11">
            <v>29260.374359999987</v>
          </cell>
        </row>
        <row r="12">
          <cell r="F12">
            <v>8897098.2300000004</v>
          </cell>
          <cell r="L12">
            <v>761754.06000000052</v>
          </cell>
          <cell r="R12">
            <v>-44638.929999999469</v>
          </cell>
          <cell r="X12">
            <v>-3749.6701199999557</v>
          </cell>
        </row>
        <row r="13">
          <cell r="F13">
            <v>12521808.4</v>
          </cell>
          <cell r="L13">
            <v>360636.76999999955</v>
          </cell>
          <cell r="R13">
            <v>-411394.56000000041</v>
          </cell>
          <cell r="X13">
            <v>-38306.813160000034</v>
          </cell>
        </row>
        <row r="14">
          <cell r="F14">
            <v>9993631.7799999993</v>
          </cell>
          <cell r="L14">
            <v>571955.37999999896</v>
          </cell>
          <cell r="R14">
            <v>-59983.740000001038</v>
          </cell>
          <cell r="X14">
            <v>-43345.447320000087</v>
          </cell>
        </row>
        <row r="15">
          <cell r="F15">
            <v>10503499.029999999</v>
          </cell>
          <cell r="L15">
            <v>1081639.6399999987</v>
          </cell>
          <cell r="R15">
            <v>574502.9599999988</v>
          </cell>
          <cell r="X15">
            <v>4912.8013199999014</v>
          </cell>
        </row>
      </sheetData>
      <sheetData sheetId="12">
        <row r="4">
          <cell r="F4">
            <v>11144424.09</v>
          </cell>
          <cell r="L4">
            <v>643115.98999999976</v>
          </cell>
          <cell r="R4">
            <v>150249.46999999974</v>
          </cell>
          <cell r="X4">
            <v>-1497.873720000021</v>
          </cell>
        </row>
        <row r="5">
          <cell r="F5">
            <v>8805575.6199999992</v>
          </cell>
          <cell r="L5">
            <v>132855.96999999991</v>
          </cell>
          <cell r="R5">
            <v>-276019.59000000008</v>
          </cell>
          <cell r="X5">
            <v>-24683.519280000011</v>
          </cell>
        </row>
        <row r="6">
          <cell r="F6">
            <v>9680501.6500000004</v>
          </cell>
          <cell r="L6">
            <v>710467.04999999981</v>
          </cell>
          <cell r="R6">
            <v>232392.10999999981</v>
          </cell>
          <cell r="X6">
            <v>-5162.5820400000148</v>
          </cell>
        </row>
        <row r="7">
          <cell r="F7">
            <v>8198352.8700000001</v>
          </cell>
          <cell r="L7">
            <v>493538.18000000017</v>
          </cell>
          <cell r="R7">
            <v>74912.210000000196</v>
          </cell>
          <cell r="X7">
            <v>1130.0436000000168</v>
          </cell>
        </row>
        <row r="8">
          <cell r="F8">
            <v>7699653.2199999997</v>
          </cell>
          <cell r="L8">
            <v>529851.87</v>
          </cell>
          <cell r="R8">
            <v>58626.630000000005</v>
          </cell>
          <cell r="X8">
            <v>4924.6369200000008</v>
          </cell>
        </row>
        <row r="9">
          <cell r="F9">
            <v>6016782.7000000002</v>
          </cell>
          <cell r="L9">
            <v>516242.70000000013</v>
          </cell>
          <cell r="R9">
            <v>104498.56000000011</v>
          </cell>
          <cell r="X9">
            <v>8777.8790400000107</v>
          </cell>
        </row>
        <row r="10">
          <cell r="F10">
            <v>5523080.3600000003</v>
          </cell>
          <cell r="L10">
            <v>686025.27</v>
          </cell>
          <cell r="R10">
            <v>218982.03000000003</v>
          </cell>
          <cell r="X10">
            <v>18394.490520000003</v>
          </cell>
        </row>
        <row r="11">
          <cell r="F11">
            <v>7067842.5599999996</v>
          </cell>
          <cell r="L11">
            <v>668176.48999999929</v>
          </cell>
          <cell r="R11">
            <v>168644.12999999931</v>
          </cell>
          <cell r="X11">
            <v>14166.106919999942</v>
          </cell>
        </row>
        <row r="12">
          <cell r="F12">
            <v>22041581.52</v>
          </cell>
          <cell r="L12">
            <v>1898938.8199999984</v>
          </cell>
          <cell r="R12">
            <v>955620.12999999849</v>
          </cell>
          <cell r="X12">
            <v>80272.090919999871</v>
          </cell>
        </row>
        <row r="13">
          <cell r="F13">
            <v>45509159.630000003</v>
          </cell>
          <cell r="L13">
            <v>-749274.96999999974</v>
          </cell>
          <cell r="R13">
            <v>-1704253.4899999998</v>
          </cell>
          <cell r="X13">
            <v>-143157.29316</v>
          </cell>
        </row>
        <row r="14">
          <cell r="F14">
            <v>15319627.189999999</v>
          </cell>
          <cell r="L14">
            <v>-237140.20000000036</v>
          </cell>
          <cell r="R14">
            <v>-1002928.9200000004</v>
          </cell>
          <cell r="X14">
            <v>-227403.32244000002</v>
          </cell>
        </row>
        <row r="15">
          <cell r="F15">
            <v>14049372.550000001</v>
          </cell>
          <cell r="L15">
            <v>337531.58000000112</v>
          </cell>
          <cell r="R15">
            <v>-401370.08999999892</v>
          </cell>
          <cell r="X15">
            <v>-261118.40999999995</v>
          </cell>
        </row>
      </sheetData>
      <sheetData sheetId="13">
        <row r="4">
          <cell r="F4">
            <v>2426617.88</v>
          </cell>
          <cell r="L4">
            <v>187242.96999999974</v>
          </cell>
          <cell r="R4">
            <v>181805.23999999973</v>
          </cell>
          <cell r="X4">
            <v>15271.640159999979</v>
          </cell>
        </row>
        <row r="5">
          <cell r="F5">
            <v>1942886.65</v>
          </cell>
          <cell r="L5">
            <v>110571.0299999998</v>
          </cell>
          <cell r="R5">
            <v>106032.2199999998</v>
          </cell>
          <cell r="X5">
            <v>8906.7064799999844</v>
          </cell>
        </row>
        <row r="6">
          <cell r="F6">
            <v>2249151.69</v>
          </cell>
          <cell r="L6">
            <v>170494.41999999993</v>
          </cell>
          <cell r="R6">
            <v>156186.41999999993</v>
          </cell>
          <cell r="X6">
            <v>13119.659279999994</v>
          </cell>
        </row>
        <row r="7">
          <cell r="F7">
            <v>1750461.33</v>
          </cell>
          <cell r="L7">
            <v>100441.07000000007</v>
          </cell>
          <cell r="R7">
            <v>93468.420000000071</v>
          </cell>
          <cell r="X7">
            <v>7851.3472800000063</v>
          </cell>
        </row>
        <row r="8">
          <cell r="F8">
            <v>1397799.53</v>
          </cell>
          <cell r="L8">
            <v>111011.51000000001</v>
          </cell>
          <cell r="R8">
            <v>105984.51000000001</v>
          </cell>
          <cell r="X8">
            <v>8902.6988400000009</v>
          </cell>
        </row>
        <row r="9">
          <cell r="F9">
            <v>959661.2</v>
          </cell>
          <cell r="L9">
            <v>82063.199999999953</v>
          </cell>
          <cell r="R9">
            <v>79195.199999999953</v>
          </cell>
          <cell r="X9">
            <v>6652.3967999999968</v>
          </cell>
        </row>
        <row r="10">
          <cell r="F10">
            <v>816225.86</v>
          </cell>
          <cell r="L10">
            <v>79156.709999999963</v>
          </cell>
          <cell r="R10">
            <v>76929.359999999957</v>
          </cell>
          <cell r="X10">
            <v>6462.0662399999965</v>
          </cell>
        </row>
        <row r="11">
          <cell r="F11">
            <v>-1419.34</v>
          </cell>
          <cell r="L11">
            <v>-97578.099999999991</v>
          </cell>
          <cell r="R11">
            <v>-4890.8399999999965</v>
          </cell>
          <cell r="X11">
            <v>-410.83055999999971</v>
          </cell>
        </row>
        <row r="12">
          <cell r="F12">
            <v>0</v>
          </cell>
          <cell r="L12">
            <v>0</v>
          </cell>
          <cell r="R12">
            <v>0</v>
          </cell>
          <cell r="X12">
            <v>0</v>
          </cell>
        </row>
        <row r="13">
          <cell r="F13">
            <v>0</v>
          </cell>
          <cell r="L13">
            <v>0</v>
          </cell>
          <cell r="R13">
            <v>0</v>
          </cell>
          <cell r="X13">
            <v>0</v>
          </cell>
        </row>
        <row r="14">
          <cell r="F14">
            <v>0</v>
          </cell>
          <cell r="L14">
            <v>0</v>
          </cell>
          <cell r="R14">
            <v>0</v>
          </cell>
          <cell r="X14">
            <v>0</v>
          </cell>
        </row>
        <row r="15">
          <cell r="L15">
            <v>0</v>
          </cell>
          <cell r="R15">
            <v>0</v>
          </cell>
          <cell r="X15">
            <v>0</v>
          </cell>
        </row>
      </sheetData>
      <sheetData sheetId="14">
        <row r="4">
          <cell r="F4">
            <v>110542011.90000001</v>
          </cell>
          <cell r="L4">
            <v>3404669.4600000083</v>
          </cell>
          <cell r="R4">
            <v>625560.84000000823</v>
          </cell>
          <cell r="Z4">
            <v>36782.977392000481</v>
          </cell>
        </row>
        <row r="5">
          <cell r="F5">
            <v>62633334.5</v>
          </cell>
          <cell r="L5">
            <v>3121738.3100000024</v>
          </cell>
          <cell r="R5">
            <v>573231.28000000259</v>
          </cell>
          <cell r="Z5">
            <v>33705.999264000151</v>
          </cell>
        </row>
        <row r="6">
          <cell r="F6">
            <v>76355441.890000001</v>
          </cell>
          <cell r="L6">
            <v>9721420.0700000003</v>
          </cell>
          <cell r="R6">
            <v>6891784.1799999997</v>
          </cell>
          <cell r="Z6">
            <v>405236.90978399996</v>
          </cell>
        </row>
        <row r="7">
          <cell r="F7">
            <v>55107666.780000001</v>
          </cell>
          <cell r="L7">
            <v>6355614.8599999994</v>
          </cell>
          <cell r="R7">
            <v>4276505.9999999991</v>
          </cell>
          <cell r="Z7">
            <v>251458.55279999995</v>
          </cell>
        </row>
        <row r="8">
          <cell r="F8">
            <v>46233989.859999999</v>
          </cell>
          <cell r="L8">
            <v>6324215.7800000012</v>
          </cell>
          <cell r="R8">
            <v>3401855.0500000012</v>
          </cell>
          <cell r="Z8">
            <v>200029.07694000006</v>
          </cell>
        </row>
        <row r="9">
          <cell r="F9">
            <v>41855996.619999997</v>
          </cell>
          <cell r="L9">
            <v>2934943.1400000006</v>
          </cell>
          <cell r="R9">
            <v>269591.74000000069</v>
          </cell>
          <cell r="Z9">
            <v>15851.994312000041</v>
          </cell>
        </row>
        <row r="10">
          <cell r="F10">
            <v>32920119.640000001</v>
          </cell>
          <cell r="L10">
            <v>4114831.84</v>
          </cell>
          <cell r="R10">
            <v>2908627.5199999996</v>
          </cell>
          <cell r="Z10">
            <v>171027.29817599998</v>
          </cell>
        </row>
        <row r="11">
          <cell r="F11">
            <v>36452293.049999997</v>
          </cell>
          <cell r="L11">
            <v>3667518.7299999967</v>
          </cell>
          <cell r="R11">
            <v>1970634.5899999968</v>
          </cell>
          <cell r="Z11">
            <v>115873.31389199982</v>
          </cell>
        </row>
        <row r="12">
          <cell r="F12">
            <v>78160908.370000005</v>
          </cell>
          <cell r="L12">
            <v>7797491.0900000036</v>
          </cell>
          <cell r="R12">
            <v>2828233.8900000034</v>
          </cell>
          <cell r="Z12">
            <v>166300.15273200019</v>
          </cell>
        </row>
        <row r="13">
          <cell r="F13">
            <v>80102365.379999995</v>
          </cell>
          <cell r="L13">
            <v>6897742.349999994</v>
          </cell>
          <cell r="R13">
            <v>4045502.5899999943</v>
          </cell>
          <cell r="Z13">
            <v>237875.55229199966</v>
          </cell>
        </row>
        <row r="14">
          <cell r="F14">
            <v>77800499.859999999</v>
          </cell>
          <cell r="L14">
            <v>4507461.3700000048</v>
          </cell>
          <cell r="R14">
            <v>2021998.6300000045</v>
          </cell>
          <cell r="Z14">
            <v>118893.51944400027</v>
          </cell>
        </row>
        <row r="15">
          <cell r="F15">
            <v>76651619.469999999</v>
          </cell>
          <cell r="L15">
            <v>8627334.7099999934</v>
          </cell>
          <cell r="R15">
            <v>6152325.4999999935</v>
          </cell>
          <cell r="Z15">
            <v>361756.73939999961</v>
          </cell>
        </row>
      </sheetData>
      <sheetData sheetId="15">
        <row r="4">
          <cell r="F4">
            <v>150029218.97999999</v>
          </cell>
          <cell r="L4">
            <v>19904356.859999988</v>
          </cell>
          <cell r="R4">
            <v>13532609.079999987</v>
          </cell>
          <cell r="Z4">
            <v>795717.41390399926</v>
          </cell>
        </row>
        <row r="5">
          <cell r="F5">
            <v>122723862.63</v>
          </cell>
          <cell r="L5">
            <v>13919485.690000001</v>
          </cell>
          <cell r="R5">
            <v>8379934.290000001</v>
          </cell>
          <cell r="Z5">
            <v>492740.13625200005</v>
          </cell>
        </row>
        <row r="6">
          <cell r="F6">
            <v>146787658.59999999</v>
          </cell>
          <cell r="L6">
            <v>20062618.399999991</v>
          </cell>
          <cell r="R6">
            <v>15079628.319999991</v>
          </cell>
          <cell r="Z6">
            <v>886682.14521599945</v>
          </cell>
        </row>
        <row r="7">
          <cell r="F7">
            <v>114864321.72</v>
          </cell>
          <cell r="L7">
            <v>17358260.369999994</v>
          </cell>
          <cell r="R7">
            <v>11986568.149999995</v>
          </cell>
          <cell r="Z7">
            <v>704810.20721999963</v>
          </cell>
        </row>
        <row r="8">
          <cell r="F8">
            <v>99731327.459999993</v>
          </cell>
          <cell r="L8">
            <v>17584385.419999987</v>
          </cell>
          <cell r="R8">
            <v>12530306.099999987</v>
          </cell>
          <cell r="Z8">
            <v>736781.99867999915</v>
          </cell>
        </row>
        <row r="9">
          <cell r="F9">
            <v>74016080.969999999</v>
          </cell>
          <cell r="L9">
            <v>10171529.729999999</v>
          </cell>
          <cell r="R9">
            <v>6778892.8499999987</v>
          </cell>
          <cell r="Z9">
            <v>398598.89957999991</v>
          </cell>
        </row>
        <row r="10">
          <cell r="F10">
            <v>73465243.409999996</v>
          </cell>
          <cell r="L10">
            <v>9029648.1499999966</v>
          </cell>
          <cell r="R10">
            <v>6551135.4399999967</v>
          </cell>
          <cell r="Z10">
            <v>385206.76387199981</v>
          </cell>
        </row>
        <row r="11">
          <cell r="F11">
            <v>76137692.5</v>
          </cell>
          <cell r="L11">
            <v>9384960.879999999</v>
          </cell>
          <cell r="R11">
            <v>7088462.2399999984</v>
          </cell>
          <cell r="Z11">
            <v>416801.57971199992</v>
          </cell>
        </row>
        <row r="12">
          <cell r="F12">
            <v>144708674.53999999</v>
          </cell>
          <cell r="L12">
            <v>16885889.599999983</v>
          </cell>
          <cell r="R12">
            <v>9147177.4199999832</v>
          </cell>
          <cell r="Z12">
            <v>537854.032295999</v>
          </cell>
        </row>
        <row r="13">
          <cell r="F13">
            <v>173364243.68000001</v>
          </cell>
          <cell r="L13">
            <v>20488703.350000009</v>
          </cell>
          <cell r="R13">
            <v>12666783.800000008</v>
          </cell>
          <cell r="Z13">
            <v>744806.88744000043</v>
          </cell>
        </row>
        <row r="14">
          <cell r="F14">
            <v>213048931.25999999</v>
          </cell>
          <cell r="L14">
            <v>9719667.7699999996</v>
          </cell>
          <cell r="R14">
            <v>2775659.9799999995</v>
          </cell>
          <cell r="Z14">
            <v>163208.80682399997</v>
          </cell>
        </row>
        <row r="15">
          <cell r="F15">
            <v>211537194.03</v>
          </cell>
          <cell r="L15">
            <v>26350821.289999988</v>
          </cell>
          <cell r="R15">
            <v>20922975.659999989</v>
          </cell>
          <cell r="Z15">
            <v>1230270.9688079993</v>
          </cell>
        </row>
      </sheetData>
      <sheetData sheetId="16">
        <row r="4">
          <cell r="F4">
            <v>645416.6</v>
          </cell>
          <cell r="L4">
            <v>78137.319999999978</v>
          </cell>
          <cell r="R4">
            <v>78014.319999999978</v>
          </cell>
          <cell r="X4">
            <v>-172639.36536</v>
          </cell>
        </row>
        <row r="5">
          <cell r="F5">
            <v>755685.44</v>
          </cell>
          <cell r="L5">
            <v>72825.229999999981</v>
          </cell>
          <cell r="R5">
            <v>72682.069999999978</v>
          </cell>
          <cell r="X5">
            <v>-166534.07148000001</v>
          </cell>
        </row>
        <row r="6">
          <cell r="F6">
            <v>879796.54</v>
          </cell>
          <cell r="L6">
            <v>17045.869999999995</v>
          </cell>
          <cell r="R6">
            <v>16469.269999999997</v>
          </cell>
          <cell r="X6">
            <v>-165150.65280000001</v>
          </cell>
        </row>
        <row r="7">
          <cell r="F7">
            <v>780135.42</v>
          </cell>
          <cell r="L7">
            <v>73663.230000000098</v>
          </cell>
          <cell r="R7">
            <v>73663.230000000098</v>
          </cell>
          <cell r="X7">
            <v>-158962.94147999998</v>
          </cell>
        </row>
        <row r="8">
          <cell r="F8">
            <v>467539.1</v>
          </cell>
          <cell r="L8">
            <v>22321.679999999993</v>
          </cell>
          <cell r="R8">
            <v>22259.679999999993</v>
          </cell>
          <cell r="X8">
            <v>-157093.12836</v>
          </cell>
        </row>
        <row r="9">
          <cell r="F9">
            <v>767277.86</v>
          </cell>
          <cell r="L9">
            <v>38276.059999999939</v>
          </cell>
          <cell r="R9">
            <v>38007.519999999939</v>
          </cell>
          <cell r="X9">
            <v>-153900.49668000001</v>
          </cell>
        </row>
        <row r="10">
          <cell r="F10">
            <v>514305.71</v>
          </cell>
          <cell r="L10">
            <v>71967.390000000014</v>
          </cell>
          <cell r="R10">
            <v>71678.880000000019</v>
          </cell>
          <cell r="X10">
            <v>-147879.47076</v>
          </cell>
        </row>
        <row r="11">
          <cell r="F11">
            <v>608441.22</v>
          </cell>
          <cell r="L11">
            <v>60381.869999999995</v>
          </cell>
          <cell r="R11">
            <v>59821.619999999995</v>
          </cell>
          <cell r="X11">
            <v>-142854.45468000002</v>
          </cell>
        </row>
        <row r="12">
          <cell r="F12">
            <v>1170052.55</v>
          </cell>
          <cell r="L12">
            <v>58717.65000000014</v>
          </cell>
          <cell r="R12">
            <v>58466.600000000137</v>
          </cell>
          <cell r="X12">
            <v>-137943.26028000002</v>
          </cell>
        </row>
        <row r="13">
          <cell r="F13">
            <v>1225828.27</v>
          </cell>
          <cell r="L13">
            <v>147101.49</v>
          </cell>
          <cell r="R13">
            <v>146134.66999999998</v>
          </cell>
          <cell r="X13">
            <v>-125667.948</v>
          </cell>
        </row>
        <row r="14">
          <cell r="F14">
            <v>1420918.29</v>
          </cell>
          <cell r="L14">
            <v>89465.280000000028</v>
          </cell>
          <cell r="R14">
            <v>87480.130000000034</v>
          </cell>
          <cell r="X14">
            <v>-118319.61708</v>
          </cell>
        </row>
        <row r="15">
          <cell r="F15">
            <v>1522106.85</v>
          </cell>
          <cell r="L15">
            <v>53239.790000000037</v>
          </cell>
          <cell r="R15">
            <v>51292.34000000004</v>
          </cell>
          <cell r="X15">
            <v>-114011.06052000001</v>
          </cell>
        </row>
      </sheetData>
      <sheetData sheetId="17">
        <row r="4">
          <cell r="F4">
            <v>3313477.18</v>
          </cell>
          <cell r="L4">
            <v>-110340</v>
          </cell>
          <cell r="R4">
            <v>-115190</v>
          </cell>
          <cell r="X4">
            <v>-9675.9600000000009</v>
          </cell>
        </row>
        <row r="5">
          <cell r="F5">
            <v>1589192.63</v>
          </cell>
          <cell r="L5">
            <v>1566.0999999998603</v>
          </cell>
          <cell r="R5">
            <v>-9068.9000000001397</v>
          </cell>
          <cell r="X5">
            <v>-10437.747600000012</v>
          </cell>
        </row>
        <row r="6">
          <cell r="F6">
            <v>2378022.42</v>
          </cell>
          <cell r="L6">
            <v>213404.16000000015</v>
          </cell>
          <cell r="R6">
            <v>210584.16000000015</v>
          </cell>
          <cell r="X6">
            <v>7251.3218400000133</v>
          </cell>
        </row>
        <row r="7">
          <cell r="F7">
            <v>1810275.43</v>
          </cell>
          <cell r="L7">
            <v>170459.78000000003</v>
          </cell>
          <cell r="R7">
            <v>163634.78000000003</v>
          </cell>
          <cell r="X7">
            <v>13745.321520000003</v>
          </cell>
        </row>
        <row r="8">
          <cell r="F8">
            <v>1776993.65</v>
          </cell>
          <cell r="L8">
            <v>158180.05999999982</v>
          </cell>
          <cell r="R8">
            <v>155860.05999999982</v>
          </cell>
          <cell r="X8">
            <v>13092.245039999985</v>
          </cell>
        </row>
        <row r="9">
          <cell r="F9">
            <v>1406203.43</v>
          </cell>
          <cell r="L9">
            <v>134082.72999999998</v>
          </cell>
          <cell r="R9">
            <v>131732.72999999998</v>
          </cell>
          <cell r="X9">
            <v>11065.549319999998</v>
          </cell>
        </row>
        <row r="10">
          <cell r="F10">
            <v>2000490.69</v>
          </cell>
          <cell r="L10">
            <v>228483.74</v>
          </cell>
          <cell r="R10">
            <v>223488.13999999998</v>
          </cell>
          <cell r="X10">
            <v>18773.00376</v>
          </cell>
        </row>
        <row r="11">
          <cell r="F11">
            <v>2802805.84</v>
          </cell>
          <cell r="L11">
            <v>156571.83000000007</v>
          </cell>
          <cell r="R11">
            <v>153671.83000000007</v>
          </cell>
          <cell r="X11">
            <v>12908.433720000006</v>
          </cell>
        </row>
        <row r="12">
          <cell r="F12">
            <v>3598386.48</v>
          </cell>
          <cell r="L12">
            <v>93734.009999999776</v>
          </cell>
          <cell r="R12">
            <v>93684.009999999776</v>
          </cell>
          <cell r="X12">
            <v>7869.4568399999816</v>
          </cell>
        </row>
        <row r="13">
          <cell r="F13">
            <v>2987787.51</v>
          </cell>
          <cell r="L13">
            <v>243360.21999999974</v>
          </cell>
          <cell r="R13">
            <v>243210.21999999974</v>
          </cell>
          <cell r="X13">
            <v>20429.65847999998</v>
          </cell>
        </row>
        <row r="14">
          <cell r="F14">
            <v>3380924.02</v>
          </cell>
          <cell r="L14">
            <v>192049.22999999998</v>
          </cell>
          <cell r="R14">
            <v>192049.22999999998</v>
          </cell>
          <cell r="X14">
            <v>16132.135319999999</v>
          </cell>
        </row>
        <row r="15">
          <cell r="F15">
            <v>209856.31</v>
          </cell>
          <cell r="L15">
            <v>-4404.0499999999884</v>
          </cell>
          <cell r="R15">
            <v>-4404.0499999999884</v>
          </cell>
          <cell r="X15">
            <v>-369.94019999999904</v>
          </cell>
        </row>
      </sheetData>
      <sheetData sheetId="18">
        <row r="4">
          <cell r="F4">
            <v>2165189.9900000002</v>
          </cell>
          <cell r="L4">
            <v>129686.18000000017</v>
          </cell>
          <cell r="R4">
            <v>-33252.419999999838</v>
          </cell>
          <cell r="X4">
            <v>-9815.5243199999877</v>
          </cell>
        </row>
        <row r="5">
          <cell r="F5">
            <v>1781944.22</v>
          </cell>
          <cell r="L5">
            <v>121465.20999999996</v>
          </cell>
          <cell r="R5">
            <v>21678.239999999962</v>
          </cell>
          <cell r="X5">
            <v>-7994.5521600000038</v>
          </cell>
        </row>
        <row r="6">
          <cell r="F6">
            <v>2604683.71</v>
          </cell>
          <cell r="L6">
            <v>95355.75</v>
          </cell>
          <cell r="R6">
            <v>-86108.579999999987</v>
          </cell>
          <cell r="X6">
            <v>-15227.672880000002</v>
          </cell>
        </row>
        <row r="7">
          <cell r="F7">
            <v>1777652.85</v>
          </cell>
          <cell r="L7">
            <v>136244.4700000002</v>
          </cell>
          <cell r="R7">
            <v>-32061.729999999807</v>
          </cell>
          <cell r="X7">
            <v>-17920.858199999984</v>
          </cell>
        </row>
        <row r="8">
          <cell r="F8">
            <v>1331223.76</v>
          </cell>
          <cell r="L8">
            <v>196811.3600000001</v>
          </cell>
          <cell r="R8">
            <v>74047.180000000109</v>
          </cell>
          <cell r="X8">
            <v>-11700.895079999991</v>
          </cell>
        </row>
        <row r="9">
          <cell r="F9">
            <v>1069044.1299999999</v>
          </cell>
          <cell r="L9">
            <v>104667.18999999994</v>
          </cell>
          <cell r="R9">
            <v>11333.499999999942</v>
          </cell>
          <cell r="X9">
            <v>-10748.881080000005</v>
          </cell>
        </row>
        <row r="10">
          <cell r="F10">
            <v>788443.2</v>
          </cell>
          <cell r="L10">
            <v>182085.03999999992</v>
          </cell>
          <cell r="R10">
            <v>109205.87999999992</v>
          </cell>
          <cell r="X10">
            <v>-1575.5871600000066</v>
          </cell>
        </row>
        <row r="11">
          <cell r="F11">
            <v>1069485.6399999999</v>
          </cell>
          <cell r="L11">
            <v>159259.72999999986</v>
          </cell>
          <cell r="R11">
            <v>92505.709999999861</v>
          </cell>
          <cell r="X11">
            <v>6194.8924799999886</v>
          </cell>
        </row>
        <row r="12">
          <cell r="F12">
            <v>1729757.31</v>
          </cell>
          <cell r="L12">
            <v>144772.20999999996</v>
          </cell>
          <cell r="R12">
            <v>46776.969999999958</v>
          </cell>
          <cell r="X12">
            <v>3929.2654799999968</v>
          </cell>
        </row>
        <row r="13">
          <cell r="F13">
            <v>1967526.33</v>
          </cell>
          <cell r="L13">
            <v>150109.58000000007</v>
          </cell>
          <cell r="R13">
            <v>60410.57000000008</v>
          </cell>
          <cell r="X13">
            <v>5074.487880000007</v>
          </cell>
        </row>
        <row r="14">
          <cell r="F14">
            <v>3370159.46</v>
          </cell>
          <cell r="L14">
            <v>195483.29999999981</v>
          </cell>
          <cell r="R14">
            <v>69808.219999999812</v>
          </cell>
          <cell r="X14">
            <v>5863.8904799999846</v>
          </cell>
        </row>
        <row r="15">
          <cell r="F15">
            <v>3334908.62</v>
          </cell>
          <cell r="L15">
            <v>307143.68000000017</v>
          </cell>
          <cell r="R15">
            <v>180688.41000000015</v>
          </cell>
          <cell r="X15">
            <v>15177.826440000013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744F1-7BF5-4A5E-BC1C-7965F782F809}">
  <dimension ref="A1:BY34"/>
  <sheetViews>
    <sheetView tabSelected="1" zoomScale="90" zoomScaleNormal="90" workbookViewId="0"/>
  </sheetViews>
  <sheetFormatPr defaultRowHeight="14.4" x14ac:dyDescent="0.3"/>
  <cols>
    <col min="1" max="1" width="14.44140625" customWidth="1"/>
    <col min="2" max="5" width="15.33203125" customWidth="1"/>
    <col min="6" max="6" width="17.33203125" bestFit="1" customWidth="1"/>
    <col min="7" max="13" width="15.33203125" customWidth="1"/>
    <col min="14" max="14" width="17.33203125" bestFit="1" customWidth="1"/>
    <col min="15" max="61" width="15.33203125" customWidth="1"/>
    <col min="62" max="62" width="17" bestFit="1" customWidth="1"/>
    <col min="63" max="65" width="15.33203125" customWidth="1"/>
    <col min="66" max="66" width="14.6640625" style="17" customWidth="1"/>
    <col min="69" max="69" width="16.88671875" bestFit="1" customWidth="1"/>
  </cols>
  <sheetData>
    <row r="1" spans="1:77" ht="19.5" customHeight="1" thickBot="1" x14ac:dyDescent="0.35">
      <c r="A1" s="12"/>
      <c r="B1" s="204" t="s">
        <v>80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6"/>
      <c r="R1" s="204" t="s">
        <v>80</v>
      </c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 t="s">
        <v>80</v>
      </c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 t="s">
        <v>80</v>
      </c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6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</row>
    <row r="2" spans="1:77" s="3" customFormat="1" ht="31.5" customHeight="1" thickBot="1" x14ac:dyDescent="0.35">
      <c r="A2" s="16" t="s">
        <v>0</v>
      </c>
      <c r="B2" s="207" t="s">
        <v>1</v>
      </c>
      <c r="C2" s="208"/>
      <c r="D2" s="208"/>
      <c r="E2" s="209"/>
      <c r="F2" s="210" t="s">
        <v>2</v>
      </c>
      <c r="G2" s="211"/>
      <c r="H2" s="211"/>
      <c r="I2" s="212"/>
      <c r="J2" s="213" t="s">
        <v>3</v>
      </c>
      <c r="K2" s="214"/>
      <c r="L2" s="214"/>
      <c r="M2" s="215"/>
      <c r="N2" s="198" t="s">
        <v>4</v>
      </c>
      <c r="O2" s="199"/>
      <c r="P2" s="199"/>
      <c r="Q2" s="200"/>
      <c r="R2" s="201" t="s">
        <v>69</v>
      </c>
      <c r="S2" s="202"/>
      <c r="T2" s="202"/>
      <c r="U2" s="203"/>
      <c r="V2" s="150" t="s">
        <v>5</v>
      </c>
      <c r="W2" s="151"/>
      <c r="X2" s="151"/>
      <c r="Y2" s="152"/>
      <c r="Z2" s="96" t="s">
        <v>70</v>
      </c>
      <c r="AA2" s="97"/>
      <c r="AB2" s="97"/>
      <c r="AC2" s="98"/>
      <c r="AD2" s="153" t="s">
        <v>6</v>
      </c>
      <c r="AE2" s="154"/>
      <c r="AF2" s="154"/>
      <c r="AG2" s="155"/>
      <c r="AH2" s="156" t="s">
        <v>83</v>
      </c>
      <c r="AI2" s="157"/>
      <c r="AJ2" s="157"/>
      <c r="AK2" s="158"/>
      <c r="AL2" s="159" t="s">
        <v>57</v>
      </c>
      <c r="AM2" s="160"/>
      <c r="AN2" s="160"/>
      <c r="AO2" s="161"/>
      <c r="AP2" s="162" t="s">
        <v>8</v>
      </c>
      <c r="AQ2" s="163"/>
      <c r="AR2" s="163"/>
      <c r="AS2" s="164"/>
      <c r="AT2" s="120" t="s">
        <v>79</v>
      </c>
      <c r="AU2" s="121"/>
      <c r="AV2" s="121"/>
      <c r="AW2" s="122"/>
      <c r="AX2" s="123" t="s">
        <v>60</v>
      </c>
      <c r="AY2" s="124"/>
      <c r="AZ2" s="124"/>
      <c r="BA2" s="125"/>
      <c r="BB2" s="126" t="s">
        <v>73</v>
      </c>
      <c r="BC2" s="127"/>
      <c r="BD2" s="127"/>
      <c r="BE2" s="128"/>
      <c r="BF2" s="129" t="s">
        <v>86</v>
      </c>
      <c r="BG2" s="130"/>
      <c r="BH2" s="130"/>
      <c r="BI2" s="131"/>
      <c r="BJ2" s="165" t="s">
        <v>10</v>
      </c>
      <c r="BK2" s="166"/>
      <c r="BL2" s="166"/>
      <c r="BM2" s="167"/>
      <c r="BN2" s="171" t="s">
        <v>63</v>
      </c>
    </row>
    <row r="3" spans="1:77" s="3" customFormat="1" ht="15" hidden="1" thickBot="1" x14ac:dyDescent="0.35">
      <c r="A3" s="13" t="s">
        <v>11</v>
      </c>
      <c r="B3" s="189" t="s">
        <v>1</v>
      </c>
      <c r="C3" s="190"/>
      <c r="D3" s="190"/>
      <c r="E3" s="191"/>
      <c r="F3" s="192" t="s">
        <v>2</v>
      </c>
      <c r="G3" s="193"/>
      <c r="H3" s="193"/>
      <c r="I3" s="194"/>
      <c r="J3" s="195" t="s">
        <v>3</v>
      </c>
      <c r="K3" s="196"/>
      <c r="L3" s="196"/>
      <c r="M3" s="197"/>
      <c r="N3" s="198" t="s">
        <v>12</v>
      </c>
      <c r="O3" s="199"/>
      <c r="P3" s="199"/>
      <c r="Q3" s="200"/>
      <c r="R3" s="201" t="s">
        <v>68</v>
      </c>
      <c r="S3" s="202"/>
      <c r="T3" s="202"/>
      <c r="U3" s="203"/>
      <c r="V3" s="150" t="s">
        <v>13</v>
      </c>
      <c r="W3" s="151"/>
      <c r="X3" s="151"/>
      <c r="Y3" s="152"/>
      <c r="Z3" s="96" t="s">
        <v>71</v>
      </c>
      <c r="AA3" s="97"/>
      <c r="AB3" s="97"/>
      <c r="AC3" s="98"/>
      <c r="AD3" s="153" t="s">
        <v>14</v>
      </c>
      <c r="AE3" s="154"/>
      <c r="AF3" s="154"/>
      <c r="AG3" s="155"/>
      <c r="AH3" s="156" t="s">
        <v>15</v>
      </c>
      <c r="AI3" s="157"/>
      <c r="AJ3" s="157"/>
      <c r="AK3" s="158"/>
      <c r="AL3" s="159" t="s">
        <v>16</v>
      </c>
      <c r="AM3" s="160"/>
      <c r="AN3" s="160"/>
      <c r="AO3" s="161"/>
      <c r="AP3" s="162" t="s">
        <v>17</v>
      </c>
      <c r="AQ3" s="163"/>
      <c r="AR3" s="163"/>
      <c r="AS3" s="164"/>
      <c r="AT3" s="120" t="s">
        <v>18</v>
      </c>
      <c r="AU3" s="121"/>
      <c r="AV3" s="121"/>
      <c r="AW3" s="122"/>
      <c r="AX3" s="123" t="s">
        <v>61</v>
      </c>
      <c r="AY3" s="124"/>
      <c r="AZ3" s="124"/>
      <c r="BA3" s="125"/>
      <c r="BB3" s="126" t="s">
        <v>74</v>
      </c>
      <c r="BC3" s="127"/>
      <c r="BD3" s="127"/>
      <c r="BE3" s="128"/>
      <c r="BF3" s="129" t="s">
        <v>19</v>
      </c>
      <c r="BG3" s="130"/>
      <c r="BH3" s="130"/>
      <c r="BI3" s="131"/>
      <c r="BJ3" s="168"/>
      <c r="BK3" s="169"/>
      <c r="BL3" s="169"/>
      <c r="BM3" s="170"/>
      <c r="BN3" s="172"/>
    </row>
    <row r="4" spans="1:77" s="3" customFormat="1" ht="29.4" hidden="1" thickBot="1" x14ac:dyDescent="0.35">
      <c r="A4" s="14" t="s">
        <v>20</v>
      </c>
      <c r="B4" s="132" t="s">
        <v>21</v>
      </c>
      <c r="C4" s="133"/>
      <c r="D4" s="133"/>
      <c r="E4" s="134"/>
      <c r="F4" s="135" t="s">
        <v>22</v>
      </c>
      <c r="G4" s="136"/>
      <c r="H4" s="136"/>
      <c r="I4" s="137"/>
      <c r="J4" s="138" t="s">
        <v>23</v>
      </c>
      <c r="K4" s="139"/>
      <c r="L4" s="139"/>
      <c r="M4" s="140"/>
      <c r="N4" s="141" t="s">
        <v>24</v>
      </c>
      <c r="O4" s="142"/>
      <c r="P4" s="142"/>
      <c r="Q4" s="143"/>
      <c r="R4" s="144" t="s">
        <v>67</v>
      </c>
      <c r="S4" s="145"/>
      <c r="T4" s="145"/>
      <c r="U4" s="146"/>
      <c r="V4" s="147" t="s">
        <v>25</v>
      </c>
      <c r="W4" s="148"/>
      <c r="X4" s="148"/>
      <c r="Y4" s="149"/>
      <c r="Z4" s="96" t="s">
        <v>72</v>
      </c>
      <c r="AA4" s="97"/>
      <c r="AB4" s="97"/>
      <c r="AC4" s="98"/>
      <c r="AD4" s="99" t="s">
        <v>26</v>
      </c>
      <c r="AE4" s="100"/>
      <c r="AF4" s="100"/>
      <c r="AG4" s="101"/>
      <c r="AH4" s="102" t="s">
        <v>27</v>
      </c>
      <c r="AI4" s="103"/>
      <c r="AJ4" s="103"/>
      <c r="AK4" s="104"/>
      <c r="AL4" s="65" t="s">
        <v>28</v>
      </c>
      <c r="AM4" s="66"/>
      <c r="AN4" s="66"/>
      <c r="AO4" s="67"/>
      <c r="AP4" s="68" t="s">
        <v>29</v>
      </c>
      <c r="AQ4" s="69"/>
      <c r="AR4" s="69"/>
      <c r="AS4" s="70"/>
      <c r="AT4" s="71" t="s">
        <v>30</v>
      </c>
      <c r="AU4" s="72"/>
      <c r="AV4" s="72"/>
      <c r="AW4" s="73"/>
      <c r="AX4" s="123" t="s">
        <v>62</v>
      </c>
      <c r="AY4" s="124"/>
      <c r="AZ4" s="124"/>
      <c r="BA4" s="125"/>
      <c r="BB4" s="174" t="s">
        <v>75</v>
      </c>
      <c r="BC4" s="175"/>
      <c r="BD4" s="175"/>
      <c r="BE4" s="176"/>
      <c r="BF4" s="177" t="s">
        <v>31</v>
      </c>
      <c r="BG4" s="178"/>
      <c r="BH4" s="178"/>
      <c r="BI4" s="179"/>
      <c r="BJ4" s="168"/>
      <c r="BK4" s="169"/>
      <c r="BL4" s="169"/>
      <c r="BM4" s="170"/>
      <c r="BN4" s="172"/>
    </row>
    <row r="5" spans="1:77" s="3" customFormat="1" ht="35.25" customHeight="1" thickBot="1" x14ac:dyDescent="0.35">
      <c r="A5" s="15" t="s">
        <v>59</v>
      </c>
      <c r="B5" s="105">
        <v>44218</v>
      </c>
      <c r="C5" s="106"/>
      <c r="D5" s="106"/>
      <c r="E5" s="107"/>
      <c r="F5" s="108">
        <v>44218</v>
      </c>
      <c r="G5" s="109"/>
      <c r="H5" s="109"/>
      <c r="I5" s="110"/>
      <c r="J5" s="111">
        <v>44218</v>
      </c>
      <c r="K5" s="112"/>
      <c r="L5" s="112"/>
      <c r="M5" s="113"/>
      <c r="N5" s="114">
        <v>44218</v>
      </c>
      <c r="O5" s="115"/>
      <c r="P5" s="115"/>
      <c r="Q5" s="116"/>
      <c r="R5" s="117">
        <v>44389</v>
      </c>
      <c r="S5" s="118"/>
      <c r="T5" s="118"/>
      <c r="U5" s="119"/>
      <c r="V5" s="90">
        <v>44218</v>
      </c>
      <c r="W5" s="91"/>
      <c r="X5" s="91"/>
      <c r="Y5" s="92"/>
      <c r="Z5" s="93">
        <v>44410</v>
      </c>
      <c r="AA5" s="94"/>
      <c r="AB5" s="94"/>
      <c r="AC5" s="95"/>
      <c r="AD5" s="75">
        <v>44218</v>
      </c>
      <c r="AE5" s="76"/>
      <c r="AF5" s="76"/>
      <c r="AG5" s="77"/>
      <c r="AH5" s="78">
        <v>44218</v>
      </c>
      <c r="AI5" s="79"/>
      <c r="AJ5" s="79"/>
      <c r="AK5" s="80"/>
      <c r="AL5" s="81">
        <v>44218</v>
      </c>
      <c r="AM5" s="82"/>
      <c r="AN5" s="82"/>
      <c r="AO5" s="83"/>
      <c r="AP5" s="84">
        <v>44218</v>
      </c>
      <c r="AQ5" s="85"/>
      <c r="AR5" s="85"/>
      <c r="AS5" s="86"/>
      <c r="AT5" s="87">
        <v>44225</v>
      </c>
      <c r="AU5" s="88"/>
      <c r="AV5" s="88"/>
      <c r="AW5" s="89"/>
      <c r="AX5" s="186">
        <v>44242</v>
      </c>
      <c r="AY5" s="187"/>
      <c r="AZ5" s="187"/>
      <c r="BA5" s="188"/>
      <c r="BB5" s="180">
        <v>44665</v>
      </c>
      <c r="BC5" s="181"/>
      <c r="BD5" s="181"/>
      <c r="BE5" s="182"/>
      <c r="BF5" s="183">
        <v>44218</v>
      </c>
      <c r="BG5" s="184"/>
      <c r="BH5" s="184"/>
      <c r="BI5" s="185"/>
      <c r="BJ5" s="168"/>
      <c r="BK5" s="169"/>
      <c r="BL5" s="169"/>
      <c r="BM5" s="170"/>
      <c r="BN5" s="173"/>
    </row>
    <row r="6" spans="1:77" s="1" customFormat="1" ht="55.8" thickBot="1" x14ac:dyDescent="0.35">
      <c r="A6" s="49" t="s">
        <v>32</v>
      </c>
      <c r="B6" s="4" t="s">
        <v>54</v>
      </c>
      <c r="C6" s="5" t="s">
        <v>50</v>
      </c>
      <c r="D6" s="5" t="s">
        <v>33</v>
      </c>
      <c r="E6" s="6" t="s">
        <v>34</v>
      </c>
      <c r="F6" s="4" t="str">
        <f t="shared" ref="F6:P6" si="0">B6</f>
        <v>Total Handle</v>
      </c>
      <c r="G6" s="5" t="str">
        <f t="shared" si="0"/>
        <v>Gross Sports Betting Receipts</v>
      </c>
      <c r="H6" s="5" t="str">
        <f t="shared" si="0"/>
        <v>Adjusted Gross Sports Betting Receipts</v>
      </c>
      <c r="I6" s="6" t="str">
        <f>E6</f>
        <v>Internet Sports Betting State Tax
 (5.88%)</v>
      </c>
      <c r="J6" s="4" t="str">
        <f t="shared" si="0"/>
        <v>Total Handle</v>
      </c>
      <c r="K6" s="5" t="str">
        <f t="shared" si="0"/>
        <v>Gross Sports Betting Receipts</v>
      </c>
      <c r="L6" s="5" t="str">
        <f t="shared" si="0"/>
        <v>Adjusted Gross Sports Betting Receipts</v>
      </c>
      <c r="M6" s="6" t="str">
        <f t="shared" si="0"/>
        <v>Internet Sports Betting State Tax
 (5.88%)</v>
      </c>
      <c r="N6" s="4" t="str">
        <f t="shared" si="0"/>
        <v>Total Handle</v>
      </c>
      <c r="O6" s="5" t="str">
        <f t="shared" si="0"/>
        <v>Gross Sports Betting Receipts</v>
      </c>
      <c r="P6" s="5" t="str">
        <f t="shared" si="0"/>
        <v>Adjusted Gross Sports Betting Receipts</v>
      </c>
      <c r="Q6" s="6" t="s">
        <v>35</v>
      </c>
      <c r="R6" s="4" t="str">
        <f t="shared" ref="R6:X6" si="1">J6</f>
        <v>Total Handle</v>
      </c>
      <c r="S6" s="5" t="str">
        <f t="shared" si="1"/>
        <v>Gross Sports Betting Receipts</v>
      </c>
      <c r="T6" s="5" t="str">
        <f t="shared" si="1"/>
        <v>Adjusted Gross Sports Betting Receipts</v>
      </c>
      <c r="U6" s="6" t="str">
        <f>Q6</f>
        <v>Internet Sports Betting State Payment
 (8.4%)</v>
      </c>
      <c r="V6" s="4" t="str">
        <f t="shared" si="1"/>
        <v>Total Handle</v>
      </c>
      <c r="W6" s="5" t="str">
        <f t="shared" si="1"/>
        <v>Gross Sports Betting Receipts</v>
      </c>
      <c r="X6" s="5" t="str">
        <f t="shared" si="1"/>
        <v>Adjusted Gross Sports Betting Receipts</v>
      </c>
      <c r="Y6" s="6" t="str">
        <f>Q6</f>
        <v>Internet Sports Betting State Payment
 (8.4%)</v>
      </c>
      <c r="Z6" s="4" t="str">
        <f t="shared" ref="Z6:AG6" si="2">R6</f>
        <v>Total Handle</v>
      </c>
      <c r="AA6" s="5" t="str">
        <f t="shared" si="2"/>
        <v>Gross Sports Betting Receipts</v>
      </c>
      <c r="AB6" s="5" t="str">
        <f t="shared" si="2"/>
        <v>Adjusted Gross Sports Betting Receipts</v>
      </c>
      <c r="AC6" s="6" t="str">
        <f t="shared" si="2"/>
        <v>Internet Sports Betting State Payment
 (8.4%)</v>
      </c>
      <c r="AD6" s="4" t="str">
        <f t="shared" si="2"/>
        <v>Total Handle</v>
      </c>
      <c r="AE6" s="5" t="str">
        <f t="shared" si="2"/>
        <v>Gross Sports Betting Receipts</v>
      </c>
      <c r="AF6" s="5" t="str">
        <f t="shared" si="2"/>
        <v>Adjusted Gross Sports Betting Receipts</v>
      </c>
      <c r="AG6" s="6" t="str">
        <f t="shared" si="2"/>
        <v>Internet Sports Betting State Payment
 (8.4%)</v>
      </c>
      <c r="AH6" s="4" t="str">
        <f t="shared" ref="AH6:AJ6" si="3">AD6</f>
        <v>Total Handle</v>
      </c>
      <c r="AI6" s="5" t="str">
        <f t="shared" si="3"/>
        <v>Gross Sports Betting Receipts</v>
      </c>
      <c r="AJ6" s="5" t="str">
        <f t="shared" si="3"/>
        <v>Adjusted Gross Sports Betting Receipts</v>
      </c>
      <c r="AK6" s="6" t="str">
        <f>AG6</f>
        <v>Internet Sports Betting State Payment
 (8.4%)</v>
      </c>
      <c r="AL6" s="4" t="str">
        <f t="shared" ref="AL6:AW6" si="4">AD6</f>
        <v>Total Handle</v>
      </c>
      <c r="AM6" s="5" t="str">
        <f t="shared" si="4"/>
        <v>Gross Sports Betting Receipts</v>
      </c>
      <c r="AN6" s="5" t="str">
        <f t="shared" si="4"/>
        <v>Adjusted Gross Sports Betting Receipts</v>
      </c>
      <c r="AO6" s="6" t="str">
        <f t="shared" si="4"/>
        <v>Internet Sports Betting State Payment
 (8.4%)</v>
      </c>
      <c r="AP6" s="4" t="str">
        <f t="shared" si="4"/>
        <v>Total Handle</v>
      </c>
      <c r="AQ6" s="5" t="str">
        <f t="shared" si="4"/>
        <v>Gross Sports Betting Receipts</v>
      </c>
      <c r="AR6" s="5" t="str">
        <f t="shared" si="4"/>
        <v>Adjusted Gross Sports Betting Receipts</v>
      </c>
      <c r="AS6" s="6" t="str">
        <f t="shared" si="4"/>
        <v>Internet Sports Betting State Payment
 (8.4%)</v>
      </c>
      <c r="AT6" s="4" t="str">
        <f t="shared" si="4"/>
        <v>Total Handle</v>
      </c>
      <c r="AU6" s="5" t="str">
        <f t="shared" si="4"/>
        <v>Gross Sports Betting Receipts</v>
      </c>
      <c r="AV6" s="5" t="str">
        <f t="shared" si="4"/>
        <v>Adjusted Gross Sports Betting Receipts</v>
      </c>
      <c r="AW6" s="6" t="str">
        <f t="shared" si="4"/>
        <v>Internet Sports Betting State Payment
 (8.4%)</v>
      </c>
      <c r="AX6" s="4" t="str">
        <f t="shared" ref="AX6:BA6" si="5">AH6</f>
        <v>Total Handle</v>
      </c>
      <c r="AY6" s="5" t="str">
        <f t="shared" si="5"/>
        <v>Gross Sports Betting Receipts</v>
      </c>
      <c r="AZ6" s="5" t="str">
        <f t="shared" si="5"/>
        <v>Adjusted Gross Sports Betting Receipts</v>
      </c>
      <c r="BA6" s="6" t="str">
        <f t="shared" si="5"/>
        <v>Internet Sports Betting State Payment
 (8.4%)</v>
      </c>
      <c r="BB6" s="4" t="str">
        <f t="shared" ref="BB6:BI6" si="6">AH6</f>
        <v>Total Handle</v>
      </c>
      <c r="BC6" s="5" t="str">
        <f t="shared" si="6"/>
        <v>Gross Sports Betting Receipts</v>
      </c>
      <c r="BD6" s="5" t="str">
        <f t="shared" si="6"/>
        <v>Adjusted Gross Sports Betting Receipts</v>
      </c>
      <c r="BE6" s="6" t="str">
        <f t="shared" si="6"/>
        <v>Internet Sports Betting State Payment
 (8.4%)</v>
      </c>
      <c r="BF6" s="4" t="str">
        <f t="shared" si="6"/>
        <v>Total Handle</v>
      </c>
      <c r="BG6" s="5" t="str">
        <f t="shared" si="6"/>
        <v>Gross Sports Betting Receipts</v>
      </c>
      <c r="BH6" s="5" t="str">
        <f t="shared" si="6"/>
        <v>Adjusted Gross Sports Betting Receipts</v>
      </c>
      <c r="BI6" s="6" t="str">
        <f t="shared" si="6"/>
        <v>Internet Sports Betting State Payment
 (8.4%)</v>
      </c>
      <c r="BJ6" s="19" t="str">
        <f>B6</f>
        <v>Total Handle</v>
      </c>
      <c r="BK6" s="20" t="s">
        <v>51</v>
      </c>
      <c r="BL6" s="20" t="s">
        <v>52</v>
      </c>
      <c r="BM6" s="21" t="s">
        <v>36</v>
      </c>
      <c r="BN6" s="30" t="s">
        <v>64</v>
      </c>
    </row>
    <row r="7" spans="1:77" s="1" customFormat="1" ht="13.8" x14ac:dyDescent="0.3">
      <c r="A7" s="44" t="s">
        <v>37</v>
      </c>
      <c r="B7" s="45">
        <f>'[1]MGM Grand Detroit'!F4</f>
        <v>73202772.480000004</v>
      </c>
      <c r="C7" s="46">
        <f>'[1]MGM Grand Detroit'!L4</f>
        <v>5829206.9600000083</v>
      </c>
      <c r="D7" s="46">
        <f>'[1]MGM Grand Detroit'!R4</f>
        <v>2599084.9700000081</v>
      </c>
      <c r="E7" s="47">
        <f>MAX(0,'[1]MGM Grand Detroit'!Z4)</f>
        <v>152826.19623600048</v>
      </c>
      <c r="F7" s="45">
        <f>'[1]MotorCity Casino'!F4</f>
        <v>213972436.22</v>
      </c>
      <c r="G7" s="46">
        <f>'[1]MotorCity Casino'!L4</f>
        <v>26692323.389999997</v>
      </c>
      <c r="H7" s="46">
        <f>'[1]MotorCity Casino'!R4</f>
        <v>13698000.069999997</v>
      </c>
      <c r="I7" s="47">
        <f>MAX(0,'[1]MotorCity Casino'!Z4)</f>
        <v>805442.40411599982</v>
      </c>
      <c r="J7" s="45">
        <f>[1]Greektown_Penn!F4</f>
        <v>52202964.5</v>
      </c>
      <c r="K7" s="46">
        <f>[1]Greektown_Penn!L4</f>
        <v>1131607</v>
      </c>
      <c r="L7" s="46">
        <f>[1]Greektown_Penn!R4</f>
        <v>-1041202.5499999998</v>
      </c>
      <c r="M7" s="47">
        <f>MAX(0,[1]Greektown_Penn!Z4)</f>
        <v>0</v>
      </c>
      <c r="N7" s="45">
        <f>'[1]Bay Mills Indian Community'!F4</f>
        <v>166766047.19</v>
      </c>
      <c r="O7" s="46">
        <f>'[1]Bay Mills Indian Community'!L4</f>
        <v>10948099.359999985</v>
      </c>
      <c r="P7" s="46">
        <f>'[1]Bay Mills Indian Community'!R4</f>
        <v>2902575.0199999847</v>
      </c>
      <c r="Q7" s="47">
        <f>MAX(0,'[1]Bay Mills Indian Community'!X4)</f>
        <v>243816.30167999872</v>
      </c>
      <c r="R7" s="45">
        <f>[1]FireKeepers!F4</f>
        <v>1727722.98</v>
      </c>
      <c r="S7" s="46">
        <f>[1]FireKeepers!L4</f>
        <v>153415.54000000004</v>
      </c>
      <c r="T7" s="46">
        <f>[1]FireKeepers!R4</f>
        <v>-14044.459999999963</v>
      </c>
      <c r="U7" s="47">
        <f>MAX(0,[1]FireKeepers!X4)</f>
        <v>0</v>
      </c>
      <c r="V7" s="45">
        <f>'[1]Grnd Traverse Band of Otta &amp; Ch'!F4</f>
        <v>37486757.850000001</v>
      </c>
      <c r="W7" s="46">
        <f>'[1]Grnd Traverse Band of Otta &amp; Ch'!L4</f>
        <v>987123.30000000447</v>
      </c>
      <c r="X7" s="46">
        <f>'[1]Grnd Traverse Band of Otta &amp; Ch'!R4</f>
        <v>480334.96000000444</v>
      </c>
      <c r="Y7" s="47">
        <f>MAX(0,'[1]Grnd Traverse Band of Otta &amp; Ch'!X4)</f>
        <v>40348.136640000375</v>
      </c>
      <c r="Z7" s="45">
        <f>'[1]Gun Lake'!F4</f>
        <v>811988.95</v>
      </c>
      <c r="AA7" s="46">
        <f>'[1]Gun Lake'!L4</f>
        <v>36114.039999999921</v>
      </c>
      <c r="AB7" s="46">
        <f>'[1]Gun Lake'!R4</f>
        <v>-10578.130000000077</v>
      </c>
      <c r="AC7" s="47">
        <f>MAX(0,'[1]Gun Lake'!X4)</f>
        <v>0</v>
      </c>
      <c r="AD7" s="45">
        <f>'[1]Hannahville Indian Community'!F4</f>
        <v>1637043.85</v>
      </c>
      <c r="AE7" s="46">
        <f>'[1]Hannahville Indian Community'!L4</f>
        <v>2800.440000000177</v>
      </c>
      <c r="AF7" s="46">
        <f>'[1]Hannahville Indian Community'!R4</f>
        <v>-21310.559999999823</v>
      </c>
      <c r="AG7" s="47">
        <f>MAX(0,'[1]Hannahville Indian Community'!X4)</f>
        <v>0</v>
      </c>
      <c r="AH7" s="45">
        <f>'[1]Keweenaw Bay Indian Community'!F4</f>
        <v>565065.25</v>
      </c>
      <c r="AI7" s="46">
        <f>'[1]Keweenaw Bay Indian Community'!L4</f>
        <v>4514.9799999999814</v>
      </c>
      <c r="AJ7" s="46">
        <f>'[1]Keweenaw Bay Indian Community'!R4</f>
        <v>-15623.000000000018</v>
      </c>
      <c r="AK7" s="47">
        <f>MAX(0,'[1]Keweenaw Bay Indian Community'!X4)</f>
        <v>0</v>
      </c>
      <c r="AL7" s="45">
        <f>'[1]Lac Vieux Desert Tribe'!F4</f>
        <v>11073693.310000001</v>
      </c>
      <c r="AM7" s="46">
        <f>'[1]Lac Vieux Desert Tribe'!L4</f>
        <v>989310.48000000045</v>
      </c>
      <c r="AN7" s="46">
        <f>'[1]Lac Vieux Desert Tribe'!R4</f>
        <v>483505.67000000045</v>
      </c>
      <c r="AO7" s="47">
        <f>MAX(0,'[1]Lac Vieux Desert Tribe'!X4)</f>
        <v>40614.476280000039</v>
      </c>
      <c r="AP7" s="45">
        <f>'[1]Little River Band of Ottawa Ind'!F4</f>
        <v>12175185.539999999</v>
      </c>
      <c r="AQ7" s="46">
        <f>'[1]Little River Band of Ottawa Ind'!L4</f>
        <v>754153.92999999842</v>
      </c>
      <c r="AR7" s="46">
        <f>'[1]Little River Band of Ottawa Ind'!R4</f>
        <v>95717.309999998426</v>
      </c>
      <c r="AS7" s="47">
        <f>MAX(0,'[1]Little River Band of Ottawa Ind'!X4)</f>
        <v>0</v>
      </c>
      <c r="AT7" s="50">
        <f>'[1]Little Traverse Bay Band of Oda'!F4</f>
        <v>0</v>
      </c>
      <c r="AU7" s="51">
        <f>'[1]Little Traverse Bay Band of Oda'!L4</f>
        <v>0</v>
      </c>
      <c r="AV7" s="51">
        <f>'[1]Little Traverse Bay Band of Oda'!R4</f>
        <v>0</v>
      </c>
      <c r="AW7" s="62">
        <f>MAX(0,'[1]Little Traverse Bay Band of Oda'!X4)</f>
        <v>0</v>
      </c>
      <c r="AX7" s="45">
        <f>'[1]Pokagon Band of Potawatomi Ind'!F4</f>
        <v>1540636.86</v>
      </c>
      <c r="AY7" s="46">
        <f>'[1]Pokagon Band of Potawatomi Ind'!L4</f>
        <v>129024.58000000007</v>
      </c>
      <c r="AZ7" s="46">
        <f>'[1]Pokagon Band of Potawatomi Ind'!R4</f>
        <v>113804.36000000007</v>
      </c>
      <c r="BA7" s="47">
        <f>MAX(0,'[1]Pokagon Band of Potawatomi Ind'!X4)</f>
        <v>0</v>
      </c>
      <c r="BB7" s="45">
        <f>'[1]Soaring Eagle Gaming'!F4</f>
        <v>4021437.6</v>
      </c>
      <c r="BC7" s="46">
        <f>'[1]Soaring Eagle Gaming'!L4</f>
        <v>21758.419999999925</v>
      </c>
      <c r="BD7" s="46">
        <f>'[1]Soaring Eagle Gaming'!R4</f>
        <v>-468316.57000000007</v>
      </c>
      <c r="BE7" s="48">
        <f>MAX(0,'[1]Soaring Eagle Gaming'!X4)</f>
        <v>0</v>
      </c>
      <c r="BF7" s="45">
        <f>'[1]Sault Ste. Marie Tribe of Chipp'!F4</f>
        <v>213152.92</v>
      </c>
      <c r="BG7" s="46">
        <f>'[1]Sault Ste. Marie Tribe of Chipp'!L4</f>
        <v>-2663.1599999999744</v>
      </c>
      <c r="BH7" s="46">
        <f>'[1]Sault Ste. Marie Tribe of Chipp'!R4</f>
        <v>-2663.1599999999744</v>
      </c>
      <c r="BI7" s="48">
        <f>MAX(0,'[1]Sault Ste. Marie Tribe of Chipp'!X4)</f>
        <v>0</v>
      </c>
      <c r="BJ7" s="39">
        <f t="shared" ref="BJ7:BM8" si="7">B7+F7+J7+N7+R7+V7+Z7+AD7+AH7+AL7+AP7+AT7+AX7+BB7+BF7</f>
        <v>577396905.5</v>
      </c>
      <c r="BK7" s="40">
        <f t="shared" si="7"/>
        <v>47676789.259999998</v>
      </c>
      <c r="BL7" s="40">
        <f t="shared" si="7"/>
        <v>18799283.929999996</v>
      </c>
      <c r="BM7" s="41">
        <f t="shared" si="7"/>
        <v>1283047.5149519995</v>
      </c>
      <c r="BN7" s="33">
        <f>'[1]All Operators reconciliation'!X4+'[1]All Operators reconciliation'!Z4</f>
        <v>614400.10600800021</v>
      </c>
    </row>
    <row r="8" spans="1:77" s="1" customFormat="1" ht="13.8" x14ac:dyDescent="0.3">
      <c r="A8" s="2" t="s">
        <v>38</v>
      </c>
      <c r="B8" s="22">
        <f>'[1]MGM Grand Detroit'!F5</f>
        <v>58712208.640000001</v>
      </c>
      <c r="C8" s="23">
        <f>'[1]MGM Grand Detroit'!L5</f>
        <v>3611388.0600000024</v>
      </c>
      <c r="D8" s="23">
        <f>'[1]MGM Grand Detroit'!R5</f>
        <v>1590598.9100000025</v>
      </c>
      <c r="E8" s="24">
        <f>MAX(0,'[1]MGM Grand Detroit'!Z5)</f>
        <v>93527.215908000144</v>
      </c>
      <c r="F8" s="22">
        <f>'[1]MotorCity Casino'!F5</f>
        <v>152369139.44999999</v>
      </c>
      <c r="G8" s="23">
        <f>'[1]MotorCity Casino'!L5</f>
        <v>13865857.380000001</v>
      </c>
      <c r="H8" s="23">
        <f>'[1]MotorCity Casino'!R5</f>
        <v>7869956.0100000007</v>
      </c>
      <c r="I8" s="24">
        <f>MAX(0,'[1]MotorCity Casino'!Z5)</f>
        <v>462753.41338800004</v>
      </c>
      <c r="J8" s="22">
        <f>[1]Greektown_Penn!F5</f>
        <v>30428340.649999999</v>
      </c>
      <c r="K8" s="23">
        <f>[1]Greektown_Penn!L5</f>
        <v>1968661.4100000001</v>
      </c>
      <c r="L8" s="23">
        <f>[1]Greektown_Penn!R5</f>
        <v>-35954.089999999851</v>
      </c>
      <c r="M8" s="24">
        <f>MAX(0,[1]Greektown_Penn!Z5)</f>
        <v>0</v>
      </c>
      <c r="N8" s="22">
        <f>'[1]Bay Mills Indian Community'!F5</f>
        <v>109871522.54000001</v>
      </c>
      <c r="O8" s="23">
        <f>'[1]Bay Mills Indian Community'!L5</f>
        <v>10058442.730000004</v>
      </c>
      <c r="P8" s="23">
        <f>'[1]Bay Mills Indian Community'!R5</f>
        <v>4355270.1700000046</v>
      </c>
      <c r="Q8" s="24">
        <f>MAX(0,'[1]Bay Mills Indian Community'!X5)</f>
        <v>365842.6942800004</v>
      </c>
      <c r="R8" s="22">
        <f>[1]FireKeepers!F5</f>
        <v>1491806.54</v>
      </c>
      <c r="S8" s="23">
        <f>[1]FireKeepers!L5</f>
        <v>-76799.189999999944</v>
      </c>
      <c r="T8" s="23">
        <f>[1]FireKeepers!R5</f>
        <v>-154529.18999999994</v>
      </c>
      <c r="U8" s="24">
        <f>MAX(0,[1]FireKeepers!X5)</f>
        <v>0</v>
      </c>
      <c r="V8" s="22">
        <f>'[1]Grnd Traverse Band of Otta &amp; Ch'!F5</f>
        <v>26333015.66</v>
      </c>
      <c r="W8" s="23">
        <f>'[1]Grnd Traverse Band of Otta &amp; Ch'!L5</f>
        <v>64945.940000001341</v>
      </c>
      <c r="X8" s="23">
        <f>'[1]Grnd Traverse Band of Otta &amp; Ch'!R5</f>
        <v>-333516.33999999869</v>
      </c>
      <c r="Y8" s="24">
        <f>MAX(0,'[1]Grnd Traverse Band of Otta &amp; Ch'!X5)</f>
        <v>0</v>
      </c>
      <c r="Z8" s="22">
        <f>'[1]Gun Lake'!F5</f>
        <v>746924.39</v>
      </c>
      <c r="AA8" s="23">
        <f>'[1]Gun Lake'!L5</f>
        <v>42236.940000000061</v>
      </c>
      <c r="AB8" s="23">
        <f>'[1]Gun Lake'!R5</f>
        <v>-12110.499999999942</v>
      </c>
      <c r="AC8" s="24">
        <f>MAX(0,'[1]Gun Lake'!X5)</f>
        <v>0</v>
      </c>
      <c r="AD8" s="22">
        <f>'[1]Hannahville Indian Community'!F5</f>
        <v>1854036.18</v>
      </c>
      <c r="AE8" s="23">
        <f>'[1]Hannahville Indian Community'!L5</f>
        <v>-4281.0500000000466</v>
      </c>
      <c r="AF8" s="23">
        <f>'[1]Hannahville Indian Community'!R5</f>
        <v>-51125.050000000047</v>
      </c>
      <c r="AG8" s="24">
        <f>MAX(0,'[1]Hannahville Indian Community'!X5)</f>
        <v>0</v>
      </c>
      <c r="AH8" s="52">
        <f>'[1]Keweenaw Bay Indian Community'!F5</f>
        <v>0</v>
      </c>
      <c r="AI8" s="53">
        <f>'[1]Keweenaw Bay Indian Community'!L5</f>
        <v>0</v>
      </c>
      <c r="AJ8" s="53">
        <f>'[1]Keweenaw Bay Indian Community'!R5</f>
        <v>0</v>
      </c>
      <c r="AK8" s="61">
        <f>MAX(0,'[1]Keweenaw Bay Indian Community'!X5)</f>
        <v>0</v>
      </c>
      <c r="AL8" s="22">
        <f>'[1]Lac Vieux Desert Tribe'!F5</f>
        <v>9255793.7799999993</v>
      </c>
      <c r="AM8" s="23">
        <f>'[1]Lac Vieux Desert Tribe'!L5</f>
        <v>436068.33999999985</v>
      </c>
      <c r="AN8" s="23">
        <f>'[1]Lac Vieux Desert Tribe'!R5</f>
        <v>-293286.77000000014</v>
      </c>
      <c r="AO8" s="24">
        <f>MAX(0,'[1]Lac Vieux Desert Tribe'!X5)</f>
        <v>0</v>
      </c>
      <c r="AP8" s="22">
        <f>'[1]Little River Band of Ottawa Ind'!F5</f>
        <v>8192453.1200000001</v>
      </c>
      <c r="AQ8" s="23">
        <f>'[1]Little River Band of Ottawa Ind'!L5</f>
        <v>493615.1599999998</v>
      </c>
      <c r="AR8" s="23">
        <f>'[1]Little River Band of Ottawa Ind'!R5</f>
        <v>23397.979999999807</v>
      </c>
      <c r="AS8" s="24">
        <f>MAX(0,'[1]Little River Band of Ottawa Ind'!X5)</f>
        <v>0</v>
      </c>
      <c r="AT8" s="52">
        <f>'[1]Little Traverse Bay Band of Oda'!F5</f>
        <v>0</v>
      </c>
      <c r="AU8" s="53">
        <f>'[1]Little Traverse Bay Band of Oda'!L5</f>
        <v>0</v>
      </c>
      <c r="AV8" s="53">
        <f>'[1]Little Traverse Bay Band of Oda'!R5</f>
        <v>0</v>
      </c>
      <c r="AW8" s="61">
        <f>MAX(0,'[1]Little Traverse Bay Band of Oda'!X5)</f>
        <v>0</v>
      </c>
      <c r="AX8" s="22">
        <f>'[1]Pokagon Band of Potawatomi Ind'!F5</f>
        <v>981266.39</v>
      </c>
      <c r="AY8" s="23">
        <f>'[1]Pokagon Band of Potawatomi Ind'!L5</f>
        <v>10744.369999999995</v>
      </c>
      <c r="AZ8" s="23">
        <f>'[1]Pokagon Band of Potawatomi Ind'!R5</f>
        <v>10541.489999999996</v>
      </c>
      <c r="BA8" s="24">
        <f>MAX(0,'[1]Pokagon Band of Potawatomi Ind'!X5)</f>
        <v>0</v>
      </c>
      <c r="BB8" s="22">
        <f>'[1]Soaring Eagle Gaming'!F5</f>
        <v>2238084.5499999998</v>
      </c>
      <c r="BC8" s="23">
        <f>'[1]Soaring Eagle Gaming'!L5</f>
        <v>1169.7799999997951</v>
      </c>
      <c r="BD8" s="23">
        <f>'[1]Soaring Eagle Gaming'!R5</f>
        <v>-71109.360000000204</v>
      </c>
      <c r="BE8" s="32">
        <f>MAX(0,'[1]Soaring Eagle Gaming'!X5)</f>
        <v>0</v>
      </c>
      <c r="BF8" s="22">
        <f>'[1]Sault Ste. Marie Tribe of Chipp'!F5</f>
        <v>120250.23</v>
      </c>
      <c r="BG8" s="23">
        <f>'[1]Sault Ste. Marie Tribe of Chipp'!L5</f>
        <v>9508.89</v>
      </c>
      <c r="BH8" s="23">
        <f>'[1]Sault Ste. Marie Tribe of Chipp'!R5</f>
        <v>9458.89</v>
      </c>
      <c r="BI8" s="32">
        <f>MAX(0,'[1]Sault Ste. Marie Tribe of Chipp'!X5)</f>
        <v>200.90111999999996</v>
      </c>
      <c r="BJ8" s="42">
        <f t="shared" si="7"/>
        <v>402594842.12</v>
      </c>
      <c r="BK8" s="38">
        <f t="shared" si="7"/>
        <v>30481558.760000013</v>
      </c>
      <c r="BL8" s="38">
        <f t="shared" si="7"/>
        <v>12907592.150000012</v>
      </c>
      <c r="BM8" s="43">
        <f t="shared" si="7"/>
        <v>922324.22469600069</v>
      </c>
      <c r="BN8" s="34">
        <f>'[1]All Operators reconciliation'!X5+'[1]All Operators reconciliation'!Z5</f>
        <v>356662.92048400012</v>
      </c>
    </row>
    <row r="9" spans="1:77" s="1" customFormat="1" ht="13.8" x14ac:dyDescent="0.3">
      <c r="A9" s="2" t="s">
        <v>39</v>
      </c>
      <c r="B9" s="22">
        <f>'[1]MGM Grand Detroit'!F6</f>
        <v>65966199.369999997</v>
      </c>
      <c r="C9" s="23">
        <f>'[1]MGM Grand Detroit'!L6</f>
        <v>6104030.0299999937</v>
      </c>
      <c r="D9" s="23">
        <f>'[1]MGM Grand Detroit'!R6</f>
        <v>4533864.1399999941</v>
      </c>
      <c r="E9" s="24">
        <f>MAX(0,'[1]MGM Grand Detroit'!Z6)</f>
        <v>266591.21143199963</v>
      </c>
      <c r="F9" s="22">
        <f>'[1]MotorCity Casino'!F6</f>
        <v>186241274.78999999</v>
      </c>
      <c r="G9" s="23">
        <f>'[1]MotorCity Casino'!L6</f>
        <v>18626833.999999989</v>
      </c>
      <c r="H9" s="23">
        <f>'[1]MotorCity Casino'!R6</f>
        <v>13055838.789999988</v>
      </c>
      <c r="I9" s="24">
        <f>MAX(0,'[1]MotorCity Casino'!Z6)</f>
        <v>767683.32085199922</v>
      </c>
      <c r="J9" s="22">
        <f>[1]Greektown_Penn!F6</f>
        <v>30726433.859999999</v>
      </c>
      <c r="K9" s="23">
        <f>[1]Greektown_Penn!L6</f>
        <v>2415912.3000000007</v>
      </c>
      <c r="L9" s="23">
        <f>[1]Greektown_Penn!R6</f>
        <v>873981.68000000063</v>
      </c>
      <c r="M9" s="24">
        <f>MAX(0,[1]Greektown_Penn!Z6)</f>
        <v>0</v>
      </c>
      <c r="N9" s="22">
        <f>'[1]Bay Mills Indian Community'!F6</f>
        <v>126684049.47</v>
      </c>
      <c r="O9" s="23">
        <f>'[1]Bay Mills Indian Community'!L6</f>
        <v>10861414.569999993</v>
      </c>
      <c r="P9" s="23">
        <f>'[1]Bay Mills Indian Community'!R6</f>
        <v>6826911.6199999927</v>
      </c>
      <c r="Q9" s="24">
        <f>MAX(0,'[1]Bay Mills Indian Community'!X6)</f>
        <v>573460.57607999945</v>
      </c>
      <c r="R9" s="22">
        <f>[1]FireKeepers!F6</f>
        <v>1665253.03</v>
      </c>
      <c r="S9" s="23">
        <f>[1]FireKeepers!L6</f>
        <v>2475.0700000000652</v>
      </c>
      <c r="T9" s="23">
        <f>[1]FireKeepers!R6</f>
        <v>-59074.929999999935</v>
      </c>
      <c r="U9" s="24">
        <f>MAX(0,[1]FireKeepers!X6)</f>
        <v>0</v>
      </c>
      <c r="V9" s="22">
        <f>'[1]Grnd Traverse Band of Otta &amp; Ch'!F6</f>
        <v>31521766.170000002</v>
      </c>
      <c r="W9" s="23">
        <f>'[1]Grnd Traverse Band of Otta &amp; Ch'!L6</f>
        <v>1451220.0800000019</v>
      </c>
      <c r="X9" s="23">
        <f>'[1]Grnd Traverse Band of Otta &amp; Ch'!R6</f>
        <v>1053849.350000002</v>
      </c>
      <c r="Y9" s="24">
        <f>MAX(0,'[1]Grnd Traverse Band of Otta &amp; Ch'!X6)</f>
        <v>60507.972840000162</v>
      </c>
      <c r="Z9" s="22">
        <f>'[1]Gun Lake'!F6</f>
        <v>1089014.79</v>
      </c>
      <c r="AA9" s="23">
        <f>'[1]Gun Lake'!L6</f>
        <v>94268.239999999991</v>
      </c>
      <c r="AB9" s="23">
        <f>'[1]Gun Lake'!R6</f>
        <v>42259.669999999991</v>
      </c>
      <c r="AC9" s="24">
        <f>MAX(0,'[1]Gun Lake'!X6)</f>
        <v>0</v>
      </c>
      <c r="AD9" s="22">
        <f>'[1]Hannahville Indian Community'!F6</f>
        <v>1412586.54</v>
      </c>
      <c r="AE9" s="23">
        <f>'[1]Hannahville Indian Community'!L6</f>
        <v>121483.34000000008</v>
      </c>
      <c r="AF9" s="23">
        <f>'[1]Hannahville Indian Community'!R6</f>
        <v>82782.340000000084</v>
      </c>
      <c r="AG9" s="24">
        <f>MAX(0,'[1]Hannahville Indian Community'!X6)</f>
        <v>0</v>
      </c>
      <c r="AH9" s="52">
        <f>'[1]Keweenaw Bay Indian Community'!F6</f>
        <v>0</v>
      </c>
      <c r="AI9" s="53">
        <f>'[1]Keweenaw Bay Indian Community'!L6</f>
        <v>0</v>
      </c>
      <c r="AJ9" s="53">
        <f>'[1]Keweenaw Bay Indian Community'!R6</f>
        <v>0</v>
      </c>
      <c r="AK9" s="61">
        <f>MAX(0,'[1]Keweenaw Bay Indian Community'!X6)</f>
        <v>0</v>
      </c>
      <c r="AL9" s="22">
        <f>'[1]Lac Vieux Desert Tribe'!F6</f>
        <v>19342720.350000001</v>
      </c>
      <c r="AM9" s="23">
        <f>'[1]Lac Vieux Desert Tribe'!L6</f>
        <v>1357441.450000003</v>
      </c>
      <c r="AN9" s="23">
        <f>'[1]Lac Vieux Desert Tribe'!R6</f>
        <v>-38109.419999997132</v>
      </c>
      <c r="AO9" s="24">
        <f>MAX(0,'[1]Lac Vieux Desert Tribe'!X6)</f>
        <v>0</v>
      </c>
      <c r="AP9" s="22">
        <f>'[1]Little River Band of Ottawa Ind'!F6</f>
        <v>11557783.789999999</v>
      </c>
      <c r="AQ9" s="23">
        <f>'[1]Little River Band of Ottawa Ind'!L6</f>
        <v>652962.42999999877</v>
      </c>
      <c r="AR9" s="23">
        <f>'[1]Little River Band of Ottawa Ind'!R6</f>
        <v>209471.44999999879</v>
      </c>
      <c r="AS9" s="24">
        <f>MAX(0,'[1]Little River Band of Ottawa Ind'!X6)</f>
        <v>0</v>
      </c>
      <c r="AT9" s="52">
        <f>'[1]Little Traverse Bay Band of Oda'!F6</f>
        <v>0</v>
      </c>
      <c r="AU9" s="53">
        <f>'[1]Little Traverse Bay Band of Oda'!L6</f>
        <v>0</v>
      </c>
      <c r="AV9" s="53">
        <f>'[1]Little Traverse Bay Band of Oda'!R6</f>
        <v>0</v>
      </c>
      <c r="AW9" s="61">
        <f>MAX(0,'[1]Little Traverse Bay Band of Oda'!X6)</f>
        <v>0</v>
      </c>
      <c r="AX9" s="22">
        <f>'[1]Pokagon Band of Potawatomi Ind'!F6</f>
        <v>1129691.51</v>
      </c>
      <c r="AY9" s="23">
        <f>'[1]Pokagon Band of Potawatomi Ind'!L6</f>
        <v>67572.830000000075</v>
      </c>
      <c r="AZ9" s="23">
        <f>'[1]Pokagon Band of Potawatomi Ind'!R6</f>
        <v>67351.790000000081</v>
      </c>
      <c r="BA9" s="24">
        <f>MAX(0,'[1]Pokagon Band of Potawatomi Ind'!X6)</f>
        <v>0</v>
      </c>
      <c r="BB9" s="22">
        <f>'[1]Soaring Eagle Gaming'!F6</f>
        <v>2898353.88</v>
      </c>
      <c r="BC9" s="23">
        <f>'[1]Soaring Eagle Gaming'!L6</f>
        <v>168204.06999999983</v>
      </c>
      <c r="BD9" s="23">
        <f>'[1]Soaring Eagle Gaming'!R6</f>
        <v>16468.799999999836</v>
      </c>
      <c r="BE9" s="32">
        <f>MAX(0,'[1]Soaring Eagle Gaming'!X6)</f>
        <v>0</v>
      </c>
      <c r="BF9" s="22">
        <f>'[1]Sault Ste. Marie Tribe of Chipp'!F6</f>
        <v>134192.82999999999</v>
      </c>
      <c r="BG9" s="23">
        <f>'[1]Sault Ste. Marie Tribe of Chipp'!L6</f>
        <v>5777.8799999999901</v>
      </c>
      <c r="BH9" s="23">
        <f>'[1]Sault Ste. Marie Tribe of Chipp'!R6</f>
        <v>5777.8799999999901</v>
      </c>
      <c r="BI9" s="32">
        <f>MAX(0,'[1]Sault Ste. Marie Tribe of Chipp'!X6)</f>
        <v>485.34191999999922</v>
      </c>
      <c r="BJ9" s="42">
        <f t="shared" ref="BJ9" si="8">B9+F9+J9+N9+R9+V9+Z9+AD9+AH9+AL9+AP9+AT9+AX9+BB9+BF9</f>
        <v>480369320.38000005</v>
      </c>
      <c r="BK9" s="38">
        <f t="shared" ref="BK9" si="9">C9+G9+K9+O9+S9+W9+AA9+AE9+AI9+AM9+AQ9+AU9+AY9+BC9+BG9</f>
        <v>41929596.289999992</v>
      </c>
      <c r="BL9" s="38">
        <f t="shared" ref="BL9" si="10">D9+H9+L9+P9+T9+X9+AB9+AF9+AJ9+AN9+AR9+AV9+AZ9+BD9+BH9</f>
        <v>26671373.159999978</v>
      </c>
      <c r="BM9" s="43">
        <f t="shared" ref="BM9" si="11">E9+I9+M9+Q9+U9+Y9+AC9+AG9+AK9+AO9+AS9+AW9+BA9+BE9+BI9</f>
        <v>1668728.4231239983</v>
      </c>
      <c r="BN9" s="34">
        <f>'[1]All Operators reconciliation'!X6+'[1]All Operators reconciliation'!Z6</f>
        <v>663131.80046099937</v>
      </c>
    </row>
    <row r="10" spans="1:77" s="1" customFormat="1" ht="13.8" x14ac:dyDescent="0.3">
      <c r="A10" s="2" t="s">
        <v>40</v>
      </c>
      <c r="B10" s="22">
        <f>'[1]MGM Grand Detroit'!F7</f>
        <v>58138707.82</v>
      </c>
      <c r="C10" s="23">
        <f>'[1]MGM Grand Detroit'!L7</f>
        <v>5668847.549999997</v>
      </c>
      <c r="D10" s="23">
        <f>'[1]MGM Grand Detroit'!R7</f>
        <v>3895604.4199999971</v>
      </c>
      <c r="E10" s="24">
        <f>MAX(0,'[1]MGM Grand Detroit'!Z7)</f>
        <v>229061.53989599983</v>
      </c>
      <c r="F10" s="22">
        <f>'[1]MotorCity Casino'!F7</f>
        <v>153414408.53</v>
      </c>
      <c r="G10" s="23">
        <f>'[1]MotorCity Casino'!L7</f>
        <v>20370218.389999997</v>
      </c>
      <c r="H10" s="23">
        <f>'[1]MotorCity Casino'!R7</f>
        <v>15334806.139999997</v>
      </c>
      <c r="I10" s="24">
        <f>MAX(0,'[1]MotorCity Casino'!Z7)</f>
        <v>901686.6010319998</v>
      </c>
      <c r="J10" s="22">
        <f>[1]Greektown_Penn!F7</f>
        <v>25086406.84</v>
      </c>
      <c r="K10" s="23">
        <f>[1]Greektown_Penn!L7</f>
        <v>2169562.2399999984</v>
      </c>
      <c r="L10" s="23">
        <f>[1]Greektown_Penn!R7</f>
        <v>689025.81999999844</v>
      </c>
      <c r="M10" s="24">
        <f>MAX(0,[1]Greektown_Penn!Z7)</f>
        <v>0</v>
      </c>
      <c r="N10" s="22">
        <f>'[1]Bay Mills Indian Community'!F7</f>
        <v>106281337.11</v>
      </c>
      <c r="O10" s="23">
        <f>'[1]Bay Mills Indian Community'!L7</f>
        <v>10505841.230000004</v>
      </c>
      <c r="P10" s="23">
        <f>'[1]Bay Mills Indian Community'!R7</f>
        <v>6635411.9000000041</v>
      </c>
      <c r="Q10" s="24">
        <f>MAX(0,'[1]Bay Mills Indian Community'!X7)</f>
        <v>557374.59960000042</v>
      </c>
      <c r="R10" s="22">
        <f>[1]FireKeepers!F7</f>
        <v>1398999.48</v>
      </c>
      <c r="S10" s="23">
        <f>[1]FireKeepers!L7</f>
        <v>83799.669999999925</v>
      </c>
      <c r="T10" s="23">
        <f>[1]FireKeepers!R7</f>
        <v>31761.319999999927</v>
      </c>
      <c r="U10" s="24">
        <f>MAX(0,[1]FireKeepers!X7)</f>
        <v>0</v>
      </c>
      <c r="V10" s="22">
        <f>'[1]Grnd Traverse Band of Otta &amp; Ch'!F7</f>
        <v>25110663.850000001</v>
      </c>
      <c r="W10" s="23">
        <f>'[1]Grnd Traverse Band of Otta &amp; Ch'!L7</f>
        <v>1182970.2700000033</v>
      </c>
      <c r="X10" s="23">
        <f>'[1]Grnd Traverse Band of Otta &amp; Ch'!R7</f>
        <v>847764.27000000328</v>
      </c>
      <c r="Y10" s="24">
        <f>MAX(0,'[1]Grnd Traverse Band of Otta &amp; Ch'!X7)</f>
        <v>71212.198680000278</v>
      </c>
      <c r="Z10" s="22">
        <f>'[1]Gun Lake'!F7</f>
        <v>1128292.32</v>
      </c>
      <c r="AA10" s="23">
        <f>'[1]Gun Lake'!L7</f>
        <v>128890.44000000006</v>
      </c>
      <c r="AB10" s="23">
        <f>'[1]Gun Lake'!R7</f>
        <v>77776.100000000064</v>
      </c>
      <c r="AC10" s="24">
        <f>MAX(0,'[1]Gun Lake'!X7)</f>
        <v>0</v>
      </c>
      <c r="AD10" s="22">
        <f>'[1]Hannahville Indian Community'!F7</f>
        <v>893489.14</v>
      </c>
      <c r="AE10" s="23">
        <f>'[1]Hannahville Indian Community'!L7</f>
        <v>45440.109999999986</v>
      </c>
      <c r="AF10" s="23">
        <f>'[1]Hannahville Indian Community'!R7</f>
        <v>25185.109999999986</v>
      </c>
      <c r="AG10" s="24">
        <f>MAX(0,'[1]Hannahville Indian Community'!X7)</f>
        <v>0</v>
      </c>
      <c r="AH10" s="52">
        <f>'[1]Keweenaw Bay Indian Community'!F7</f>
        <v>0</v>
      </c>
      <c r="AI10" s="53">
        <f>'[1]Keweenaw Bay Indian Community'!L7</f>
        <v>0</v>
      </c>
      <c r="AJ10" s="53">
        <f>'[1]Keweenaw Bay Indian Community'!R7</f>
        <v>0</v>
      </c>
      <c r="AK10" s="61">
        <f>MAX(0,'[1]Keweenaw Bay Indian Community'!X7)</f>
        <v>0</v>
      </c>
      <c r="AL10" s="22">
        <f>'[1]Lac Vieux Desert Tribe'!F7</f>
        <v>14435019.369999999</v>
      </c>
      <c r="AM10" s="23">
        <f>'[1]Lac Vieux Desert Tribe'!L7</f>
        <v>881654.41999999993</v>
      </c>
      <c r="AN10" s="23">
        <f>'[1]Lac Vieux Desert Tribe'!R7</f>
        <v>-38861.480000000098</v>
      </c>
      <c r="AO10" s="24">
        <f>MAX(0,'[1]Lac Vieux Desert Tribe'!X7)</f>
        <v>0</v>
      </c>
      <c r="AP10" s="22">
        <f>'[1]Little River Band of Ottawa Ind'!F7</f>
        <v>9732073.6400000006</v>
      </c>
      <c r="AQ10" s="23">
        <f>'[1]Little River Band of Ottawa Ind'!L7</f>
        <v>400991.42999999993</v>
      </c>
      <c r="AR10" s="23">
        <f>'[1]Little River Band of Ottawa Ind'!R7</f>
        <v>-37531.840000000084</v>
      </c>
      <c r="AS10" s="24">
        <f>MAX(0,'[1]Little River Band of Ottawa Ind'!X7)</f>
        <v>0</v>
      </c>
      <c r="AT10" s="52">
        <f>'[1]Little Traverse Bay Band of Oda'!F7</f>
        <v>0</v>
      </c>
      <c r="AU10" s="53">
        <f>'[1]Little Traverse Bay Band of Oda'!L7</f>
        <v>0</v>
      </c>
      <c r="AV10" s="53">
        <f>'[1]Little Traverse Bay Band of Oda'!R7</f>
        <v>0</v>
      </c>
      <c r="AW10" s="61">
        <f>MAX(0,'[1]Little Traverse Bay Band of Oda'!X7)</f>
        <v>0</v>
      </c>
      <c r="AX10" s="22">
        <f>'[1]Pokagon Band of Potawatomi Ind'!F7</f>
        <v>912838.17</v>
      </c>
      <c r="AY10" s="23">
        <f>'[1]Pokagon Band of Potawatomi Ind'!L7</f>
        <v>79866.410000000033</v>
      </c>
      <c r="AZ10" s="23">
        <f>'[1]Pokagon Band of Potawatomi Ind'!R7</f>
        <v>79326.510000000038</v>
      </c>
      <c r="BA10" s="24">
        <f>MAX(0,'[1]Pokagon Band of Potawatomi Ind'!X7)</f>
        <v>0</v>
      </c>
      <c r="BB10" s="22">
        <f>'[1]Soaring Eagle Gaming'!F7</f>
        <v>2610078.6</v>
      </c>
      <c r="BC10" s="23">
        <f>'[1]Soaring Eagle Gaming'!L7</f>
        <v>348471.60000000009</v>
      </c>
      <c r="BD10" s="23">
        <f>'[1]Soaring Eagle Gaming'!R7</f>
        <v>232503.5100000001</v>
      </c>
      <c r="BE10" s="32">
        <f>MAX(0,'[1]Soaring Eagle Gaming'!X7)</f>
        <v>0</v>
      </c>
      <c r="BF10" s="22">
        <f>'[1]Sault Ste. Marie Tribe of Chipp'!F7</f>
        <v>219.1</v>
      </c>
      <c r="BG10" s="23">
        <f>'[1]Sault Ste. Marie Tribe of Chipp'!L7</f>
        <v>-2955.6</v>
      </c>
      <c r="BH10" s="23">
        <f>'[1]Sault Ste. Marie Tribe of Chipp'!R7</f>
        <v>-2955.6</v>
      </c>
      <c r="BI10" s="32">
        <f>MAX(0,'[1]Sault Ste. Marie Tribe of Chipp'!X7)</f>
        <v>0</v>
      </c>
      <c r="BJ10" s="42">
        <f t="shared" ref="BJ10" si="12">B10+F10+J10+N10+R10+V10+Z10+AD10+AH10+AL10+AP10+AT10+AX10+BB10+BF10</f>
        <v>399142533.97000009</v>
      </c>
      <c r="BK10" s="38">
        <f t="shared" ref="BK10" si="13">C10+G10+K10+O10+S10+W10+AA10+AE10+AI10+AM10+AQ10+AU10+AY10+BC10+BG10</f>
        <v>41863598.159999996</v>
      </c>
      <c r="BL10" s="38">
        <f t="shared" ref="BL10" si="14">D10+H10+L10+P10+T10+X10+AB10+AF10+AJ10+AN10+AR10+AV10+AZ10+BD10+BH10</f>
        <v>27769816.180000007</v>
      </c>
      <c r="BM10" s="43">
        <f t="shared" ref="BM10" si="15">E10+I10+M10+Q10+U10+Y10+AC10+AG10+AK10+AO10+AS10+AW10+BA10+BE10+BI10</f>
        <v>1759334.9392080004</v>
      </c>
      <c r="BN10" s="34">
        <f>'[1]All Operators reconciliation'!X7+'[1]All Operators reconciliation'!Z7</f>
        <v>724986.47811199981</v>
      </c>
    </row>
    <row r="11" spans="1:77" s="1" customFormat="1" ht="13.8" x14ac:dyDescent="0.3">
      <c r="A11" s="2" t="s">
        <v>41</v>
      </c>
      <c r="B11" s="22">
        <f>'[1]MGM Grand Detroit'!F8</f>
        <v>46911871.170000002</v>
      </c>
      <c r="C11" s="23">
        <f>'[1]MGM Grand Detroit'!L8</f>
        <v>5468188.5</v>
      </c>
      <c r="D11" s="23">
        <f>'[1]MGM Grand Detroit'!R8</f>
        <v>4268647.41</v>
      </c>
      <c r="E11" s="24">
        <f>MAX(0,'[1]MGM Grand Detroit'!Z8)</f>
        <v>250996.46770800001</v>
      </c>
      <c r="F11" s="22">
        <f>'[1]MotorCity Casino'!F8</f>
        <v>123215179.25</v>
      </c>
      <c r="G11" s="23">
        <f>'[1]MotorCity Casino'!L8</f>
        <v>18234694.610000003</v>
      </c>
      <c r="H11" s="23">
        <f>'[1]MotorCity Casino'!R8</f>
        <v>13373701.910000004</v>
      </c>
      <c r="I11" s="24">
        <f>MAX(0,'[1]MotorCity Casino'!Z8)</f>
        <v>786373.67230800015</v>
      </c>
      <c r="J11" s="22">
        <f>[1]Greektown_Penn!F8</f>
        <v>20752857.949999999</v>
      </c>
      <c r="K11" s="23">
        <f>[1]Greektown_Penn!L8</f>
        <v>2033633.870000001</v>
      </c>
      <c r="L11" s="23">
        <f>[1]Greektown_Penn!R8</f>
        <v>1053822.040000001</v>
      </c>
      <c r="M11" s="24">
        <f>MAX(0,[1]Greektown_Penn!Z8)</f>
        <v>0</v>
      </c>
      <c r="N11" s="22">
        <f>'[1]Bay Mills Indian Community'!F8</f>
        <v>104461859.18000001</v>
      </c>
      <c r="O11" s="23">
        <f>'[1]Bay Mills Indian Community'!L8</f>
        <v>10984807.75</v>
      </c>
      <c r="P11" s="23">
        <f>'[1]Bay Mills Indian Community'!R8</f>
        <v>7241574.2699999996</v>
      </c>
      <c r="Q11" s="24">
        <f>MAX(0,'[1]Bay Mills Indian Community'!X8)</f>
        <v>608292.23867999995</v>
      </c>
      <c r="R11" s="22">
        <f>[1]FireKeepers!F8</f>
        <v>1154592.76</v>
      </c>
      <c r="S11" s="23">
        <f>[1]FireKeepers!L8</f>
        <v>30366.810000000056</v>
      </c>
      <c r="T11" s="23">
        <f>[1]FireKeepers!R8</f>
        <v>-20143.189999999944</v>
      </c>
      <c r="U11" s="24">
        <f>MAX(0,[1]FireKeepers!X8)</f>
        <v>0</v>
      </c>
      <c r="V11" s="22">
        <f>'[1]Grnd Traverse Band of Otta &amp; Ch'!F8</f>
        <v>19280749.489999998</v>
      </c>
      <c r="W11" s="23">
        <f>'[1]Grnd Traverse Band of Otta &amp; Ch'!L8</f>
        <v>1514061.6600000001</v>
      </c>
      <c r="X11" s="23">
        <f>'[1]Grnd Traverse Band of Otta &amp; Ch'!R8</f>
        <v>1210391.57</v>
      </c>
      <c r="Y11" s="24">
        <f>MAX(0,'[1]Grnd Traverse Band of Otta &amp; Ch'!X8)</f>
        <v>101672.89188000001</v>
      </c>
      <c r="Z11" s="22">
        <f>'[1]Gun Lake'!F8</f>
        <v>726561.47</v>
      </c>
      <c r="AA11" s="23">
        <f>'[1]Gun Lake'!L8</f>
        <v>76231.969999999972</v>
      </c>
      <c r="AB11" s="23">
        <f>'[1]Gun Lake'!R8</f>
        <v>63566.539999999972</v>
      </c>
      <c r="AC11" s="24">
        <f>MAX(0,'[1]Gun Lake'!X8)</f>
        <v>0</v>
      </c>
      <c r="AD11" s="22">
        <f>'[1]Hannahville Indian Community'!F8</f>
        <v>445579.99</v>
      </c>
      <c r="AE11" s="23">
        <f>'[1]Hannahville Indian Community'!L8</f>
        <v>-823.04000000003725</v>
      </c>
      <c r="AF11" s="23">
        <f>'[1]Hannahville Indian Community'!R8</f>
        <v>-1803.0400000000373</v>
      </c>
      <c r="AG11" s="24">
        <f>MAX(0,'[1]Hannahville Indian Community'!X8)</f>
        <v>0</v>
      </c>
      <c r="AH11" s="52">
        <f>'[1]Keweenaw Bay Indian Community'!F8</f>
        <v>0</v>
      </c>
      <c r="AI11" s="53">
        <f>'[1]Keweenaw Bay Indian Community'!L8</f>
        <v>0</v>
      </c>
      <c r="AJ11" s="53">
        <f>'[1]Keweenaw Bay Indian Community'!R8</f>
        <v>0</v>
      </c>
      <c r="AK11" s="61">
        <f>MAX(0,'[1]Keweenaw Bay Indian Community'!X8)</f>
        <v>0</v>
      </c>
      <c r="AL11" s="22">
        <f>'[1]Lac Vieux Desert Tribe'!F8</f>
        <v>14190840.66</v>
      </c>
      <c r="AM11" s="23">
        <f>'[1]Lac Vieux Desert Tribe'!L8</f>
        <v>1794925.6400000006</v>
      </c>
      <c r="AN11" s="23">
        <f>'[1]Lac Vieux Desert Tribe'!R8</f>
        <v>710478.20000000065</v>
      </c>
      <c r="AO11" s="24">
        <f>MAX(0,'[1]Lac Vieux Desert Tribe'!X8)</f>
        <v>28578.524520000057</v>
      </c>
      <c r="AP11" s="22">
        <f>'[1]Little River Band of Ottawa Ind'!F8</f>
        <v>9288082.2699999996</v>
      </c>
      <c r="AQ11" s="23">
        <f>'[1]Little River Band of Ottawa Ind'!L8</f>
        <v>380014.39999999985</v>
      </c>
      <c r="AR11" s="23">
        <f>'[1]Little River Band of Ottawa Ind'!R8</f>
        <v>-86380.460000000137</v>
      </c>
      <c r="AS11" s="24">
        <f>MAX(0,'[1]Little River Band of Ottawa Ind'!X8)</f>
        <v>0</v>
      </c>
      <c r="AT11" s="52">
        <f>'[1]Little Traverse Bay Band of Oda'!F8</f>
        <v>0</v>
      </c>
      <c r="AU11" s="53">
        <f>'[1]Little Traverse Bay Band of Oda'!L8</f>
        <v>0</v>
      </c>
      <c r="AV11" s="53">
        <f>'[1]Little Traverse Bay Band of Oda'!R8</f>
        <v>0</v>
      </c>
      <c r="AW11" s="61">
        <f>MAX(0,'[1]Little Traverse Bay Band of Oda'!X8)</f>
        <v>0</v>
      </c>
      <c r="AX11" s="22">
        <f>'[1]Pokagon Band of Potawatomi Ind'!F8</f>
        <v>792547.54</v>
      </c>
      <c r="AY11" s="23">
        <f>'[1]Pokagon Band of Potawatomi Ind'!L8</f>
        <v>97729.290000000037</v>
      </c>
      <c r="AZ11" s="23">
        <f>'[1]Pokagon Band of Potawatomi Ind'!R8</f>
        <v>96915.560000000041</v>
      </c>
      <c r="BA11" s="24">
        <f>MAX(0,'[1]Pokagon Band of Potawatomi Ind'!X8)</f>
        <v>0</v>
      </c>
      <c r="BB11" s="22">
        <f>'[1]Soaring Eagle Gaming'!F8</f>
        <v>2467757.79</v>
      </c>
      <c r="BC11" s="23">
        <f>'[1]Soaring Eagle Gaming'!L8</f>
        <v>284017.74000000022</v>
      </c>
      <c r="BD11" s="23">
        <f>'[1]Soaring Eagle Gaming'!R8</f>
        <v>202116.94000000024</v>
      </c>
      <c r="BE11" s="32">
        <f>MAX(0,'[1]Soaring Eagle Gaming'!X8)</f>
        <v>0</v>
      </c>
      <c r="BF11" s="52">
        <f>'[1]Sault Ste. Marie Tribe of Chipp'!F8</f>
        <v>0</v>
      </c>
      <c r="BG11" s="53">
        <f>'[1]Sault Ste. Marie Tribe of Chipp'!L8</f>
        <v>0</v>
      </c>
      <c r="BH11" s="53">
        <f>'[1]Sault Ste. Marie Tribe of Chipp'!R8</f>
        <v>0</v>
      </c>
      <c r="BI11" s="63">
        <f>MAX(0,'[1]Sault Ste. Marie Tribe of Chipp'!X8)</f>
        <v>0</v>
      </c>
      <c r="BJ11" s="42">
        <f t="shared" ref="BJ11" si="16">B11+F11+J11+N11+R11+V11+Z11+AD11+AH11+AL11+AP11+AT11+AX11+BB11+BF11</f>
        <v>343688479.5200001</v>
      </c>
      <c r="BK11" s="38">
        <f t="shared" ref="BK11" si="17">C11+G11+K11+O11+S11+W11+AA11+AE11+AI11+AM11+AQ11+AU11+AY11+BC11+BG11</f>
        <v>40897849.200000003</v>
      </c>
      <c r="BL11" s="38">
        <f t="shared" ref="BL11" si="18">D11+H11+L11+P11+T11+X11+AB11+AF11+AJ11+AN11+AR11+AV11+AZ11+BD11+BH11</f>
        <v>28112887.750000004</v>
      </c>
      <c r="BM11" s="43">
        <f t="shared" ref="BM11" si="19">E11+I11+M11+Q11+U11+Y11+AC11+AG11+AK11+AO11+AS11+AW11+BA11+BE11+BI11</f>
        <v>1775913.7950960002</v>
      </c>
      <c r="BN11" s="34">
        <f>'[1]All Operators reconciliation'!X8+'[1]All Operators reconciliation'!Z8</f>
        <v>665116.56936400011</v>
      </c>
    </row>
    <row r="12" spans="1:77" s="1" customFormat="1" ht="13.8" x14ac:dyDescent="0.3">
      <c r="A12" s="2" t="s">
        <v>42</v>
      </c>
      <c r="B12" s="22">
        <f>'[1]MGM Grand Detroit'!F9</f>
        <v>40483598.469999999</v>
      </c>
      <c r="C12" s="23">
        <f>'[1]MGM Grand Detroit'!L9</f>
        <v>3617038.9399999976</v>
      </c>
      <c r="D12" s="23">
        <f>'[1]MGM Grand Detroit'!R9</f>
        <v>-45708163.960000008</v>
      </c>
      <c r="E12" s="24">
        <f>MAX(0,'[1]MGM Grand Detroit'!Z9)</f>
        <v>0</v>
      </c>
      <c r="F12" s="22">
        <f>'[1]MotorCity Casino'!F9</f>
        <v>96207703.799999997</v>
      </c>
      <c r="G12" s="23">
        <f>'[1]MotorCity Casino'!L9</f>
        <v>14756185.240000002</v>
      </c>
      <c r="H12" s="23">
        <f>'[1]MotorCity Casino'!R9</f>
        <v>10396826.310000002</v>
      </c>
      <c r="I12" s="24">
        <f>MAX(0,'[1]MotorCity Casino'!Z9)</f>
        <v>611333.38702800008</v>
      </c>
      <c r="J12" s="22">
        <f>[1]Greektown_Penn!F9</f>
        <v>16226259.939999999</v>
      </c>
      <c r="K12" s="23">
        <f>[1]Greektown_Penn!L9</f>
        <v>1412682.2199999988</v>
      </c>
      <c r="L12" s="23">
        <f>[1]Greektown_Penn!R9</f>
        <v>788324.19999999879</v>
      </c>
      <c r="M12" s="24">
        <f>MAX(0,[1]Greektown_Penn!Z9)</f>
        <v>0</v>
      </c>
      <c r="N12" s="22">
        <f>'[1]Bay Mills Indian Community'!F9</f>
        <v>82836200.900000006</v>
      </c>
      <c r="O12" s="23">
        <f>'[1]Bay Mills Indian Community'!L9</f>
        <v>8304842.3100000024</v>
      </c>
      <c r="P12" s="23">
        <f>'[1]Bay Mills Indian Community'!R9</f>
        <v>5358752.9400000023</v>
      </c>
      <c r="Q12" s="24">
        <f>MAX(0,'[1]Bay Mills Indian Community'!X9)</f>
        <v>450135.24696000019</v>
      </c>
      <c r="R12" s="22">
        <f>[1]FireKeepers!F9</f>
        <v>726966.42</v>
      </c>
      <c r="S12" s="23">
        <f>[1]FireKeepers!L9</f>
        <v>74952.020000000019</v>
      </c>
      <c r="T12" s="23">
        <f>[1]FireKeepers!R9</f>
        <v>38427.020000000019</v>
      </c>
      <c r="U12" s="24">
        <f>MAX(0,[1]FireKeepers!X9)</f>
        <v>0</v>
      </c>
      <c r="V12" s="22">
        <f>'[1]Grnd Traverse Band of Otta &amp; Ch'!F9</f>
        <v>15199111.310000001</v>
      </c>
      <c r="W12" s="23">
        <f>'[1]Grnd Traverse Band of Otta &amp; Ch'!L9</f>
        <v>817747.59999999963</v>
      </c>
      <c r="X12" s="23">
        <f>'[1]Grnd Traverse Band of Otta &amp; Ch'!R9</f>
        <v>514214.79999999964</v>
      </c>
      <c r="Y12" s="24">
        <f>MAX(0,'[1]Grnd Traverse Band of Otta &amp; Ch'!X9)</f>
        <v>43194.043199999971</v>
      </c>
      <c r="Z12" s="22">
        <f>'[1]Gun Lake'!F9</f>
        <v>499241.32</v>
      </c>
      <c r="AA12" s="23">
        <f>'[1]Gun Lake'!L9</f>
        <v>80351.479999999981</v>
      </c>
      <c r="AB12" s="23">
        <f>'[1]Gun Lake'!R9</f>
        <v>73073.289999999979</v>
      </c>
      <c r="AC12" s="24">
        <f>MAX(0,'[1]Gun Lake'!X9)</f>
        <v>0</v>
      </c>
      <c r="AD12" s="22">
        <f>'[1]Hannahville Indian Community'!F9</f>
        <v>270116.13</v>
      </c>
      <c r="AE12" s="23">
        <f>'[1]Hannahville Indian Community'!L9</f>
        <v>17528.510000000009</v>
      </c>
      <c r="AF12" s="23">
        <f>'[1]Hannahville Indian Community'!R9</f>
        <v>17461.510000000009</v>
      </c>
      <c r="AG12" s="24">
        <f>MAX(0,'[1]Hannahville Indian Community'!X9)</f>
        <v>0</v>
      </c>
      <c r="AH12" s="52">
        <f>'[1]Keweenaw Bay Indian Community'!F9</f>
        <v>0</v>
      </c>
      <c r="AI12" s="53">
        <f>'[1]Keweenaw Bay Indian Community'!L9</f>
        <v>0</v>
      </c>
      <c r="AJ12" s="53">
        <f>'[1]Keweenaw Bay Indian Community'!R9</f>
        <v>0</v>
      </c>
      <c r="AK12" s="61">
        <f>MAX(0,'[1]Keweenaw Bay Indian Community'!X9)</f>
        <v>0</v>
      </c>
      <c r="AL12" s="22">
        <f>'[1]Lac Vieux Desert Tribe'!F9</f>
        <v>12962787.49</v>
      </c>
      <c r="AM12" s="23">
        <f>'[1]Lac Vieux Desert Tribe'!L9</f>
        <v>1321034.0600000005</v>
      </c>
      <c r="AN12" s="23">
        <f>'[1]Lac Vieux Desert Tribe'!R9</f>
        <v>327301.01000000047</v>
      </c>
      <c r="AO12" s="24">
        <f>MAX(0,'[1]Lac Vieux Desert Tribe'!X9)</f>
        <v>27493.28484000004</v>
      </c>
      <c r="AP12" s="22">
        <f>'[1]Little River Band of Ottawa Ind'!F9</f>
        <v>8803830.2699999996</v>
      </c>
      <c r="AQ12" s="23">
        <f>'[1]Little River Band of Ottawa Ind'!L9</f>
        <v>386125.20999999903</v>
      </c>
      <c r="AR12" s="23">
        <f>'[1]Little River Band of Ottawa Ind'!R9</f>
        <v>-63505.120000000985</v>
      </c>
      <c r="AS12" s="24">
        <f>MAX(0,'[1]Little River Band of Ottawa Ind'!X9)</f>
        <v>0</v>
      </c>
      <c r="AT12" s="52">
        <f>'[1]Little Traverse Bay Band of Oda'!F9</f>
        <v>0</v>
      </c>
      <c r="AU12" s="53">
        <f>'[1]Little Traverse Bay Band of Oda'!L9</f>
        <v>0</v>
      </c>
      <c r="AV12" s="53">
        <f>'[1]Little Traverse Bay Band of Oda'!R9</f>
        <v>0</v>
      </c>
      <c r="AW12" s="61">
        <f>MAX(0,'[1]Little Traverse Bay Band of Oda'!X9)</f>
        <v>0</v>
      </c>
      <c r="AX12" s="22">
        <f>'[1]Pokagon Band of Potawatomi Ind'!F9</f>
        <v>845105.48</v>
      </c>
      <c r="AY12" s="23">
        <f>'[1]Pokagon Band of Potawatomi Ind'!L9</f>
        <v>42492</v>
      </c>
      <c r="AZ12" s="23">
        <f>'[1]Pokagon Band of Potawatomi Ind'!R9</f>
        <v>41659.910000000003</v>
      </c>
      <c r="BA12" s="24">
        <f>MAX(0,'[1]Pokagon Band of Potawatomi Ind'!X9)</f>
        <v>0</v>
      </c>
      <c r="BB12" s="22">
        <f>'[1]Soaring Eagle Gaming'!F9</f>
        <v>1691014.12</v>
      </c>
      <c r="BC12" s="23">
        <f>'[1]Soaring Eagle Gaming'!L9</f>
        <v>76595.540000000037</v>
      </c>
      <c r="BD12" s="23">
        <f>'[1]Soaring Eagle Gaming'!R9</f>
        <v>3980.2100000000355</v>
      </c>
      <c r="BE12" s="32">
        <f>MAX(0,'[1]Soaring Eagle Gaming'!X9)</f>
        <v>0</v>
      </c>
      <c r="BF12" s="52">
        <f>'[1]Sault Ste. Marie Tribe of Chipp'!F9</f>
        <v>0</v>
      </c>
      <c r="BG12" s="53">
        <f>'[1]Sault Ste. Marie Tribe of Chipp'!L9</f>
        <v>0</v>
      </c>
      <c r="BH12" s="53">
        <f>'[1]Sault Ste. Marie Tribe of Chipp'!R9</f>
        <v>0</v>
      </c>
      <c r="BI12" s="63">
        <f>MAX(0,'[1]Sault Ste. Marie Tribe of Chipp'!X9)</f>
        <v>0</v>
      </c>
      <c r="BJ12" s="42">
        <f t="shared" ref="BJ12" si="20">B12+F12+J12+N12+R12+V12+Z12+AD12+AH12+AL12+AP12+AT12+AX12+BB12+BF12</f>
        <v>276751935.64999998</v>
      </c>
      <c r="BK12" s="38">
        <f t="shared" ref="BK12" si="21">C12+G12+K12+O12+S12+W12+AA12+AE12+AI12+AM12+AQ12+AU12+AY12+BC12+BG12</f>
        <v>30907575.130000003</v>
      </c>
      <c r="BL12" s="38">
        <f t="shared" ref="BL12" si="22">D12+H12+L12+P12+T12+X12+AB12+AF12+AJ12+AN12+AR12+AV12+AZ12+BD12+BH12</f>
        <v>-28211647.880000006</v>
      </c>
      <c r="BM12" s="43">
        <f t="shared" ref="BM12" si="23">E12+I12+M12+Q12+U12+Y12+AC12+AG12+AK12+AO12+AS12+AW12+BA12+BE12+BI12</f>
        <v>1132155.9620280003</v>
      </c>
      <c r="BN12" s="34">
        <f>'[1]All Operators reconciliation'!X9+'[1]All Operators reconciliation'!Z9</f>
        <v>391960.35188700008</v>
      </c>
    </row>
    <row r="13" spans="1:77" s="1" customFormat="1" ht="13.8" x14ac:dyDescent="0.3">
      <c r="A13" s="2" t="s">
        <v>43</v>
      </c>
      <c r="B13" s="22">
        <f>'[1]MGM Grand Detroit'!F10</f>
        <v>33603152.43</v>
      </c>
      <c r="C13" s="23">
        <f>'[1]MGM Grand Detroit'!L10</f>
        <v>4063710.1400000006</v>
      </c>
      <c r="D13" s="23">
        <f>'[1]MGM Grand Detroit'!R10</f>
        <v>188016.72000000067</v>
      </c>
      <c r="E13" s="24">
        <f>MAX(0,'[1]MGM Grand Detroit'!Z10)</f>
        <v>0</v>
      </c>
      <c r="F13" s="22">
        <f>'[1]MotorCity Casino'!F10</f>
        <v>93409325.939999998</v>
      </c>
      <c r="G13" s="23">
        <f>'[1]MotorCity Casino'!L10</f>
        <v>12154927.849999996</v>
      </c>
      <c r="H13" s="23">
        <f>'[1]MotorCity Casino'!R10</f>
        <v>8261944.8399999961</v>
      </c>
      <c r="I13" s="24">
        <f>MAX(0,'[1]MotorCity Casino'!Z10)</f>
        <v>485802.35659199976</v>
      </c>
      <c r="J13" s="22">
        <f>[1]Greektown_Penn!F10</f>
        <v>13237839.16</v>
      </c>
      <c r="K13" s="23">
        <f>[1]Greektown_Penn!L10</f>
        <v>1524115.8499999996</v>
      </c>
      <c r="L13" s="23">
        <f>[1]Greektown_Penn!R10</f>
        <v>1041292.7799999996</v>
      </c>
      <c r="M13" s="24">
        <f>MAX(0,[1]Greektown_Penn!Z10)</f>
        <v>0</v>
      </c>
      <c r="N13" s="22">
        <f>'[1]Bay Mills Indian Community'!F10</f>
        <v>69728539.159999996</v>
      </c>
      <c r="O13" s="23">
        <f>'[1]Bay Mills Indian Community'!L10</f>
        <v>7983996.5299999937</v>
      </c>
      <c r="P13" s="23">
        <f>'[1]Bay Mills Indian Community'!R10</f>
        <v>5934997.7499999935</v>
      </c>
      <c r="Q13" s="24">
        <f>MAX(0,'[1]Bay Mills Indian Community'!X10)</f>
        <v>498539.81099999946</v>
      </c>
      <c r="R13" s="22">
        <f>[1]FireKeepers!F10</f>
        <v>609649.6</v>
      </c>
      <c r="S13" s="23">
        <f>[1]FireKeepers!L10</f>
        <v>64405.929999999935</v>
      </c>
      <c r="T13" s="23">
        <f>[1]FireKeepers!R10</f>
        <v>28010.929999999935</v>
      </c>
      <c r="U13" s="24">
        <f>MAX(0,[1]FireKeepers!X10)</f>
        <v>0</v>
      </c>
      <c r="V13" s="22">
        <f>'[1]Grnd Traverse Band of Otta &amp; Ch'!F10</f>
        <v>15182324.17</v>
      </c>
      <c r="W13" s="23">
        <f>'[1]Grnd Traverse Band of Otta &amp; Ch'!L10</f>
        <v>974523.03999999911</v>
      </c>
      <c r="X13" s="23">
        <f>'[1]Grnd Traverse Band of Otta &amp; Ch'!R10</f>
        <v>763597.53999999911</v>
      </c>
      <c r="Y13" s="24">
        <f>MAX(0,'[1]Grnd Traverse Band of Otta &amp; Ch'!X10)</f>
        <v>64142.193359999932</v>
      </c>
      <c r="Z13" s="22">
        <f>'[1]Gun Lake'!F10</f>
        <v>619655.76</v>
      </c>
      <c r="AA13" s="23">
        <f>'[1]Gun Lake'!L10</f>
        <v>34248.959999999963</v>
      </c>
      <c r="AB13" s="23">
        <f>'[1]Gun Lake'!R10</f>
        <v>30695.759999999962</v>
      </c>
      <c r="AC13" s="24">
        <f>MAX(0,'[1]Gun Lake'!X10)</f>
        <v>0</v>
      </c>
      <c r="AD13" s="22">
        <f>'[1]Hannahville Indian Community'!F10</f>
        <v>201455.39</v>
      </c>
      <c r="AE13" s="23">
        <f>'[1]Hannahville Indian Community'!L10</f>
        <v>20161.530000000028</v>
      </c>
      <c r="AF13" s="23">
        <f>'[1]Hannahville Indian Community'!R10</f>
        <v>20161.530000000028</v>
      </c>
      <c r="AG13" s="24">
        <f>MAX(0,'[1]Hannahville Indian Community'!X10)</f>
        <v>0</v>
      </c>
      <c r="AH13" s="52">
        <f>'[1]Keweenaw Bay Indian Community'!F10</f>
        <v>0</v>
      </c>
      <c r="AI13" s="53">
        <f>'[1]Keweenaw Bay Indian Community'!L10</f>
        <v>0</v>
      </c>
      <c r="AJ13" s="53">
        <f>'[1]Keweenaw Bay Indian Community'!R10</f>
        <v>0</v>
      </c>
      <c r="AK13" s="61">
        <f>MAX(0,'[1]Keweenaw Bay Indian Community'!X10)</f>
        <v>0</v>
      </c>
      <c r="AL13" s="22">
        <f>'[1]Lac Vieux Desert Tribe'!F10</f>
        <v>13573232.189999999</v>
      </c>
      <c r="AM13" s="23">
        <f>'[1]Lac Vieux Desert Tribe'!L10</f>
        <v>1930548.4799999986</v>
      </c>
      <c r="AN13" s="23">
        <f>'[1]Lac Vieux Desert Tribe'!R10</f>
        <v>781595.90999999852</v>
      </c>
      <c r="AO13" s="24">
        <f>MAX(0,'[1]Lac Vieux Desert Tribe'!X10)</f>
        <v>65654.056439999884</v>
      </c>
      <c r="AP13" s="22">
        <f>'[1]Little River Band of Ottawa Ind'!F10</f>
        <v>7795304.6200000001</v>
      </c>
      <c r="AQ13" s="23">
        <f>'[1]Little River Band of Ottawa Ind'!L10</f>
        <v>366419.88999999966</v>
      </c>
      <c r="AR13" s="23">
        <f>'[1]Little River Band of Ottawa Ind'!R10</f>
        <v>-49138.340000000317</v>
      </c>
      <c r="AS13" s="24">
        <f>MAX(0,'[1]Little River Band of Ottawa Ind'!X10)</f>
        <v>0</v>
      </c>
      <c r="AT13" s="52">
        <f>'[1]Little Traverse Bay Band of Oda'!F10</f>
        <v>0</v>
      </c>
      <c r="AU13" s="53">
        <f>'[1]Little Traverse Bay Band of Oda'!L10</f>
        <v>0</v>
      </c>
      <c r="AV13" s="53">
        <f>'[1]Little Traverse Bay Band of Oda'!R10</f>
        <v>0</v>
      </c>
      <c r="AW13" s="61">
        <f>MAX(0,'[1]Little Traverse Bay Band of Oda'!X10)</f>
        <v>0</v>
      </c>
      <c r="AX13" s="22">
        <f>'[1]Pokagon Band of Potawatomi Ind'!F10</f>
        <v>934836.81</v>
      </c>
      <c r="AY13" s="23">
        <f>'[1]Pokagon Band of Potawatomi Ind'!L10</f>
        <v>115639.65000000002</v>
      </c>
      <c r="AZ13" s="23">
        <f>'[1]Pokagon Band of Potawatomi Ind'!R10</f>
        <v>115356.36000000003</v>
      </c>
      <c r="BA13" s="24">
        <f>MAX(0,'[1]Pokagon Band of Potawatomi Ind'!X10)</f>
        <v>0</v>
      </c>
      <c r="BB13" s="22">
        <f>'[1]Soaring Eagle Gaming'!F10</f>
        <v>1293685.53</v>
      </c>
      <c r="BC13" s="23">
        <f>'[1]Soaring Eagle Gaming'!L10</f>
        <v>187982.44999999995</v>
      </c>
      <c r="BD13" s="23">
        <f>'[1]Soaring Eagle Gaming'!R10</f>
        <v>120229.93999999996</v>
      </c>
      <c r="BE13" s="32">
        <f>MAX(0,'[1]Soaring Eagle Gaming'!X10)</f>
        <v>3013.3714799999966</v>
      </c>
      <c r="BF13" s="52">
        <f>'[1]Sault Ste. Marie Tribe of Chipp'!F10</f>
        <v>0</v>
      </c>
      <c r="BG13" s="53">
        <f>'[1]Sault Ste. Marie Tribe of Chipp'!L10</f>
        <v>0</v>
      </c>
      <c r="BH13" s="53">
        <f>'[1]Sault Ste. Marie Tribe of Chipp'!R10</f>
        <v>0</v>
      </c>
      <c r="BI13" s="63">
        <f>MAX(0,'[1]Sault Ste. Marie Tribe of Chipp'!X10)</f>
        <v>0</v>
      </c>
      <c r="BJ13" s="42">
        <f t="shared" ref="BJ13" si="24">B13+F13+J13+N13+R13+V13+Z13+AD13+AH13+AL13+AP13+AT13+AX13+BB13+BF13</f>
        <v>250189000.75999996</v>
      </c>
      <c r="BK13" s="38">
        <f t="shared" ref="BK13" si="25">C13+G13+K13+O13+S13+W13+AA13+AE13+AI13+AM13+AQ13+AU13+AY13+BC13+BG13</f>
        <v>29420680.299999986</v>
      </c>
      <c r="BL13" s="38">
        <f t="shared" ref="BL13" si="26">D13+H13+L13+P13+T13+X13+AB13+AF13+AJ13+AN13+AR13+AV13+AZ13+BD13+BH13</f>
        <v>17236761.719999988</v>
      </c>
      <c r="BM13" s="43">
        <f t="shared" ref="BM13" si="27">E13+I13+M13+Q13+U13+Y13+AC13+AG13+AK13+AO13+AS13+AW13+BA13+BE13+BI13</f>
        <v>1117151.7888719991</v>
      </c>
      <c r="BN13" s="34">
        <f>'[1]All Operators reconciliation'!X10+'[1]All Operators reconciliation'!Z10</f>
        <v>311475.3204679999</v>
      </c>
    </row>
    <row r="14" spans="1:77" s="1" customFormat="1" ht="13.8" x14ac:dyDescent="0.3">
      <c r="A14" s="2" t="s">
        <v>44</v>
      </c>
      <c r="B14" s="22">
        <f>'[1]MGM Grand Detroit'!F11</f>
        <v>41205758.130000003</v>
      </c>
      <c r="C14" s="23">
        <f>'[1]MGM Grand Detroit'!L11</f>
        <v>4643822.400000006</v>
      </c>
      <c r="D14" s="23">
        <f>'[1]MGM Grand Detroit'!R11</f>
        <v>2852123.9900000058</v>
      </c>
      <c r="E14" s="24">
        <f>MAX(0,'[1]MGM Grand Detroit'!Z11)</f>
        <v>0</v>
      </c>
      <c r="F14" s="22">
        <f>'[1]MotorCity Casino'!F11</f>
        <v>101015305.28</v>
      </c>
      <c r="G14" s="23">
        <f>'[1]MotorCity Casino'!L11</f>
        <v>11109914.219999993</v>
      </c>
      <c r="H14" s="23">
        <f>'[1]MotorCity Casino'!R11</f>
        <v>7615582.3699999936</v>
      </c>
      <c r="I14" s="24">
        <f>MAX(0,'[1]MotorCity Casino'!Z11)</f>
        <v>447796.24335599958</v>
      </c>
      <c r="J14" s="22">
        <f>[1]Greektown_Penn!F11</f>
        <v>14228626.01</v>
      </c>
      <c r="K14" s="23">
        <f>[1]Greektown_Penn!L11</f>
        <v>1099457.7899999991</v>
      </c>
      <c r="L14" s="23">
        <f>[1]Greektown_Penn!R11</f>
        <v>666740.98999999906</v>
      </c>
      <c r="M14" s="24">
        <f>MAX(0,[1]Greektown_Penn!Z11)</f>
        <v>0</v>
      </c>
      <c r="N14" s="22">
        <f>'[1]Bay Mills Indian Community'!F11</f>
        <v>78070971.459999993</v>
      </c>
      <c r="O14" s="23">
        <f>'[1]Bay Mills Indian Community'!L11</f>
        <v>7587155.2299999893</v>
      </c>
      <c r="P14" s="23">
        <f>'[1]Bay Mills Indian Community'!R11</f>
        <v>4432684.3499999894</v>
      </c>
      <c r="Q14" s="24">
        <f>MAX(0,'[1]Bay Mills Indian Community'!X11)</f>
        <v>372345.48539999913</v>
      </c>
      <c r="R14" s="22">
        <f>[1]FireKeepers!F11</f>
        <v>878896.34</v>
      </c>
      <c r="S14" s="23">
        <f>[1]FireKeepers!L11</f>
        <v>-7393.3499999999767</v>
      </c>
      <c r="T14" s="23">
        <f>[1]FireKeepers!R11</f>
        <v>-45217.629999999976</v>
      </c>
      <c r="U14" s="24">
        <f>MAX(0,[1]FireKeepers!X11)</f>
        <v>0</v>
      </c>
      <c r="V14" s="22">
        <f>'[1]Grnd Traverse Band of Otta &amp; Ch'!F11</f>
        <v>18429056.109999999</v>
      </c>
      <c r="W14" s="23">
        <f>'[1]Grnd Traverse Band of Otta &amp; Ch'!L11</f>
        <v>901513.71999999881</v>
      </c>
      <c r="X14" s="23">
        <f>'[1]Grnd Traverse Band of Otta &amp; Ch'!R11</f>
        <v>624232.78999999887</v>
      </c>
      <c r="Y14" s="24">
        <f>MAX(0,'[1]Grnd Traverse Band of Otta &amp; Ch'!X11)</f>
        <v>52435.554359999907</v>
      </c>
      <c r="Z14" s="22">
        <f>'[1]Gun Lake'!F11</f>
        <v>837971.28</v>
      </c>
      <c r="AA14" s="23">
        <f>'[1]Gun Lake'!L11</f>
        <v>57682.510000000009</v>
      </c>
      <c r="AB14" s="23">
        <f>'[1]Gun Lake'!R11</f>
        <v>53987.650000000009</v>
      </c>
      <c r="AC14" s="24">
        <f>MAX(0,'[1]Gun Lake'!X11)</f>
        <v>0</v>
      </c>
      <c r="AD14" s="22">
        <f>'[1]Hannahville Indian Community'!F11</f>
        <v>287183.46000000002</v>
      </c>
      <c r="AE14" s="23">
        <f>'[1]Hannahville Indian Community'!L11</f>
        <v>22726.380000000005</v>
      </c>
      <c r="AF14" s="23">
        <f>'[1]Hannahville Indian Community'!R11</f>
        <v>22326.380000000005</v>
      </c>
      <c r="AG14" s="24">
        <f>MAX(0,'[1]Hannahville Indian Community'!X11)</f>
        <v>0</v>
      </c>
      <c r="AH14" s="52">
        <f>'[1]Keweenaw Bay Indian Community'!F11</f>
        <v>0</v>
      </c>
      <c r="AI14" s="53">
        <f>'[1]Keweenaw Bay Indian Community'!L11</f>
        <v>0</v>
      </c>
      <c r="AJ14" s="53">
        <f>'[1]Keweenaw Bay Indian Community'!R11</f>
        <v>0</v>
      </c>
      <c r="AK14" s="61">
        <f>MAX(0,'[1]Keweenaw Bay Indian Community'!X11)</f>
        <v>0</v>
      </c>
      <c r="AL14" s="22">
        <f>'[1]Lac Vieux Desert Tribe'!F11</f>
        <v>16468267.800000001</v>
      </c>
      <c r="AM14" s="23">
        <f>'[1]Lac Vieux Desert Tribe'!L11</f>
        <v>1250312.3200000003</v>
      </c>
      <c r="AN14" s="23">
        <f>'[1]Lac Vieux Desert Tribe'!R11</f>
        <v>-262864.9299999997</v>
      </c>
      <c r="AO14" s="24">
        <f>MAX(0,'[1]Lac Vieux Desert Tribe'!X11)</f>
        <v>0</v>
      </c>
      <c r="AP14" s="22">
        <f>'[1]Little River Band of Ottawa Ind'!F11</f>
        <v>6245001.8200000003</v>
      </c>
      <c r="AQ14" s="23">
        <f>'[1]Little River Band of Ottawa Ind'!L11</f>
        <v>611717.80000000075</v>
      </c>
      <c r="AR14" s="23">
        <f>'[1]Little River Band of Ottawa Ind'!R11</f>
        <v>324392.70000000077</v>
      </c>
      <c r="AS14" s="24">
        <f>MAX(0,'[1]Little River Band of Ottawa Ind'!X11)</f>
        <v>0</v>
      </c>
      <c r="AT14" s="52">
        <f>'[1]Little Traverse Bay Band of Oda'!F11</f>
        <v>0</v>
      </c>
      <c r="AU14" s="53">
        <f>'[1]Little Traverse Bay Band of Oda'!L11</f>
        <v>0</v>
      </c>
      <c r="AV14" s="53">
        <f>'[1]Little Traverse Bay Band of Oda'!R11</f>
        <v>0</v>
      </c>
      <c r="AW14" s="61">
        <f>MAX(0,'[1]Little Traverse Bay Band of Oda'!X11)</f>
        <v>0</v>
      </c>
      <c r="AX14" s="22">
        <f>'[1]Pokagon Band of Potawatomi Ind'!F11</f>
        <v>881518.26</v>
      </c>
      <c r="AY14" s="23">
        <f>'[1]Pokagon Band of Potawatomi Ind'!L11</f>
        <v>30018.320000000065</v>
      </c>
      <c r="AZ14" s="23">
        <f>'[1]Pokagon Band of Potawatomi Ind'!R11</f>
        <v>29804.790000000066</v>
      </c>
      <c r="BA14" s="24">
        <f>MAX(0,'[1]Pokagon Band of Potawatomi Ind'!X11)</f>
        <v>0</v>
      </c>
      <c r="BB14" s="22">
        <f>'[1]Soaring Eagle Gaming'!F11</f>
        <v>1517893.56</v>
      </c>
      <c r="BC14" s="23">
        <f>'[1]Soaring Eagle Gaming'!L11</f>
        <v>51214.14000000013</v>
      </c>
      <c r="BD14" s="23">
        <f>'[1]Soaring Eagle Gaming'!R11</f>
        <v>22901.110000000132</v>
      </c>
      <c r="BE14" s="32">
        <f>MAX(0,'[1]Soaring Eagle Gaming'!X11)</f>
        <v>1923.6932400000112</v>
      </c>
      <c r="BF14" s="52">
        <f>'[1]Sault Ste. Marie Tribe of Chipp'!F11</f>
        <v>0</v>
      </c>
      <c r="BG14" s="53">
        <f>'[1]Sault Ste. Marie Tribe of Chipp'!L11</f>
        <v>0</v>
      </c>
      <c r="BH14" s="53">
        <f>'[1]Sault Ste. Marie Tribe of Chipp'!R11</f>
        <v>0</v>
      </c>
      <c r="BI14" s="63">
        <f>MAX(0,'[1]Sault Ste. Marie Tribe of Chipp'!X11)</f>
        <v>0</v>
      </c>
      <c r="BJ14" s="42">
        <f t="shared" ref="BJ14" si="28">B14+F14+J14+N14+R14+V14+Z14+AD14+AH14+AL14+AP14+AT14+AX14+BB14+BF14</f>
        <v>280066449.50999999</v>
      </c>
      <c r="BK14" s="38">
        <f t="shared" ref="BK14" si="29">C14+G14+K14+O14+S14+W14+AA14+AE14+AI14+AM14+AQ14+AU14+AY14+BC14+BG14</f>
        <v>27358141.479999986</v>
      </c>
      <c r="BL14" s="38">
        <f t="shared" ref="BL14" si="30">D14+H14+L14+P14+T14+X14+AB14+AF14+AJ14+AN14+AR14+AV14+AZ14+BD14+BH14</f>
        <v>16336694.559999989</v>
      </c>
      <c r="BM14" s="43">
        <f t="shared" ref="BM14" si="31">E14+I14+M14+Q14+U14+Y14+AC14+AG14+AK14+AO14+AS14+AW14+BA14+BE14+BI14</f>
        <v>874500.97635599866</v>
      </c>
      <c r="BN14" s="34">
        <f>'[1]All Operators reconciliation'!X11+'[1]All Operators reconciliation'!Z11</f>
        <v>287107.45534899976</v>
      </c>
    </row>
    <row r="15" spans="1:77" s="1" customFormat="1" ht="13.8" x14ac:dyDescent="0.3">
      <c r="A15" s="2" t="s">
        <v>45</v>
      </c>
      <c r="B15" s="22">
        <f>'[1]MGM Grand Detroit'!F12</f>
        <v>74788298.849999994</v>
      </c>
      <c r="C15" s="23">
        <f>'[1]MGM Grand Detroit'!L12</f>
        <v>9293137.7399999946</v>
      </c>
      <c r="D15" s="23">
        <f>'[1]MGM Grand Detroit'!R12</f>
        <v>4831816.7299999949</v>
      </c>
      <c r="E15" s="24">
        <f>MAX(0,'[1]MGM Grand Detroit'!Z12)</f>
        <v>0</v>
      </c>
      <c r="F15" s="22">
        <f>'[1]MotorCity Casino'!F12</f>
        <v>180087750.66999999</v>
      </c>
      <c r="G15" s="23">
        <f>'[1]MotorCity Casino'!L12</f>
        <v>24364237.75</v>
      </c>
      <c r="H15" s="23">
        <f>'[1]MotorCity Casino'!R12</f>
        <v>14204340.029999999</v>
      </c>
      <c r="I15" s="24">
        <f>MAX(0,'[1]MotorCity Casino'!Z12)</f>
        <v>835215.19376399997</v>
      </c>
      <c r="J15" s="22">
        <f>[1]Greektown_Penn!F12</f>
        <v>25728482.23</v>
      </c>
      <c r="K15" s="23">
        <f>[1]Greektown_Penn!L12</f>
        <v>1797123.8399999999</v>
      </c>
      <c r="L15" s="23">
        <f>[1]Greektown_Penn!R12</f>
        <v>1038660.0199999999</v>
      </c>
      <c r="M15" s="24">
        <f>MAX(0,[1]Greektown_Penn!Z12)</f>
        <v>0</v>
      </c>
      <c r="N15" s="22">
        <f>'[1]Bay Mills Indian Community'!F12</f>
        <v>155857996.25</v>
      </c>
      <c r="O15" s="23">
        <f>'[1]Bay Mills Indian Community'!L12</f>
        <v>17380437.900000006</v>
      </c>
      <c r="P15" s="23">
        <f>'[1]Bay Mills Indian Community'!R12</f>
        <v>5762142.3700000066</v>
      </c>
      <c r="Q15" s="24">
        <f>MAX(0,'[1]Bay Mills Indian Community'!X12)</f>
        <v>484019.95908000058</v>
      </c>
      <c r="R15" s="22">
        <f>[1]FireKeepers!F12</f>
        <v>1676911.15</v>
      </c>
      <c r="S15" s="23">
        <f>[1]FireKeepers!L12</f>
        <v>544.63999999989755</v>
      </c>
      <c r="T15" s="23">
        <f>[1]FireKeepers!R12</f>
        <v>-73870.360000000102</v>
      </c>
      <c r="U15" s="24">
        <f>MAX(0,[1]FireKeepers!X12)</f>
        <v>0</v>
      </c>
      <c r="V15" s="22">
        <f>'[1]Grnd Traverse Band of Otta &amp; Ch'!F12</f>
        <v>26292070.469999999</v>
      </c>
      <c r="W15" s="23">
        <f>'[1]Grnd Traverse Band of Otta &amp; Ch'!L12</f>
        <v>1835003.6099999994</v>
      </c>
      <c r="X15" s="23">
        <f>'[1]Grnd Traverse Band of Otta &amp; Ch'!R12</f>
        <v>1122891.8699999994</v>
      </c>
      <c r="Y15" s="24">
        <f>MAX(0,'[1]Grnd Traverse Band of Otta &amp; Ch'!X12)</f>
        <v>94322.917079999956</v>
      </c>
      <c r="Z15" s="22">
        <f>'[1]Gun Lake'!F12</f>
        <v>1059678.57</v>
      </c>
      <c r="AA15" s="23">
        <f>'[1]Gun Lake'!L12</f>
        <v>74413.710000000079</v>
      </c>
      <c r="AB15" s="23">
        <f>'[1]Gun Lake'!R12</f>
        <v>54522.910000000076</v>
      </c>
      <c r="AC15" s="24">
        <f>MAX(0,'[1]Gun Lake'!X12)</f>
        <v>0</v>
      </c>
      <c r="AD15" s="22">
        <f>'[1]Hannahville Indian Community'!F12</f>
        <v>601082.9</v>
      </c>
      <c r="AE15" s="23">
        <f>'[1]Hannahville Indian Community'!L12</f>
        <v>92188.410000000033</v>
      </c>
      <c r="AF15" s="23">
        <f>'[1]Hannahville Indian Community'!R12</f>
        <v>92188.410000000033</v>
      </c>
      <c r="AG15" s="24">
        <f>MAX(0,'[1]Hannahville Indian Community'!X12)</f>
        <v>0</v>
      </c>
      <c r="AH15" s="52">
        <f>'[1]Keweenaw Bay Indian Community'!F12</f>
        <v>0</v>
      </c>
      <c r="AI15" s="53">
        <f>'[1]Keweenaw Bay Indian Community'!L12</f>
        <v>0</v>
      </c>
      <c r="AJ15" s="53">
        <f>'[1]Keweenaw Bay Indian Community'!R12</f>
        <v>0</v>
      </c>
      <c r="AK15" s="61">
        <f>MAX(0,'[1]Keweenaw Bay Indian Community'!X12)</f>
        <v>0</v>
      </c>
      <c r="AL15" s="22">
        <f>'[1]Lac Vieux Desert Tribe'!F12</f>
        <v>23861916.640000001</v>
      </c>
      <c r="AM15" s="23">
        <f>'[1]Lac Vieux Desert Tribe'!L12</f>
        <v>2771460.5700000003</v>
      </c>
      <c r="AN15" s="23">
        <f>'[1]Lac Vieux Desert Tribe'!R12</f>
        <v>213218.75000000047</v>
      </c>
      <c r="AO15" s="24">
        <f>MAX(0,'[1]Lac Vieux Desert Tribe'!X12)</f>
        <v>0</v>
      </c>
      <c r="AP15" s="22">
        <f>'[1]Little River Band of Ottawa Ind'!F12</f>
        <v>7786308.0199999996</v>
      </c>
      <c r="AQ15" s="23">
        <f>'[1]Little River Band of Ottawa Ind'!L12</f>
        <v>477951.37999999989</v>
      </c>
      <c r="AR15" s="23">
        <f>'[1]Little River Band of Ottawa Ind'!R12</f>
        <v>196643.29999999987</v>
      </c>
      <c r="AS15" s="24">
        <f>MAX(0,'[1]Little River Band of Ottawa Ind'!X12)</f>
        <v>0</v>
      </c>
      <c r="AT15" s="52">
        <f>'[1]Little Traverse Bay Band of Oda'!F12</f>
        <v>0</v>
      </c>
      <c r="AU15" s="53">
        <f>'[1]Little Traverse Bay Band of Oda'!L12</f>
        <v>0</v>
      </c>
      <c r="AV15" s="53">
        <f>'[1]Little Traverse Bay Band of Oda'!R12</f>
        <v>0</v>
      </c>
      <c r="AW15" s="61">
        <f>MAX(0,'[1]Little Traverse Bay Band of Oda'!X12)</f>
        <v>0</v>
      </c>
      <c r="AX15" s="22">
        <f>'[1]Pokagon Band of Potawatomi Ind'!F12</f>
        <v>1354739.57</v>
      </c>
      <c r="AY15" s="23">
        <f>'[1]Pokagon Band of Potawatomi Ind'!L12</f>
        <v>110237.88000000012</v>
      </c>
      <c r="AZ15" s="23">
        <f>'[1]Pokagon Band of Potawatomi Ind'!R12</f>
        <v>-85847.379999999888</v>
      </c>
      <c r="BA15" s="24">
        <f>MAX(0,'[1]Pokagon Band of Potawatomi Ind'!X12)</f>
        <v>0</v>
      </c>
      <c r="BB15" s="22">
        <f>'[1]Soaring Eagle Gaming'!F12</f>
        <v>2656773.73</v>
      </c>
      <c r="BC15" s="23">
        <f>'[1]Soaring Eagle Gaming'!L12</f>
        <v>248046.41000000015</v>
      </c>
      <c r="BD15" s="23">
        <f>'[1]Soaring Eagle Gaming'!R12</f>
        <v>205757.97000000015</v>
      </c>
      <c r="BE15" s="32">
        <f>MAX(0,'[1]Soaring Eagle Gaming'!X12)</f>
        <v>17283.669480000015</v>
      </c>
      <c r="BF15" s="52">
        <f>'[1]Sault Ste. Marie Tribe of Chipp'!F12</f>
        <v>0</v>
      </c>
      <c r="BG15" s="53">
        <f>'[1]Sault Ste. Marie Tribe of Chipp'!L12</f>
        <v>0</v>
      </c>
      <c r="BH15" s="53">
        <f>'[1]Sault Ste. Marie Tribe of Chipp'!R12</f>
        <v>0</v>
      </c>
      <c r="BI15" s="63">
        <f>MAX(0,'[1]Sault Ste. Marie Tribe of Chipp'!X12)</f>
        <v>0</v>
      </c>
      <c r="BJ15" s="42">
        <f t="shared" ref="BJ15" si="32">B15+F15+J15+N15+R15+V15+Z15+AD15+AH15+AL15+AP15+AT15+AX15+BB15+BF15</f>
        <v>501752009.04999995</v>
      </c>
      <c r="BK15" s="38">
        <f t="shared" ref="BK15" si="33">C15+G15+K15+O15+S15+W15+AA15+AE15+AI15+AM15+AQ15+AU15+AY15+BC15+BG15</f>
        <v>58444783.840000004</v>
      </c>
      <c r="BL15" s="38">
        <f t="shared" ref="BL15" si="34">D15+H15+L15+P15+T15+X15+AB15+AF15+AJ15+AN15+AR15+AV15+AZ15+BD15+BH15</f>
        <v>27562464.620000001</v>
      </c>
      <c r="BM15" s="43">
        <f t="shared" ref="BM15" si="35">E15+I15+M15+Q15+U15+Y15+AC15+AG15+AK15+AO15+AS15+AW15+BA15+BE15+BI15</f>
        <v>1430841.7394040006</v>
      </c>
      <c r="BN15" s="34">
        <f>'[1]All Operators reconciliation'!X12+'[1]All Operators reconciliation'!Z12</f>
        <v>535503.61913100001</v>
      </c>
    </row>
    <row r="16" spans="1:77" s="1" customFormat="1" ht="13.8" x14ac:dyDescent="0.3">
      <c r="A16" s="2" t="s">
        <v>46</v>
      </c>
      <c r="B16" s="22">
        <f>'[1]MGM Grand Detroit'!F13</f>
        <v>84339704.5</v>
      </c>
      <c r="C16" s="23">
        <f>'[1]MGM Grand Detroit'!L13</f>
        <v>4646185.6800000072</v>
      </c>
      <c r="D16" s="23">
        <f>'[1]MGM Grand Detroit'!R13</f>
        <v>686078.15000000736</v>
      </c>
      <c r="E16" s="24">
        <f>MAX(0,'[1]MGM Grand Detroit'!Z13)</f>
        <v>0</v>
      </c>
      <c r="F16" s="22">
        <f>'[1]MotorCity Casino'!F13</f>
        <v>211267160.53</v>
      </c>
      <c r="G16" s="23">
        <f>'[1]MotorCity Casino'!L13</f>
        <v>16975687.360000014</v>
      </c>
      <c r="H16" s="23">
        <f>'[1]MotorCity Casino'!R13</f>
        <v>8581343.2500000149</v>
      </c>
      <c r="I16" s="24">
        <f>MAX(0,'[1]MotorCity Casino'!Z13)</f>
        <v>504582.98310000089</v>
      </c>
      <c r="J16" s="22">
        <f>[1]Greektown_Penn!F13</f>
        <v>31457716.440000001</v>
      </c>
      <c r="K16" s="23">
        <f>[1]Greektown_Penn!L13</f>
        <v>1783609.0500000007</v>
      </c>
      <c r="L16" s="23">
        <f>[1]Greektown_Penn!R13</f>
        <v>1136411.9700000007</v>
      </c>
      <c r="M16" s="24">
        <f>MAX(0,[1]Greektown_Penn!Z13)</f>
        <v>0</v>
      </c>
      <c r="N16" s="22">
        <f>'[1]Bay Mills Indian Community'!F13</f>
        <v>159871355.83000001</v>
      </c>
      <c r="O16" s="23">
        <f>'[1]Bay Mills Indian Community'!L13</f>
        <v>6530037.0600000024</v>
      </c>
      <c r="P16" s="23">
        <f>'[1]Bay Mills Indian Community'!R13</f>
        <v>-384638.70999999717</v>
      </c>
      <c r="Q16" s="24">
        <f>MAX(0,'[1]Bay Mills Indian Community'!X13)</f>
        <v>0</v>
      </c>
      <c r="R16" s="22">
        <f>[1]FireKeepers!F13</f>
        <v>1659901.77</v>
      </c>
      <c r="S16" s="23">
        <f>[1]FireKeepers!L13</f>
        <v>44960.770000000019</v>
      </c>
      <c r="T16" s="23">
        <f>[1]FireKeepers!R13</f>
        <v>-29544.229999999981</v>
      </c>
      <c r="U16" s="24">
        <f>MAX(0,[1]FireKeepers!X13)</f>
        <v>0</v>
      </c>
      <c r="V16" s="22">
        <f>'[1]Grnd Traverse Band of Otta &amp; Ch'!F13</f>
        <v>27659569.690000001</v>
      </c>
      <c r="W16" s="23">
        <f>'[1]Grnd Traverse Band of Otta &amp; Ch'!L13</f>
        <v>1163701.8600000031</v>
      </c>
      <c r="X16" s="23">
        <f>'[1]Grnd Traverse Band of Otta &amp; Ch'!R13</f>
        <v>721824.11000000313</v>
      </c>
      <c r="Y16" s="24">
        <f>MAX(0,'[1]Grnd Traverse Band of Otta &amp; Ch'!X13)</f>
        <v>60633.225240000269</v>
      </c>
      <c r="Z16" s="22">
        <f>'[1]Gun Lake'!F13</f>
        <v>1600204.09</v>
      </c>
      <c r="AA16" s="23">
        <f>'[1]Gun Lake'!L13</f>
        <v>17139.570000000065</v>
      </c>
      <c r="AB16" s="23">
        <f>'[1]Gun Lake'!R13</f>
        <v>-17387.279999999933</v>
      </c>
      <c r="AC16" s="24">
        <f>MAX(0,'[1]Gun Lake'!X13)</f>
        <v>0</v>
      </c>
      <c r="AD16" s="22">
        <f>'[1]Hannahville Indian Community'!F13</f>
        <v>683228.44</v>
      </c>
      <c r="AE16" s="23">
        <f>'[1]Hannahville Indian Community'!L13</f>
        <v>58379.679999999935</v>
      </c>
      <c r="AF16" s="23">
        <f>'[1]Hannahville Indian Community'!R13</f>
        <v>58329.679999999935</v>
      </c>
      <c r="AG16" s="24">
        <f>MAX(0,'[1]Hannahville Indian Community'!X13)</f>
        <v>0</v>
      </c>
      <c r="AH16" s="52">
        <f>'[1]Keweenaw Bay Indian Community'!F13</f>
        <v>0</v>
      </c>
      <c r="AI16" s="53">
        <f>'[1]Keweenaw Bay Indian Community'!L13</f>
        <v>0</v>
      </c>
      <c r="AJ16" s="53">
        <f>'[1]Keweenaw Bay Indian Community'!R13</f>
        <v>0</v>
      </c>
      <c r="AK16" s="61">
        <f>MAX(0,'[1]Keweenaw Bay Indian Community'!X13)</f>
        <v>0</v>
      </c>
      <c r="AL16" s="22">
        <f>'[1]Lac Vieux Desert Tribe'!F13</f>
        <v>29507990.050000001</v>
      </c>
      <c r="AM16" s="23">
        <f>'[1]Lac Vieux Desert Tribe'!L13</f>
        <v>1262457.5500000007</v>
      </c>
      <c r="AN16" s="23">
        <f>'[1]Lac Vieux Desert Tribe'!R13</f>
        <v>-1154060.1899999995</v>
      </c>
      <c r="AO16" s="24">
        <f>MAX(0,'[1]Lac Vieux Desert Tribe'!X13)</f>
        <v>0</v>
      </c>
      <c r="AP16" s="22">
        <f>'[1]Little River Band of Ottawa Ind'!F13</f>
        <v>8708394.3399999999</v>
      </c>
      <c r="AQ16" s="23">
        <f>'[1]Little River Band of Ottawa Ind'!L13</f>
        <v>438002.8599999994</v>
      </c>
      <c r="AR16" s="23">
        <f>'[1]Little River Band of Ottawa Ind'!R13</f>
        <v>188731.68999999939</v>
      </c>
      <c r="AS16" s="24">
        <f>MAX(0,'[1]Little River Band of Ottawa Ind'!X13)</f>
        <v>0</v>
      </c>
      <c r="AT16" s="52">
        <f>'[1]Little Traverse Bay Band of Oda'!F13</f>
        <v>0</v>
      </c>
      <c r="AU16" s="53">
        <f>'[1]Little Traverse Bay Band of Oda'!L13</f>
        <v>0</v>
      </c>
      <c r="AV16" s="53">
        <f>'[1]Little Traverse Bay Band of Oda'!R13</f>
        <v>0</v>
      </c>
      <c r="AW16" s="61">
        <f>MAX(0,'[1]Little Traverse Bay Band of Oda'!X13)</f>
        <v>0</v>
      </c>
      <c r="AX16" s="22">
        <f>'[1]Pokagon Band of Potawatomi Ind'!F13</f>
        <v>1172810.32</v>
      </c>
      <c r="AY16" s="23">
        <f>'[1]Pokagon Band of Potawatomi Ind'!L13</f>
        <v>17671.020000000019</v>
      </c>
      <c r="AZ16" s="23">
        <f>'[1]Pokagon Band of Potawatomi Ind'!R13</f>
        <v>16370.070000000018</v>
      </c>
      <c r="BA16" s="24">
        <f>MAX(0,'[1]Pokagon Band of Potawatomi Ind'!X13)</f>
        <v>0</v>
      </c>
      <c r="BB16" s="22">
        <f>'[1]Soaring Eagle Gaming'!F13</f>
        <v>2495290.2400000002</v>
      </c>
      <c r="BC16" s="23">
        <f>'[1]Soaring Eagle Gaming'!L13</f>
        <v>94042.560000000056</v>
      </c>
      <c r="BD16" s="23">
        <f>'[1]Soaring Eagle Gaming'!R13</f>
        <v>49499.890000000058</v>
      </c>
      <c r="BE16" s="32">
        <f>MAX(0,'[1]Soaring Eagle Gaming'!X13)</f>
        <v>4157.9907600000051</v>
      </c>
      <c r="BF16" s="52">
        <f>'[1]Sault Ste. Marie Tribe of Chipp'!F13</f>
        <v>0</v>
      </c>
      <c r="BG16" s="53">
        <f>'[1]Sault Ste. Marie Tribe of Chipp'!L13</f>
        <v>0</v>
      </c>
      <c r="BH16" s="53">
        <f>'[1]Sault Ste. Marie Tribe of Chipp'!R13</f>
        <v>0</v>
      </c>
      <c r="BI16" s="63">
        <f>MAX(0,'[1]Sault Ste. Marie Tribe of Chipp'!X13)</f>
        <v>0</v>
      </c>
      <c r="BJ16" s="42">
        <f t="shared" ref="BJ16" si="36">B16+F16+J16+N16+R16+V16+Z16+AD16+AH16+AL16+AP16+AT16+AX16+BB16+BF16</f>
        <v>560423326.24000001</v>
      </c>
      <c r="BK16" s="38">
        <f t="shared" ref="BK16" si="37">C16+G16+K16+O16+S16+W16+AA16+AE16+AI16+AM16+AQ16+AU16+AY16+BC16+BG16</f>
        <v>33031875.020000026</v>
      </c>
      <c r="BL16" s="38">
        <f t="shared" ref="BL16" si="38">D16+H16+L16+P16+T16+X16+AB16+AF16+AJ16+AN16+AR16+AV16+AZ16+BD16+BH16</f>
        <v>9852958.4000000302</v>
      </c>
      <c r="BM16" s="43">
        <f t="shared" ref="BM16" si="39">E16+I16+M16+Q16+U16+Y16+AC16+AG16+AK16+AO16+AS16+AW16+BA16+BE16+BI16</f>
        <v>569374.19910000113</v>
      </c>
      <c r="BN16" s="34">
        <f>'[1]All Operators reconciliation'!X13+'[1]All Operators reconciliation'!Z13</f>
        <v>323516.64052500058</v>
      </c>
    </row>
    <row r="17" spans="1:67" s="1" customFormat="1" ht="13.8" x14ac:dyDescent="0.3">
      <c r="A17" s="2" t="s">
        <v>47</v>
      </c>
      <c r="B17" s="22"/>
      <c r="C17" s="23"/>
      <c r="D17" s="23"/>
      <c r="E17" s="24"/>
      <c r="F17" s="22"/>
      <c r="G17" s="23"/>
      <c r="H17" s="23"/>
      <c r="I17" s="24"/>
      <c r="J17" s="22"/>
      <c r="K17" s="23"/>
      <c r="L17" s="23"/>
      <c r="M17" s="24"/>
      <c r="N17" s="22"/>
      <c r="O17" s="23"/>
      <c r="P17" s="23"/>
      <c r="Q17" s="24"/>
      <c r="R17" s="22"/>
      <c r="S17" s="23"/>
      <c r="T17" s="23"/>
      <c r="U17" s="24"/>
      <c r="V17" s="22"/>
      <c r="W17" s="23"/>
      <c r="X17" s="23"/>
      <c r="Y17" s="24"/>
      <c r="Z17" s="22"/>
      <c r="AA17" s="23"/>
      <c r="AB17" s="23"/>
      <c r="AC17" s="24"/>
      <c r="AD17" s="22"/>
      <c r="AE17" s="23"/>
      <c r="AF17" s="23"/>
      <c r="AG17" s="24"/>
      <c r="AH17" s="22"/>
      <c r="AI17" s="23"/>
      <c r="AJ17" s="23"/>
      <c r="AK17" s="24"/>
      <c r="AL17" s="22"/>
      <c r="AM17" s="23"/>
      <c r="AN17" s="23"/>
      <c r="AO17" s="24"/>
      <c r="AP17" s="22"/>
      <c r="AQ17" s="23"/>
      <c r="AR17" s="23"/>
      <c r="AS17" s="24"/>
      <c r="AT17" s="22"/>
      <c r="AU17" s="23"/>
      <c r="AV17" s="23"/>
      <c r="AW17" s="24"/>
      <c r="AX17" s="22"/>
      <c r="AY17" s="23"/>
      <c r="AZ17" s="23"/>
      <c r="BA17" s="24"/>
      <c r="BB17" s="22"/>
      <c r="BC17" s="23"/>
      <c r="BD17" s="23"/>
      <c r="BE17" s="32"/>
      <c r="BF17" s="22"/>
      <c r="BG17" s="23"/>
      <c r="BH17" s="23"/>
      <c r="BI17" s="32"/>
      <c r="BJ17" s="42"/>
      <c r="BK17" s="38"/>
      <c r="BL17" s="38"/>
      <c r="BM17" s="43"/>
      <c r="BN17" s="34"/>
    </row>
    <row r="18" spans="1:67" s="1" customFormat="1" thickBot="1" x14ac:dyDescent="0.35">
      <c r="A18" s="2" t="s">
        <v>48</v>
      </c>
      <c r="B18" s="22"/>
      <c r="C18" s="23"/>
      <c r="D18" s="23"/>
      <c r="E18" s="24"/>
      <c r="F18" s="22"/>
      <c r="G18" s="23"/>
      <c r="H18" s="23"/>
      <c r="I18" s="24"/>
      <c r="J18" s="22"/>
      <c r="K18" s="23"/>
      <c r="L18" s="23"/>
      <c r="M18" s="24"/>
      <c r="N18" s="22"/>
      <c r="O18" s="23"/>
      <c r="P18" s="23"/>
      <c r="Q18" s="24"/>
      <c r="R18" s="22"/>
      <c r="S18" s="23"/>
      <c r="T18" s="23"/>
      <c r="U18" s="24"/>
      <c r="V18" s="22"/>
      <c r="W18" s="23"/>
      <c r="X18" s="23"/>
      <c r="Y18" s="24"/>
      <c r="Z18" s="22"/>
      <c r="AA18" s="23"/>
      <c r="AB18" s="23"/>
      <c r="AC18" s="24"/>
      <c r="AD18" s="22"/>
      <c r="AE18" s="23"/>
      <c r="AF18" s="23"/>
      <c r="AG18" s="24"/>
      <c r="AH18" s="22"/>
      <c r="AI18" s="23"/>
      <c r="AJ18" s="23"/>
      <c r="AK18" s="24"/>
      <c r="AL18" s="22"/>
      <c r="AM18" s="23"/>
      <c r="AN18" s="23"/>
      <c r="AO18" s="24"/>
      <c r="AP18" s="22"/>
      <c r="AQ18" s="23"/>
      <c r="AR18" s="23"/>
      <c r="AS18" s="24"/>
      <c r="AT18" s="22"/>
      <c r="AU18" s="23"/>
      <c r="AV18" s="23"/>
      <c r="AW18" s="24"/>
      <c r="AX18" s="22"/>
      <c r="AY18" s="23"/>
      <c r="AZ18" s="23"/>
      <c r="BA18" s="24"/>
      <c r="BB18" s="22"/>
      <c r="BC18" s="23"/>
      <c r="BD18" s="23"/>
      <c r="BE18" s="32"/>
      <c r="BF18" s="22"/>
      <c r="BG18" s="23"/>
      <c r="BH18" s="23"/>
      <c r="BI18" s="32"/>
      <c r="BJ18" s="42"/>
      <c r="BK18" s="38"/>
      <c r="BL18" s="38"/>
      <c r="BM18" s="43"/>
      <c r="BN18" s="34"/>
    </row>
    <row r="19" spans="1:67" s="29" customFormat="1" thickBot="1" x14ac:dyDescent="0.35">
      <c r="A19" s="25" t="s">
        <v>49</v>
      </c>
      <c r="B19" s="26">
        <f t="shared" ref="B19:BM19" si="40">SUM(B7:B18)</f>
        <v>577352271.86000001</v>
      </c>
      <c r="C19" s="26">
        <f t="shared" ref="C19" si="41">SUM(C7:C18)</f>
        <v>52945556.000000007</v>
      </c>
      <c r="D19" s="26">
        <f t="shared" si="40"/>
        <v>-20262328.520000003</v>
      </c>
      <c r="E19" s="27">
        <f t="shared" si="40"/>
        <v>993002.63118000003</v>
      </c>
      <c r="F19" s="26">
        <f t="shared" si="40"/>
        <v>1511199684.4599998</v>
      </c>
      <c r="G19" s="26">
        <f>SUM(G7:G18)</f>
        <v>177150880.19</v>
      </c>
      <c r="H19" s="26">
        <f>SUM(H7:H18)</f>
        <v>112392339.72</v>
      </c>
      <c r="I19" s="27">
        <f t="shared" si="40"/>
        <v>6608669.5755359996</v>
      </c>
      <c r="J19" s="26">
        <f t="shared" ref="J19:BI19" si="42">SUM(J7:J18)</f>
        <v>260075927.57999995</v>
      </c>
      <c r="K19" s="28">
        <f t="shared" si="42"/>
        <v>17336365.57</v>
      </c>
      <c r="L19" s="28">
        <f t="shared" si="42"/>
        <v>6211102.8599999985</v>
      </c>
      <c r="M19" s="27">
        <f t="shared" si="42"/>
        <v>0</v>
      </c>
      <c r="N19" s="26">
        <f t="shared" si="42"/>
        <v>1160429879.0899999</v>
      </c>
      <c r="O19" s="26">
        <f t="shared" si="42"/>
        <v>101145074.66999999</v>
      </c>
      <c r="P19" s="26">
        <f t="shared" si="42"/>
        <v>49065681.679999977</v>
      </c>
      <c r="Q19" s="27">
        <f t="shared" si="42"/>
        <v>4153826.9127599979</v>
      </c>
      <c r="R19" s="26">
        <f t="shared" si="42"/>
        <v>12990700.069999998</v>
      </c>
      <c r="S19" s="28">
        <f t="shared" si="42"/>
        <v>370727.91000000003</v>
      </c>
      <c r="T19" s="28">
        <f t="shared" si="42"/>
        <v>-298224.71999999997</v>
      </c>
      <c r="U19" s="27">
        <f t="shared" si="42"/>
        <v>0</v>
      </c>
      <c r="V19" s="26">
        <f t="shared" si="42"/>
        <v>242495084.77000001</v>
      </c>
      <c r="W19" s="28">
        <f t="shared" si="42"/>
        <v>10892811.080000011</v>
      </c>
      <c r="X19" s="28">
        <f t="shared" si="42"/>
        <v>7005584.9200000111</v>
      </c>
      <c r="Y19" s="27">
        <f t="shared" si="42"/>
        <v>588469.13328000088</v>
      </c>
      <c r="Z19" s="26">
        <f t="shared" si="42"/>
        <v>9119532.9400000013</v>
      </c>
      <c r="AA19" s="28">
        <f t="shared" si="42"/>
        <v>641577.8600000001</v>
      </c>
      <c r="AB19" s="28">
        <f t="shared" si="42"/>
        <v>355806.01000000018</v>
      </c>
      <c r="AC19" s="27">
        <f t="shared" si="42"/>
        <v>0</v>
      </c>
      <c r="AD19" s="26">
        <f t="shared" si="42"/>
        <v>8285802.0199999996</v>
      </c>
      <c r="AE19" s="28">
        <f t="shared" si="42"/>
        <v>375604.31000000017</v>
      </c>
      <c r="AF19" s="28">
        <f t="shared" si="42"/>
        <v>244196.31000000017</v>
      </c>
      <c r="AG19" s="27">
        <f t="shared" si="42"/>
        <v>0</v>
      </c>
      <c r="AH19" s="26">
        <f t="shared" si="42"/>
        <v>565065.25</v>
      </c>
      <c r="AI19" s="28">
        <f t="shared" si="42"/>
        <v>4514.9799999999814</v>
      </c>
      <c r="AJ19" s="28">
        <f t="shared" si="42"/>
        <v>-15623.000000000018</v>
      </c>
      <c r="AK19" s="27">
        <f t="shared" si="42"/>
        <v>0</v>
      </c>
      <c r="AL19" s="26">
        <f t="shared" si="42"/>
        <v>164672261.63999999</v>
      </c>
      <c r="AM19" s="28">
        <f t="shared" si="42"/>
        <v>13995213.310000004</v>
      </c>
      <c r="AN19" s="28">
        <f t="shared" si="42"/>
        <v>728916.75000000396</v>
      </c>
      <c r="AO19" s="27">
        <f t="shared" si="42"/>
        <v>162340.34208000003</v>
      </c>
      <c r="AP19" s="26">
        <f t="shared" si="42"/>
        <v>90284417.429999992</v>
      </c>
      <c r="AQ19" s="28">
        <f t="shared" si="42"/>
        <v>4961954.4899999956</v>
      </c>
      <c r="AR19" s="28">
        <f t="shared" si="42"/>
        <v>801798.6699999955</v>
      </c>
      <c r="AS19" s="27">
        <f t="shared" si="42"/>
        <v>0</v>
      </c>
      <c r="AT19" s="26">
        <f t="shared" si="42"/>
        <v>0</v>
      </c>
      <c r="AU19" s="28">
        <f t="shared" si="42"/>
        <v>0</v>
      </c>
      <c r="AV19" s="28">
        <f t="shared" si="42"/>
        <v>0</v>
      </c>
      <c r="AW19" s="27">
        <f t="shared" si="42"/>
        <v>0</v>
      </c>
      <c r="AX19" s="26">
        <f t="shared" si="42"/>
        <v>10545990.91</v>
      </c>
      <c r="AY19" s="28">
        <f t="shared" si="42"/>
        <v>700996.35000000044</v>
      </c>
      <c r="AZ19" s="28">
        <f t="shared" si="42"/>
        <v>485283.46000000037</v>
      </c>
      <c r="BA19" s="27">
        <f t="shared" si="42"/>
        <v>0</v>
      </c>
      <c r="BB19" s="26">
        <f t="shared" si="42"/>
        <v>23890369.600000001</v>
      </c>
      <c r="BC19" s="28">
        <f t="shared" si="42"/>
        <v>1481502.7100000002</v>
      </c>
      <c r="BD19" s="28">
        <f t="shared" si="42"/>
        <v>314032.44000000024</v>
      </c>
      <c r="BE19" s="27">
        <f t="shared" si="42"/>
        <v>26378.724960000025</v>
      </c>
      <c r="BF19" s="26">
        <f t="shared" si="42"/>
        <v>467815.07999999996</v>
      </c>
      <c r="BG19" s="28">
        <f t="shared" si="42"/>
        <v>9668.0100000000148</v>
      </c>
      <c r="BH19" s="28">
        <f t="shared" si="42"/>
        <v>9618.0100000000148</v>
      </c>
      <c r="BI19" s="27">
        <f t="shared" si="42"/>
        <v>686.24303999999916</v>
      </c>
      <c r="BJ19" s="35">
        <f t="shared" si="40"/>
        <v>4072374802.6999998</v>
      </c>
      <c r="BK19" s="36">
        <f t="shared" ref="BK19" si="43">SUM(BK7:BK18)</f>
        <v>382012447.44</v>
      </c>
      <c r="BL19" s="36">
        <f t="shared" si="40"/>
        <v>157038184.58999997</v>
      </c>
      <c r="BM19" s="37">
        <f t="shared" si="40"/>
        <v>12533373.562835999</v>
      </c>
      <c r="BN19" s="31">
        <f t="shared" ref="BN19" si="44">SUM(BN7:BN18)</f>
        <v>4873861.2617889997</v>
      </c>
    </row>
    <row r="20" spans="1:67" s="55" customFormat="1" ht="13.8" x14ac:dyDescent="0.3">
      <c r="A20" s="5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7" s="10" customFormat="1" ht="12" x14ac:dyDescent="0.25">
      <c r="A21" s="56"/>
      <c r="B21" s="9" t="s">
        <v>53</v>
      </c>
      <c r="C21" s="64" t="s">
        <v>56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"/>
      <c r="S21" s="7"/>
      <c r="T21" s="7"/>
      <c r="U21" s="8"/>
      <c r="V21" s="7"/>
      <c r="W21" s="7"/>
      <c r="X21" s="7"/>
      <c r="Y21" s="8"/>
      <c r="Z21" s="7"/>
      <c r="AA21" s="7"/>
      <c r="AB21" s="7"/>
      <c r="AC21" s="8"/>
      <c r="AD21" s="7"/>
      <c r="AE21" s="7"/>
      <c r="AF21" s="7"/>
      <c r="AG21" s="8"/>
      <c r="AH21" s="7"/>
      <c r="AI21" s="7"/>
      <c r="AJ21" s="7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7"/>
      <c r="BK21" s="7"/>
      <c r="BL21" s="7"/>
      <c r="BM21" s="7"/>
      <c r="BN21" s="8"/>
      <c r="BO21" s="57"/>
    </row>
    <row r="22" spans="1:67" s="10" customFormat="1" x14ac:dyDescent="0.3">
      <c r="A22" s="58"/>
      <c r="B22" s="9" t="s">
        <v>55</v>
      </c>
      <c r="C22" s="64" t="s">
        <v>58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BO22" s="17"/>
    </row>
    <row r="23" spans="1:67" s="10" customFormat="1" x14ac:dyDescent="0.3">
      <c r="A23" s="58"/>
      <c r="B23" s="9" t="s">
        <v>77</v>
      </c>
      <c r="C23" s="64" t="s">
        <v>78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BO23" s="17"/>
    </row>
    <row r="24" spans="1:67" s="10" customFormat="1" x14ac:dyDescent="0.3">
      <c r="A24" s="58"/>
      <c r="B24" s="9" t="s">
        <v>81</v>
      </c>
      <c r="C24" s="64" t="s">
        <v>82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BO24" s="17"/>
    </row>
    <row r="25" spans="1:67" s="10" customFormat="1" x14ac:dyDescent="0.3">
      <c r="A25" s="58"/>
      <c r="B25" s="9" t="s">
        <v>85</v>
      </c>
      <c r="C25" s="64" t="s">
        <v>84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BO25" s="17"/>
    </row>
    <row r="26" spans="1:67" s="10" customFormat="1" x14ac:dyDescent="0.3">
      <c r="A26" s="58"/>
      <c r="B26" s="9" t="s">
        <v>65</v>
      </c>
      <c r="C26" s="64" t="s">
        <v>66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BO26" s="17"/>
    </row>
    <row r="27" spans="1:67" x14ac:dyDescent="0.3">
      <c r="A27" s="59"/>
      <c r="B27" s="60"/>
      <c r="C27" s="60"/>
      <c r="D27" s="60"/>
      <c r="E27" s="60"/>
      <c r="BN27"/>
    </row>
    <row r="28" spans="1:67" x14ac:dyDescent="0.3">
      <c r="BN28"/>
    </row>
    <row r="29" spans="1:67" x14ac:dyDescent="0.3">
      <c r="BN29"/>
    </row>
    <row r="30" spans="1:67" ht="15.75" customHeight="1" x14ac:dyDescent="0.3">
      <c r="BN30"/>
    </row>
    <row r="31" spans="1:67" ht="15.75" customHeight="1" x14ac:dyDescent="0.3">
      <c r="BN31"/>
    </row>
    <row r="32" spans="1:67" x14ac:dyDescent="0.3">
      <c r="BN32"/>
    </row>
    <row r="33" spans="66:66" x14ac:dyDescent="0.3">
      <c r="BN33"/>
    </row>
    <row r="34" spans="66:66" x14ac:dyDescent="0.3">
      <c r="BN34"/>
    </row>
  </sheetData>
  <sheetProtection algorithmName="SHA-512" hashValue="dWHG8AydlMJyik+Q4eDg2HB/iv6fT8NBVxu3S5VzxwjefhGdg/rWfaA3pv5O4cGrHIQzpPItVBc6pA47+2+OBg==" saltValue="smDtPpGJUUL2kcIiA9CqYA==" spinCount="100000" sheet="1" selectLockedCells="1" selectUnlockedCells="1"/>
  <mergeCells count="72">
    <mergeCell ref="AT2:AW2"/>
    <mergeCell ref="B1:Q1"/>
    <mergeCell ref="R1:AG1"/>
    <mergeCell ref="AH1:AW1"/>
    <mergeCell ref="AX1:BN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B3:E3"/>
    <mergeCell ref="F3:I3"/>
    <mergeCell ref="J3:M3"/>
    <mergeCell ref="N3:Q3"/>
    <mergeCell ref="R3:U3"/>
    <mergeCell ref="AX2:BA2"/>
    <mergeCell ref="BB2:BE2"/>
    <mergeCell ref="BF2:BI2"/>
    <mergeCell ref="BJ2:BM5"/>
    <mergeCell ref="BN2:BN5"/>
    <mergeCell ref="AX4:BA4"/>
    <mergeCell ref="BB4:BE4"/>
    <mergeCell ref="BF4:BI4"/>
    <mergeCell ref="BB5:BE5"/>
    <mergeCell ref="BF5:BI5"/>
    <mergeCell ref="AX5:BA5"/>
    <mergeCell ref="AT3:AW3"/>
    <mergeCell ref="AX3:BA3"/>
    <mergeCell ref="BB3:BE3"/>
    <mergeCell ref="BF3:BI3"/>
    <mergeCell ref="B4:E4"/>
    <mergeCell ref="F4:I4"/>
    <mergeCell ref="J4:M4"/>
    <mergeCell ref="N4:Q4"/>
    <mergeCell ref="R4:U4"/>
    <mergeCell ref="V4:Y4"/>
    <mergeCell ref="V3:Y3"/>
    <mergeCell ref="Z3:AC3"/>
    <mergeCell ref="AD3:AG3"/>
    <mergeCell ref="AH3:AK3"/>
    <mergeCell ref="AL3:AO3"/>
    <mergeCell ref="AP3:AS3"/>
    <mergeCell ref="Z4:AC4"/>
    <mergeCell ref="AD4:AG4"/>
    <mergeCell ref="AH4:AK4"/>
    <mergeCell ref="B5:E5"/>
    <mergeCell ref="F5:I5"/>
    <mergeCell ref="J5:M5"/>
    <mergeCell ref="N5:Q5"/>
    <mergeCell ref="R5:U5"/>
    <mergeCell ref="C25:Q25"/>
    <mergeCell ref="AL4:AO4"/>
    <mergeCell ref="AP4:AS4"/>
    <mergeCell ref="AT4:AW4"/>
    <mergeCell ref="C26:Q26"/>
    <mergeCell ref="AD5:AG5"/>
    <mergeCell ref="AH5:AK5"/>
    <mergeCell ref="AL5:AO5"/>
    <mergeCell ref="AP5:AS5"/>
    <mergeCell ref="C24:Q24"/>
    <mergeCell ref="C21:Q21"/>
    <mergeCell ref="C22:Q22"/>
    <mergeCell ref="C23:Q23"/>
    <mergeCell ref="AT5:AW5"/>
    <mergeCell ref="V5:Y5"/>
    <mergeCell ref="Z5:AC5"/>
  </mergeCells>
  <phoneticPr fontId="10" type="noConversion"/>
  <printOptions verticalCentered="1"/>
  <pageMargins left="0.25" right="0.25" top="0.75" bottom="0.75" header="0.3" footer="0.3"/>
  <pageSetup paperSize="5" scale="62" fitToWidth="4" orientation="landscape" r:id="rId1"/>
  <headerFooter>
    <oddFooter>&amp;C&amp;P of &amp;N</oddFooter>
  </headerFooter>
  <colBreaks count="3" manualBreakCount="3">
    <brk id="17" max="23" man="1"/>
    <brk id="33" max="23" man="1"/>
    <brk id="49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C23A-0941-46BB-B92D-CE13247DC1C8}">
  <dimension ref="A1:BY32"/>
  <sheetViews>
    <sheetView zoomScale="90" zoomScaleNormal="90" workbookViewId="0"/>
  </sheetViews>
  <sheetFormatPr defaultRowHeight="14.4" x14ac:dyDescent="0.3"/>
  <cols>
    <col min="1" max="1" width="14.44140625" customWidth="1"/>
    <col min="2" max="5" width="15.33203125" customWidth="1"/>
    <col min="6" max="6" width="17.33203125" bestFit="1" customWidth="1"/>
    <col min="7" max="13" width="15.33203125" customWidth="1"/>
    <col min="14" max="14" width="17.33203125" bestFit="1" customWidth="1"/>
    <col min="15" max="61" width="15.33203125" customWidth="1"/>
    <col min="62" max="62" width="17" bestFit="1" customWidth="1"/>
    <col min="63" max="65" width="15.33203125" customWidth="1"/>
    <col min="66" max="66" width="14.6640625" style="17" customWidth="1"/>
    <col min="69" max="69" width="16.88671875" bestFit="1" customWidth="1"/>
  </cols>
  <sheetData>
    <row r="1" spans="1:77" ht="19.5" customHeight="1" thickBot="1" x14ac:dyDescent="0.35">
      <c r="A1" s="12"/>
      <c r="B1" s="204" t="s">
        <v>76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6"/>
      <c r="R1" s="204" t="s">
        <v>76</v>
      </c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 t="s">
        <v>76</v>
      </c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 t="s">
        <v>76</v>
      </c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6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</row>
    <row r="2" spans="1:77" s="3" customFormat="1" ht="31.5" customHeight="1" thickBot="1" x14ac:dyDescent="0.35">
      <c r="A2" s="16" t="s">
        <v>0</v>
      </c>
      <c r="B2" s="207" t="s">
        <v>1</v>
      </c>
      <c r="C2" s="208"/>
      <c r="D2" s="208"/>
      <c r="E2" s="209"/>
      <c r="F2" s="210" t="s">
        <v>2</v>
      </c>
      <c r="G2" s="211"/>
      <c r="H2" s="211"/>
      <c r="I2" s="212"/>
      <c r="J2" s="213" t="s">
        <v>3</v>
      </c>
      <c r="K2" s="214"/>
      <c r="L2" s="214"/>
      <c r="M2" s="215"/>
      <c r="N2" s="198" t="s">
        <v>4</v>
      </c>
      <c r="O2" s="199"/>
      <c r="P2" s="199"/>
      <c r="Q2" s="200"/>
      <c r="R2" s="201" t="s">
        <v>69</v>
      </c>
      <c r="S2" s="202"/>
      <c r="T2" s="202"/>
      <c r="U2" s="203"/>
      <c r="V2" s="150" t="s">
        <v>5</v>
      </c>
      <c r="W2" s="151"/>
      <c r="X2" s="151"/>
      <c r="Y2" s="152"/>
      <c r="Z2" s="96" t="s">
        <v>70</v>
      </c>
      <c r="AA2" s="97"/>
      <c r="AB2" s="97"/>
      <c r="AC2" s="98"/>
      <c r="AD2" s="153" t="s">
        <v>6</v>
      </c>
      <c r="AE2" s="154"/>
      <c r="AF2" s="154"/>
      <c r="AG2" s="155"/>
      <c r="AH2" s="156" t="s">
        <v>7</v>
      </c>
      <c r="AI2" s="157"/>
      <c r="AJ2" s="157"/>
      <c r="AK2" s="158"/>
      <c r="AL2" s="159" t="s">
        <v>57</v>
      </c>
      <c r="AM2" s="160"/>
      <c r="AN2" s="160"/>
      <c r="AO2" s="161"/>
      <c r="AP2" s="162" t="s">
        <v>8</v>
      </c>
      <c r="AQ2" s="163"/>
      <c r="AR2" s="163"/>
      <c r="AS2" s="164"/>
      <c r="AT2" s="120" t="s">
        <v>79</v>
      </c>
      <c r="AU2" s="121"/>
      <c r="AV2" s="121"/>
      <c r="AW2" s="122"/>
      <c r="AX2" s="123" t="s">
        <v>60</v>
      </c>
      <c r="AY2" s="124"/>
      <c r="AZ2" s="124"/>
      <c r="BA2" s="125"/>
      <c r="BB2" s="126" t="s">
        <v>73</v>
      </c>
      <c r="BC2" s="127"/>
      <c r="BD2" s="127"/>
      <c r="BE2" s="128"/>
      <c r="BF2" s="129" t="s">
        <v>9</v>
      </c>
      <c r="BG2" s="130"/>
      <c r="BH2" s="130"/>
      <c r="BI2" s="131"/>
      <c r="BJ2" s="165" t="s">
        <v>10</v>
      </c>
      <c r="BK2" s="166"/>
      <c r="BL2" s="166"/>
      <c r="BM2" s="167"/>
      <c r="BN2" s="171" t="s">
        <v>63</v>
      </c>
    </row>
    <row r="3" spans="1:77" s="3" customFormat="1" ht="15" hidden="1" thickBot="1" x14ac:dyDescent="0.35">
      <c r="A3" s="13" t="s">
        <v>11</v>
      </c>
      <c r="B3" s="189" t="s">
        <v>1</v>
      </c>
      <c r="C3" s="190"/>
      <c r="D3" s="190"/>
      <c r="E3" s="191"/>
      <c r="F3" s="192" t="s">
        <v>2</v>
      </c>
      <c r="G3" s="193"/>
      <c r="H3" s="193"/>
      <c r="I3" s="194"/>
      <c r="J3" s="195" t="s">
        <v>3</v>
      </c>
      <c r="K3" s="196"/>
      <c r="L3" s="196"/>
      <c r="M3" s="197"/>
      <c r="N3" s="198" t="s">
        <v>12</v>
      </c>
      <c r="O3" s="199"/>
      <c r="P3" s="199"/>
      <c r="Q3" s="200"/>
      <c r="R3" s="201" t="s">
        <v>68</v>
      </c>
      <c r="S3" s="202"/>
      <c r="T3" s="202"/>
      <c r="U3" s="203"/>
      <c r="V3" s="150" t="s">
        <v>13</v>
      </c>
      <c r="W3" s="151"/>
      <c r="X3" s="151"/>
      <c r="Y3" s="152"/>
      <c r="Z3" s="96" t="s">
        <v>71</v>
      </c>
      <c r="AA3" s="97"/>
      <c r="AB3" s="97"/>
      <c r="AC3" s="98"/>
      <c r="AD3" s="153" t="s">
        <v>14</v>
      </c>
      <c r="AE3" s="154"/>
      <c r="AF3" s="154"/>
      <c r="AG3" s="155"/>
      <c r="AH3" s="156" t="s">
        <v>15</v>
      </c>
      <c r="AI3" s="157"/>
      <c r="AJ3" s="157"/>
      <c r="AK3" s="158"/>
      <c r="AL3" s="159" t="s">
        <v>16</v>
      </c>
      <c r="AM3" s="160"/>
      <c r="AN3" s="160"/>
      <c r="AO3" s="161"/>
      <c r="AP3" s="162" t="s">
        <v>17</v>
      </c>
      <c r="AQ3" s="163"/>
      <c r="AR3" s="163"/>
      <c r="AS3" s="164"/>
      <c r="AT3" s="120" t="s">
        <v>18</v>
      </c>
      <c r="AU3" s="121"/>
      <c r="AV3" s="121"/>
      <c r="AW3" s="122"/>
      <c r="AX3" s="123" t="s">
        <v>61</v>
      </c>
      <c r="AY3" s="124"/>
      <c r="AZ3" s="124"/>
      <c r="BA3" s="125"/>
      <c r="BB3" s="126" t="s">
        <v>74</v>
      </c>
      <c r="BC3" s="127"/>
      <c r="BD3" s="127"/>
      <c r="BE3" s="128"/>
      <c r="BF3" s="129" t="s">
        <v>19</v>
      </c>
      <c r="BG3" s="130"/>
      <c r="BH3" s="130"/>
      <c r="BI3" s="131"/>
      <c r="BJ3" s="168"/>
      <c r="BK3" s="169"/>
      <c r="BL3" s="169"/>
      <c r="BM3" s="170"/>
      <c r="BN3" s="172"/>
    </row>
    <row r="4" spans="1:77" s="3" customFormat="1" ht="29.4" hidden="1" thickBot="1" x14ac:dyDescent="0.35">
      <c r="A4" s="14" t="s">
        <v>20</v>
      </c>
      <c r="B4" s="132" t="s">
        <v>21</v>
      </c>
      <c r="C4" s="133"/>
      <c r="D4" s="133"/>
      <c r="E4" s="134"/>
      <c r="F4" s="135" t="s">
        <v>22</v>
      </c>
      <c r="G4" s="136"/>
      <c r="H4" s="136"/>
      <c r="I4" s="137"/>
      <c r="J4" s="138" t="s">
        <v>23</v>
      </c>
      <c r="K4" s="139"/>
      <c r="L4" s="139"/>
      <c r="M4" s="140"/>
      <c r="N4" s="141" t="s">
        <v>24</v>
      </c>
      <c r="O4" s="142"/>
      <c r="P4" s="142"/>
      <c r="Q4" s="143"/>
      <c r="R4" s="144" t="s">
        <v>67</v>
      </c>
      <c r="S4" s="145"/>
      <c r="T4" s="145"/>
      <c r="U4" s="146"/>
      <c r="V4" s="147" t="s">
        <v>25</v>
      </c>
      <c r="W4" s="148"/>
      <c r="X4" s="148"/>
      <c r="Y4" s="149"/>
      <c r="Z4" s="96" t="s">
        <v>72</v>
      </c>
      <c r="AA4" s="97"/>
      <c r="AB4" s="97"/>
      <c r="AC4" s="98"/>
      <c r="AD4" s="99" t="s">
        <v>26</v>
      </c>
      <c r="AE4" s="100"/>
      <c r="AF4" s="100"/>
      <c r="AG4" s="101"/>
      <c r="AH4" s="102" t="s">
        <v>27</v>
      </c>
      <c r="AI4" s="103"/>
      <c r="AJ4" s="103"/>
      <c r="AK4" s="104"/>
      <c r="AL4" s="65" t="s">
        <v>28</v>
      </c>
      <c r="AM4" s="66"/>
      <c r="AN4" s="66"/>
      <c r="AO4" s="67"/>
      <c r="AP4" s="68" t="s">
        <v>29</v>
      </c>
      <c r="AQ4" s="69"/>
      <c r="AR4" s="69"/>
      <c r="AS4" s="70"/>
      <c r="AT4" s="71" t="s">
        <v>30</v>
      </c>
      <c r="AU4" s="72"/>
      <c r="AV4" s="72"/>
      <c r="AW4" s="73"/>
      <c r="AX4" s="123" t="s">
        <v>62</v>
      </c>
      <c r="AY4" s="124"/>
      <c r="AZ4" s="124"/>
      <c r="BA4" s="125"/>
      <c r="BB4" s="174" t="s">
        <v>75</v>
      </c>
      <c r="BC4" s="175"/>
      <c r="BD4" s="175"/>
      <c r="BE4" s="176"/>
      <c r="BF4" s="177" t="s">
        <v>31</v>
      </c>
      <c r="BG4" s="178"/>
      <c r="BH4" s="178"/>
      <c r="BI4" s="179"/>
      <c r="BJ4" s="168"/>
      <c r="BK4" s="169"/>
      <c r="BL4" s="169"/>
      <c r="BM4" s="170"/>
      <c r="BN4" s="172"/>
    </row>
    <row r="5" spans="1:77" s="3" customFormat="1" ht="35.25" customHeight="1" thickBot="1" x14ac:dyDescent="0.35">
      <c r="A5" s="15" t="s">
        <v>59</v>
      </c>
      <c r="B5" s="105">
        <v>44218</v>
      </c>
      <c r="C5" s="106"/>
      <c r="D5" s="106"/>
      <c r="E5" s="107"/>
      <c r="F5" s="108">
        <v>44218</v>
      </c>
      <c r="G5" s="109"/>
      <c r="H5" s="109"/>
      <c r="I5" s="110"/>
      <c r="J5" s="111">
        <v>44218</v>
      </c>
      <c r="K5" s="112"/>
      <c r="L5" s="112"/>
      <c r="M5" s="113"/>
      <c r="N5" s="114">
        <v>44218</v>
      </c>
      <c r="O5" s="115"/>
      <c r="P5" s="115"/>
      <c r="Q5" s="116"/>
      <c r="R5" s="117">
        <v>44389</v>
      </c>
      <c r="S5" s="118"/>
      <c r="T5" s="118"/>
      <c r="U5" s="119"/>
      <c r="V5" s="90">
        <v>44218</v>
      </c>
      <c r="W5" s="91"/>
      <c r="X5" s="91"/>
      <c r="Y5" s="92"/>
      <c r="Z5" s="93">
        <v>44410</v>
      </c>
      <c r="AA5" s="94"/>
      <c r="AB5" s="94"/>
      <c r="AC5" s="95"/>
      <c r="AD5" s="75">
        <v>44218</v>
      </c>
      <c r="AE5" s="76"/>
      <c r="AF5" s="76"/>
      <c r="AG5" s="77"/>
      <c r="AH5" s="78">
        <v>44218</v>
      </c>
      <c r="AI5" s="79"/>
      <c r="AJ5" s="79"/>
      <c r="AK5" s="80"/>
      <c r="AL5" s="81">
        <v>44218</v>
      </c>
      <c r="AM5" s="82"/>
      <c r="AN5" s="82"/>
      <c r="AO5" s="83"/>
      <c r="AP5" s="84">
        <v>44218</v>
      </c>
      <c r="AQ5" s="85"/>
      <c r="AR5" s="85"/>
      <c r="AS5" s="86"/>
      <c r="AT5" s="87">
        <v>44225</v>
      </c>
      <c r="AU5" s="88"/>
      <c r="AV5" s="88"/>
      <c r="AW5" s="89"/>
      <c r="AX5" s="186">
        <v>44242</v>
      </c>
      <c r="AY5" s="187"/>
      <c r="AZ5" s="187"/>
      <c r="BA5" s="188"/>
      <c r="BB5" s="180">
        <v>44665</v>
      </c>
      <c r="BC5" s="181"/>
      <c r="BD5" s="181"/>
      <c r="BE5" s="182"/>
      <c r="BF5" s="183">
        <v>44218</v>
      </c>
      <c r="BG5" s="184"/>
      <c r="BH5" s="184"/>
      <c r="BI5" s="185"/>
      <c r="BJ5" s="168"/>
      <c r="BK5" s="169"/>
      <c r="BL5" s="169"/>
      <c r="BM5" s="170"/>
      <c r="BN5" s="173"/>
    </row>
    <row r="6" spans="1:77" s="1" customFormat="1" ht="55.8" thickBot="1" x14ac:dyDescent="0.35">
      <c r="A6" s="49" t="s">
        <v>32</v>
      </c>
      <c r="B6" s="4" t="s">
        <v>54</v>
      </c>
      <c r="C6" s="5" t="s">
        <v>50</v>
      </c>
      <c r="D6" s="5" t="s">
        <v>33</v>
      </c>
      <c r="E6" s="6" t="s">
        <v>34</v>
      </c>
      <c r="F6" s="4" t="str">
        <f t="shared" ref="F6:P6" si="0">B6</f>
        <v>Total Handle</v>
      </c>
      <c r="G6" s="5" t="str">
        <f t="shared" si="0"/>
        <v>Gross Sports Betting Receipts</v>
      </c>
      <c r="H6" s="5" t="str">
        <f t="shared" si="0"/>
        <v>Adjusted Gross Sports Betting Receipts</v>
      </c>
      <c r="I6" s="6" t="str">
        <f>E6</f>
        <v>Internet Sports Betting State Tax
 (5.88%)</v>
      </c>
      <c r="J6" s="4" t="str">
        <f t="shared" si="0"/>
        <v>Total Handle</v>
      </c>
      <c r="K6" s="5" t="str">
        <f t="shared" si="0"/>
        <v>Gross Sports Betting Receipts</v>
      </c>
      <c r="L6" s="5" t="str">
        <f t="shared" si="0"/>
        <v>Adjusted Gross Sports Betting Receipts</v>
      </c>
      <c r="M6" s="6" t="str">
        <f t="shared" si="0"/>
        <v>Internet Sports Betting State Tax
 (5.88%)</v>
      </c>
      <c r="N6" s="4" t="str">
        <f t="shared" si="0"/>
        <v>Total Handle</v>
      </c>
      <c r="O6" s="5" t="str">
        <f t="shared" si="0"/>
        <v>Gross Sports Betting Receipts</v>
      </c>
      <c r="P6" s="5" t="str">
        <f t="shared" si="0"/>
        <v>Adjusted Gross Sports Betting Receipts</v>
      </c>
      <c r="Q6" s="6" t="s">
        <v>35</v>
      </c>
      <c r="R6" s="4" t="str">
        <f t="shared" ref="R6:X6" si="1">J6</f>
        <v>Total Handle</v>
      </c>
      <c r="S6" s="5" t="str">
        <f t="shared" si="1"/>
        <v>Gross Sports Betting Receipts</v>
      </c>
      <c r="T6" s="5" t="str">
        <f t="shared" si="1"/>
        <v>Adjusted Gross Sports Betting Receipts</v>
      </c>
      <c r="U6" s="6" t="str">
        <f>Q6</f>
        <v>Internet Sports Betting State Payment
 (8.4%)</v>
      </c>
      <c r="V6" s="4" t="str">
        <f t="shared" si="1"/>
        <v>Total Handle</v>
      </c>
      <c r="W6" s="5" t="str">
        <f t="shared" si="1"/>
        <v>Gross Sports Betting Receipts</v>
      </c>
      <c r="X6" s="5" t="str">
        <f t="shared" si="1"/>
        <v>Adjusted Gross Sports Betting Receipts</v>
      </c>
      <c r="Y6" s="6" t="str">
        <f>Q6</f>
        <v>Internet Sports Betting State Payment
 (8.4%)</v>
      </c>
      <c r="Z6" s="4" t="str">
        <f t="shared" ref="Z6:AG6" si="2">R6</f>
        <v>Total Handle</v>
      </c>
      <c r="AA6" s="5" t="str">
        <f t="shared" si="2"/>
        <v>Gross Sports Betting Receipts</v>
      </c>
      <c r="AB6" s="5" t="str">
        <f t="shared" si="2"/>
        <v>Adjusted Gross Sports Betting Receipts</v>
      </c>
      <c r="AC6" s="6" t="str">
        <f t="shared" si="2"/>
        <v>Internet Sports Betting State Payment
 (8.4%)</v>
      </c>
      <c r="AD6" s="4" t="str">
        <f t="shared" si="2"/>
        <v>Total Handle</v>
      </c>
      <c r="AE6" s="5" t="str">
        <f t="shared" si="2"/>
        <v>Gross Sports Betting Receipts</v>
      </c>
      <c r="AF6" s="5" t="str">
        <f t="shared" si="2"/>
        <v>Adjusted Gross Sports Betting Receipts</v>
      </c>
      <c r="AG6" s="6" t="str">
        <f t="shared" si="2"/>
        <v>Internet Sports Betting State Payment
 (8.4%)</v>
      </c>
      <c r="AH6" s="4" t="str">
        <f t="shared" ref="AH6:AJ6" si="3">AD6</f>
        <v>Total Handle</v>
      </c>
      <c r="AI6" s="5" t="str">
        <f t="shared" si="3"/>
        <v>Gross Sports Betting Receipts</v>
      </c>
      <c r="AJ6" s="5" t="str">
        <f t="shared" si="3"/>
        <v>Adjusted Gross Sports Betting Receipts</v>
      </c>
      <c r="AK6" s="6" t="str">
        <f>AG6</f>
        <v>Internet Sports Betting State Payment
 (8.4%)</v>
      </c>
      <c r="AL6" s="4" t="str">
        <f t="shared" ref="AL6:AW6" si="4">AD6</f>
        <v>Total Handle</v>
      </c>
      <c r="AM6" s="5" t="str">
        <f t="shared" si="4"/>
        <v>Gross Sports Betting Receipts</v>
      </c>
      <c r="AN6" s="5" t="str">
        <f t="shared" si="4"/>
        <v>Adjusted Gross Sports Betting Receipts</v>
      </c>
      <c r="AO6" s="6" t="str">
        <f t="shared" si="4"/>
        <v>Internet Sports Betting State Payment
 (8.4%)</v>
      </c>
      <c r="AP6" s="4" t="str">
        <f t="shared" si="4"/>
        <v>Total Handle</v>
      </c>
      <c r="AQ6" s="5" t="str">
        <f t="shared" si="4"/>
        <v>Gross Sports Betting Receipts</v>
      </c>
      <c r="AR6" s="5" t="str">
        <f t="shared" si="4"/>
        <v>Adjusted Gross Sports Betting Receipts</v>
      </c>
      <c r="AS6" s="6" t="str">
        <f t="shared" si="4"/>
        <v>Internet Sports Betting State Payment
 (8.4%)</v>
      </c>
      <c r="AT6" s="4" t="str">
        <f t="shared" si="4"/>
        <v>Total Handle</v>
      </c>
      <c r="AU6" s="5" t="str">
        <f t="shared" si="4"/>
        <v>Gross Sports Betting Receipts</v>
      </c>
      <c r="AV6" s="5" t="str">
        <f t="shared" si="4"/>
        <v>Adjusted Gross Sports Betting Receipts</v>
      </c>
      <c r="AW6" s="6" t="str">
        <f t="shared" si="4"/>
        <v>Internet Sports Betting State Payment
 (8.4%)</v>
      </c>
      <c r="AX6" s="4" t="str">
        <f t="shared" ref="AX6:BA6" si="5">AH6</f>
        <v>Total Handle</v>
      </c>
      <c r="AY6" s="5" t="str">
        <f t="shared" si="5"/>
        <v>Gross Sports Betting Receipts</v>
      </c>
      <c r="AZ6" s="5" t="str">
        <f t="shared" si="5"/>
        <v>Adjusted Gross Sports Betting Receipts</v>
      </c>
      <c r="BA6" s="6" t="str">
        <f t="shared" si="5"/>
        <v>Internet Sports Betting State Payment
 (8.4%)</v>
      </c>
      <c r="BB6" s="4" t="str">
        <f t="shared" ref="BB6:BI6" si="6">AH6</f>
        <v>Total Handle</v>
      </c>
      <c r="BC6" s="5" t="str">
        <f t="shared" si="6"/>
        <v>Gross Sports Betting Receipts</v>
      </c>
      <c r="BD6" s="5" t="str">
        <f t="shared" si="6"/>
        <v>Adjusted Gross Sports Betting Receipts</v>
      </c>
      <c r="BE6" s="6" t="str">
        <f t="shared" si="6"/>
        <v>Internet Sports Betting State Payment
 (8.4%)</v>
      </c>
      <c r="BF6" s="4" t="str">
        <f t="shared" si="6"/>
        <v>Total Handle</v>
      </c>
      <c r="BG6" s="5" t="str">
        <f t="shared" si="6"/>
        <v>Gross Sports Betting Receipts</v>
      </c>
      <c r="BH6" s="5" t="str">
        <f t="shared" si="6"/>
        <v>Adjusted Gross Sports Betting Receipts</v>
      </c>
      <c r="BI6" s="6" t="str">
        <f t="shared" si="6"/>
        <v>Internet Sports Betting State Payment
 (8.4%)</v>
      </c>
      <c r="BJ6" s="19" t="str">
        <f>B6</f>
        <v>Total Handle</v>
      </c>
      <c r="BK6" s="20" t="s">
        <v>51</v>
      </c>
      <c r="BL6" s="20" t="s">
        <v>52</v>
      </c>
      <c r="BM6" s="21" t="s">
        <v>36</v>
      </c>
      <c r="BN6" s="30" t="s">
        <v>64</v>
      </c>
    </row>
    <row r="7" spans="1:77" s="1" customFormat="1" ht="13.8" x14ac:dyDescent="0.3">
      <c r="A7" s="44" t="s">
        <v>37</v>
      </c>
      <c r="B7" s="45">
        <f>'[2]MGM Grand Detroit'!F4</f>
        <v>110542011.90000001</v>
      </c>
      <c r="C7" s="46">
        <f>'[2]MGM Grand Detroit'!L4</f>
        <v>3404669.4600000083</v>
      </c>
      <c r="D7" s="46">
        <f>'[2]MGM Grand Detroit'!R4</f>
        <v>625560.84000000823</v>
      </c>
      <c r="E7" s="47">
        <f>MAX(0,'[2]MGM Grand Detroit'!Z4)</f>
        <v>36782.977392000481</v>
      </c>
      <c r="F7" s="45">
        <f>'[2]MotorCity Casino'!F4</f>
        <v>150029218.97999999</v>
      </c>
      <c r="G7" s="46">
        <f>'[2]MotorCity Casino'!L4</f>
        <v>19904356.859999988</v>
      </c>
      <c r="H7" s="46">
        <f>'[2]MotorCity Casino'!R4</f>
        <v>13532609.079999987</v>
      </c>
      <c r="I7" s="47">
        <f>MAX(0,'[2]MotorCity Casino'!Z4)</f>
        <v>795717.41390399926</v>
      </c>
      <c r="J7" s="45">
        <f>[2]Greektown_Penn!F4</f>
        <v>29498842.27</v>
      </c>
      <c r="K7" s="46">
        <f>[2]Greektown_Penn!L4</f>
        <v>-66576.920000001788</v>
      </c>
      <c r="L7" s="46">
        <f>[2]Greektown_Penn!R4</f>
        <v>-343947.20000000182</v>
      </c>
      <c r="M7" s="47">
        <f>MAX(0,[2]Greektown_Penn!Z4)</f>
        <v>0</v>
      </c>
      <c r="N7" s="45">
        <f>'[2]Bay Mills Indian Community'!F4</f>
        <v>117231420.69</v>
      </c>
      <c r="O7" s="46">
        <f>'[2]Bay Mills Indian Community'!L4</f>
        <v>6622097.2099999934</v>
      </c>
      <c r="P7" s="46">
        <f>'[2]Bay Mills Indian Community'!R4</f>
        <v>2688717.7699999935</v>
      </c>
      <c r="Q7" s="47">
        <f>MAX(0,'[2]Bay Mills Indian Community'!X4)</f>
        <v>225852.29267999946</v>
      </c>
      <c r="R7" s="45">
        <f>[2]FireKeepers!F4</f>
        <v>2316107.91</v>
      </c>
      <c r="S7" s="46">
        <f>[2]FireKeepers!L4</f>
        <v>-58752.179999999702</v>
      </c>
      <c r="T7" s="46">
        <f>[2]FireKeepers!R4</f>
        <v>-138054.4599999997</v>
      </c>
      <c r="U7" s="47">
        <f>MAX(0,[2]FireKeepers!X4)</f>
        <v>0</v>
      </c>
      <c r="V7" s="45">
        <f>'[2]Grnd Traverse Band of Otta &amp; Ch'!F4</f>
        <v>30791003.059999999</v>
      </c>
      <c r="W7" s="46">
        <f>'[2]Grnd Traverse Band of Otta &amp; Ch'!L4</f>
        <v>1921386.0099999979</v>
      </c>
      <c r="X7" s="46">
        <f>'[2]Grnd Traverse Band of Otta &amp; Ch'!R4</f>
        <v>1133475.3299999977</v>
      </c>
      <c r="Y7" s="47">
        <f>MAX(0,'[2]Grnd Traverse Band of Otta &amp; Ch'!X4)</f>
        <v>95211.927719999818</v>
      </c>
      <c r="Z7" s="45">
        <f>'[2]Gun Lake'!F4</f>
        <v>1447105.93</v>
      </c>
      <c r="AA7" s="46">
        <f>'[2]Gun Lake'!L4</f>
        <v>146423.30000000005</v>
      </c>
      <c r="AB7" s="46">
        <f>'[2]Gun Lake'!R4</f>
        <v>5866.4900000000489</v>
      </c>
      <c r="AC7" s="47">
        <f>MAX(0,'[2]Gun Lake'!X4)</f>
        <v>0</v>
      </c>
      <c r="AD7" s="45">
        <f>'[2]Hannahville Indian Community'!F4</f>
        <v>1851233.52</v>
      </c>
      <c r="AE7" s="46">
        <f>'[2]Hannahville Indian Community'!L4</f>
        <v>204835.52000000002</v>
      </c>
      <c r="AF7" s="46">
        <f>'[2]Hannahville Indian Community'!R4</f>
        <v>45095.520000000019</v>
      </c>
      <c r="AG7" s="47">
        <f>MAX(0,'[2]Hannahville Indian Community'!X4)</f>
        <v>0</v>
      </c>
      <c r="AH7" s="45">
        <f>'[2]Keweenaw Bay Indian Community'!F4</f>
        <v>1160090.6100000001</v>
      </c>
      <c r="AI7" s="46">
        <f>'[2]Keweenaw Bay Indian Community'!L4</f>
        <v>20876.75</v>
      </c>
      <c r="AJ7" s="46">
        <f>'[2]Keweenaw Bay Indian Community'!R4</f>
        <v>-22464.739999999998</v>
      </c>
      <c r="AK7" s="47">
        <f>MAX(0,'[2]Keweenaw Bay Indian Community'!X4)</f>
        <v>0</v>
      </c>
      <c r="AL7" s="45">
        <f>'[2]Lac Vieux Desert Tribe'!F4</f>
        <v>11064977.9</v>
      </c>
      <c r="AM7" s="46">
        <f>'[2]Lac Vieux Desert Tribe'!L4</f>
        <v>609091.95000000112</v>
      </c>
      <c r="AN7" s="46">
        <f>'[2]Lac Vieux Desert Tribe'!R4</f>
        <v>56680.090000001132</v>
      </c>
      <c r="AO7" s="47">
        <f>MAX(0,'[2]Lac Vieux Desert Tribe'!X4)</f>
        <v>4761.1275600000954</v>
      </c>
      <c r="AP7" s="45">
        <f>'[2]Little River Band of Ottawa Ind'!F4</f>
        <v>11144424.09</v>
      </c>
      <c r="AQ7" s="46">
        <f>'[2]Little River Band of Ottawa Ind'!L4</f>
        <v>643115.98999999976</v>
      </c>
      <c r="AR7" s="46">
        <f>'[2]Little River Band of Ottawa Ind'!R4</f>
        <v>150249.46999999974</v>
      </c>
      <c r="AS7" s="47">
        <f>MAX(0,'[2]Little River Band of Ottawa Ind'!X4)</f>
        <v>0</v>
      </c>
      <c r="AT7" s="45">
        <f>'[2]Little Traverse Bay Band of Oda'!F4</f>
        <v>2426617.88</v>
      </c>
      <c r="AU7" s="46">
        <f>'[2]Little Traverse Bay Band of Oda'!L4</f>
        <v>187242.96999999974</v>
      </c>
      <c r="AV7" s="46">
        <f>'[2]Little Traverse Bay Band of Oda'!R4</f>
        <v>181805.23999999973</v>
      </c>
      <c r="AW7" s="47">
        <f>MAX(0,'[2]Little Traverse Bay Band of Oda'!X4)</f>
        <v>15271.640159999979</v>
      </c>
      <c r="AX7" s="45">
        <f>'[2]Pokagon Band of Potawatomi Ind'!F4</f>
        <v>645416.6</v>
      </c>
      <c r="AY7" s="46">
        <f>'[2]Pokagon Band of Potawatomi Ind'!L4</f>
        <v>78137.319999999978</v>
      </c>
      <c r="AZ7" s="46">
        <f>'[2]Pokagon Band of Potawatomi Ind'!R4</f>
        <v>78014.319999999978</v>
      </c>
      <c r="BA7" s="47">
        <f>MAX(0,'[2]Pokagon Band of Potawatomi Ind'!X4)</f>
        <v>0</v>
      </c>
      <c r="BB7" s="45">
        <f>'[2]Soaring Eagle Gaming'!F4</f>
        <v>2165189.9900000002</v>
      </c>
      <c r="BC7" s="46">
        <f>'[2]Soaring Eagle Gaming'!L4</f>
        <v>129686.18000000017</v>
      </c>
      <c r="BD7" s="46">
        <f>'[2]Soaring Eagle Gaming'!R4</f>
        <v>-33252.419999999838</v>
      </c>
      <c r="BE7" s="48">
        <f>MAX(0,'[2]Soaring Eagle Gaming'!X4)</f>
        <v>0</v>
      </c>
      <c r="BF7" s="45">
        <f>'[2]Sault Ste. Marie Tribe of Chipp'!F4</f>
        <v>3313477.18</v>
      </c>
      <c r="BG7" s="46">
        <f>'[2]Sault Ste. Marie Tribe of Chipp'!L4</f>
        <v>-110340</v>
      </c>
      <c r="BH7" s="46">
        <f>'[2]Sault Ste. Marie Tribe of Chipp'!R4</f>
        <v>-115190</v>
      </c>
      <c r="BI7" s="48">
        <f>MAX(0,'[2]Sault Ste. Marie Tribe of Chipp'!X4)</f>
        <v>0</v>
      </c>
      <c r="BJ7" s="39">
        <f>B7+F7+J7+N7+R7+V7+Z7+AD7+AH7+AL7+AP7+AT7+AX7+BB7+BF7</f>
        <v>475627138.50999999</v>
      </c>
      <c r="BK7" s="40">
        <f>C7+G7+K7+O7+S7+W7+AA7+AE7+AI7+AM7+AQ7+AU7+AY7+BC7+BG7</f>
        <v>33636250.419999979</v>
      </c>
      <c r="BL7" s="40">
        <f>D7+H7+L7+P7+T7+X7+AB7+AF7+AJ7+AN7+AR7+AV7+AZ7+BD7+BH7</f>
        <v>17845165.329999983</v>
      </c>
      <c r="BM7" s="41">
        <f>E7+I7+M7+Q7+U7+Y7+AC7+AG7+AK7+AO7+AS7+AW7+BA7+BE7+BI7</f>
        <v>1173597.3794159992</v>
      </c>
      <c r="BN7" s="33">
        <f>'[2]All Operators reconciliation'!X4+'[2]All Operators reconciliation'!Z4</f>
        <v>533763.00598399981</v>
      </c>
    </row>
    <row r="8" spans="1:77" s="1" customFormat="1" ht="13.8" x14ac:dyDescent="0.3">
      <c r="A8" s="2" t="s">
        <v>38</v>
      </c>
      <c r="B8" s="22">
        <f>'[2]MGM Grand Detroit'!F5</f>
        <v>62633334.5</v>
      </c>
      <c r="C8" s="23">
        <f>'[2]MGM Grand Detroit'!L5</f>
        <v>3121738.3100000024</v>
      </c>
      <c r="D8" s="23">
        <f>'[2]MGM Grand Detroit'!R5</f>
        <v>573231.28000000259</v>
      </c>
      <c r="E8" s="24">
        <f>MAX(0,'[2]MGM Grand Detroit'!Z5)</f>
        <v>33705.999264000151</v>
      </c>
      <c r="F8" s="22">
        <f>'[2]MotorCity Casino'!F5</f>
        <v>122723862.63</v>
      </c>
      <c r="G8" s="23">
        <f>'[2]MotorCity Casino'!L5</f>
        <v>13919485.690000001</v>
      </c>
      <c r="H8" s="23">
        <f>'[2]MotorCity Casino'!R5</f>
        <v>8379934.290000001</v>
      </c>
      <c r="I8" s="24">
        <f>MAX(0,'[2]MotorCity Casino'!Z5)</f>
        <v>492740.13625200005</v>
      </c>
      <c r="J8" s="22">
        <f>[2]Greektown_Penn!F5</f>
        <v>18908420.780000001</v>
      </c>
      <c r="K8" s="23">
        <f>[2]Greektown_Penn!L5</f>
        <v>116314.47000000253</v>
      </c>
      <c r="L8" s="23">
        <f>[2]Greektown_Penn!R5</f>
        <v>-209339.83999999746</v>
      </c>
      <c r="M8" s="24">
        <f>MAX(0,[2]Greektown_Penn!Z5)</f>
        <v>0</v>
      </c>
      <c r="N8" s="22">
        <f>'[2]Bay Mills Indian Community'!F5</f>
        <v>89520096.450000003</v>
      </c>
      <c r="O8" s="23">
        <f>'[2]Bay Mills Indian Community'!L5</f>
        <v>3234975.4300000072</v>
      </c>
      <c r="P8" s="23">
        <f>'[2]Bay Mills Indian Community'!R5</f>
        <v>-709262.1299999929</v>
      </c>
      <c r="Q8" s="24">
        <f>MAX(0,'[2]Bay Mills Indian Community'!X5)</f>
        <v>0</v>
      </c>
      <c r="R8" s="22">
        <f>[2]FireKeepers!F5</f>
        <v>1329615.08</v>
      </c>
      <c r="S8" s="23">
        <f>[2]FireKeepers!L5</f>
        <v>29135.850000000093</v>
      </c>
      <c r="T8" s="23">
        <f>[2]FireKeepers!R5</f>
        <v>-52912.389999999912</v>
      </c>
      <c r="U8" s="24">
        <f>MAX(0,[2]FireKeepers!X5)</f>
        <v>0</v>
      </c>
      <c r="V8" s="22">
        <f>'[2]Grnd Traverse Band of Otta &amp; Ch'!F5</f>
        <v>22710320.899999999</v>
      </c>
      <c r="W8" s="23">
        <f>'[2]Grnd Traverse Band of Otta &amp; Ch'!L5</f>
        <v>1149052.629999999</v>
      </c>
      <c r="X8" s="23">
        <f>'[2]Grnd Traverse Band of Otta &amp; Ch'!R5</f>
        <v>465878.03999999899</v>
      </c>
      <c r="Y8" s="24">
        <f>MAX(0,'[2]Grnd Traverse Band of Otta &amp; Ch'!X5)</f>
        <v>39133.755359999916</v>
      </c>
      <c r="Z8" s="22">
        <f>'[2]Gun Lake'!F5</f>
        <v>1113766.24</v>
      </c>
      <c r="AA8" s="23">
        <f>'[2]Gun Lake'!L5</f>
        <v>79324.290000000037</v>
      </c>
      <c r="AB8" s="23">
        <f>'[2]Gun Lake'!R5</f>
        <v>32772.27000000004</v>
      </c>
      <c r="AC8" s="24">
        <f>MAX(0,'[2]Gun Lake'!X5)</f>
        <v>0</v>
      </c>
      <c r="AD8" s="22">
        <f>'[2]Hannahville Indian Community'!F5</f>
        <v>1257018.93</v>
      </c>
      <c r="AE8" s="23">
        <f>'[2]Hannahville Indian Community'!L5</f>
        <v>66312.309999999823</v>
      </c>
      <c r="AF8" s="23">
        <f>'[2]Hannahville Indian Community'!R5</f>
        <v>-42833.690000000177</v>
      </c>
      <c r="AG8" s="24">
        <f>MAX(0,'[2]Hannahville Indian Community'!X5)</f>
        <v>0</v>
      </c>
      <c r="AH8" s="22">
        <f>'[2]Keweenaw Bay Indian Community'!F5</f>
        <v>1246140.23</v>
      </c>
      <c r="AI8" s="23">
        <f>'[2]Keweenaw Bay Indian Community'!L5</f>
        <v>30953.719999999972</v>
      </c>
      <c r="AJ8" s="23">
        <f>'[2]Keweenaw Bay Indian Community'!R5</f>
        <v>-4445.7800000000279</v>
      </c>
      <c r="AK8" s="24">
        <f>MAX(0,'[2]Keweenaw Bay Indian Community'!X5)</f>
        <v>0</v>
      </c>
      <c r="AL8" s="22">
        <f>'[2]Lac Vieux Desert Tribe'!F5</f>
        <v>8624525.9700000007</v>
      </c>
      <c r="AM8" s="23">
        <f>'[2]Lac Vieux Desert Tribe'!L5</f>
        <v>472239.34000000078</v>
      </c>
      <c r="AN8" s="23">
        <f>'[2]Lac Vieux Desert Tribe'!R5</f>
        <v>104476.54000000079</v>
      </c>
      <c r="AO8" s="24">
        <f>MAX(0,'[2]Lac Vieux Desert Tribe'!X5)</f>
        <v>8776.0293600000678</v>
      </c>
      <c r="AP8" s="22">
        <f>'[2]Little River Band of Ottawa Ind'!F5</f>
        <v>8805575.6199999992</v>
      </c>
      <c r="AQ8" s="23">
        <f>'[2]Little River Band of Ottawa Ind'!L5</f>
        <v>132855.96999999991</v>
      </c>
      <c r="AR8" s="23">
        <f>'[2]Little River Band of Ottawa Ind'!R5</f>
        <v>-276019.59000000008</v>
      </c>
      <c r="AS8" s="24">
        <f>MAX(0,'[2]Little River Band of Ottawa Ind'!X5)</f>
        <v>0</v>
      </c>
      <c r="AT8" s="22">
        <f>'[2]Little Traverse Bay Band of Oda'!F5</f>
        <v>1942886.65</v>
      </c>
      <c r="AU8" s="23">
        <f>'[2]Little Traverse Bay Band of Oda'!L5</f>
        <v>110571.0299999998</v>
      </c>
      <c r="AV8" s="23">
        <f>'[2]Little Traverse Bay Band of Oda'!R5</f>
        <v>106032.2199999998</v>
      </c>
      <c r="AW8" s="24">
        <f>MAX(0,'[2]Little Traverse Bay Band of Oda'!X5)</f>
        <v>8906.7064799999844</v>
      </c>
      <c r="AX8" s="22">
        <f>'[2]Pokagon Band of Potawatomi Ind'!F5</f>
        <v>755685.44</v>
      </c>
      <c r="AY8" s="23">
        <f>'[2]Pokagon Band of Potawatomi Ind'!L5</f>
        <v>72825.229999999981</v>
      </c>
      <c r="AZ8" s="23">
        <f>'[2]Pokagon Band of Potawatomi Ind'!R5</f>
        <v>72682.069999999978</v>
      </c>
      <c r="BA8" s="24">
        <f>MAX(0,'[2]Pokagon Band of Potawatomi Ind'!X5)</f>
        <v>0</v>
      </c>
      <c r="BB8" s="22">
        <f>'[2]Soaring Eagle Gaming'!F5</f>
        <v>1781944.22</v>
      </c>
      <c r="BC8" s="23">
        <f>'[2]Soaring Eagle Gaming'!L5</f>
        <v>121465.20999999996</v>
      </c>
      <c r="BD8" s="23">
        <f>'[2]Soaring Eagle Gaming'!R5</f>
        <v>21678.239999999962</v>
      </c>
      <c r="BE8" s="32">
        <f>MAX(0,'[2]Soaring Eagle Gaming'!X5)</f>
        <v>0</v>
      </c>
      <c r="BF8" s="22">
        <f>'[2]Sault Ste. Marie Tribe of Chipp'!F5</f>
        <v>1589192.63</v>
      </c>
      <c r="BG8" s="23">
        <f>'[2]Sault Ste. Marie Tribe of Chipp'!L5</f>
        <v>1566.0999999998603</v>
      </c>
      <c r="BH8" s="23">
        <f>'[2]Sault Ste. Marie Tribe of Chipp'!R5</f>
        <v>-9068.9000000001397</v>
      </c>
      <c r="BI8" s="32">
        <f>MAX(0,'[2]Sault Ste. Marie Tribe of Chipp'!X5)</f>
        <v>0</v>
      </c>
      <c r="BJ8" s="42">
        <f t="shared" ref="BJ8:BM10" si="7">B8+F8+J8+N8+R8+V8+Z8+AD8+AH8+AL8+AP8+AT8+AX8+BB8+BF8</f>
        <v>344942386.27000004</v>
      </c>
      <c r="BK8" s="38">
        <f t="shared" si="7"/>
        <v>22658815.580000013</v>
      </c>
      <c r="BL8" s="38">
        <f t="shared" si="7"/>
        <v>8452802.630000012</v>
      </c>
      <c r="BM8" s="43">
        <f t="shared" si="7"/>
        <v>583262.62671600014</v>
      </c>
      <c r="BN8" s="34">
        <f>'[2]All Operators reconciliation'!X5+'[2]All Operators reconciliation'!Z5</f>
        <v>337534.34198900015</v>
      </c>
    </row>
    <row r="9" spans="1:77" s="1" customFormat="1" ht="13.8" x14ac:dyDescent="0.3">
      <c r="A9" s="2" t="s">
        <v>39</v>
      </c>
      <c r="B9" s="22">
        <f>'[2]MGM Grand Detroit'!F6</f>
        <v>76355441.890000001</v>
      </c>
      <c r="C9" s="23">
        <f>'[2]MGM Grand Detroit'!L6</f>
        <v>9721420.0700000003</v>
      </c>
      <c r="D9" s="23">
        <f>'[2]MGM Grand Detroit'!R6</f>
        <v>6891784.1799999997</v>
      </c>
      <c r="E9" s="24">
        <f>MAX(0,'[2]MGM Grand Detroit'!Z6)</f>
        <v>405236.90978399996</v>
      </c>
      <c r="F9" s="22">
        <f>'[2]MotorCity Casino'!F6</f>
        <v>146787658.59999999</v>
      </c>
      <c r="G9" s="23">
        <f>'[2]MotorCity Casino'!L6</f>
        <v>20062618.399999991</v>
      </c>
      <c r="H9" s="23">
        <f>'[2]MotorCity Casino'!R6</f>
        <v>15079628.319999991</v>
      </c>
      <c r="I9" s="24">
        <f>MAX(0,'[2]MotorCity Casino'!Z6)</f>
        <v>886682.14521599945</v>
      </c>
      <c r="J9" s="22">
        <f>[2]Greektown_Penn!F6</f>
        <v>21495436.850000001</v>
      </c>
      <c r="K9" s="23">
        <f>[2]Greektown_Penn!L6</f>
        <v>1864973.75</v>
      </c>
      <c r="L9" s="23">
        <f>[2]Greektown_Penn!R6</f>
        <v>1550456.73</v>
      </c>
      <c r="M9" s="24">
        <f>MAX(0,[2]Greektown_Penn!Z6)</f>
        <v>58633.577771999997</v>
      </c>
      <c r="N9" s="22">
        <f>'[2]Bay Mills Indian Community'!F6</f>
        <v>101166870.31999999</v>
      </c>
      <c r="O9" s="23">
        <f>'[2]Bay Mills Indian Community'!L6</f>
        <v>8807719.5099999905</v>
      </c>
      <c r="P9" s="23">
        <f>'[2]Bay Mills Indian Community'!R6</f>
        <v>6039267.4099999908</v>
      </c>
      <c r="Q9" s="24">
        <f>MAX(0,'[2]Bay Mills Indian Community'!X6)</f>
        <v>447720.44351999927</v>
      </c>
      <c r="R9" s="22">
        <f>[2]FireKeepers!F6</f>
        <v>1343017.25</v>
      </c>
      <c r="S9" s="23">
        <f>[2]FireKeepers!L6</f>
        <v>135218.29000000004</v>
      </c>
      <c r="T9" s="23">
        <f>[2]FireKeepers!R6</f>
        <v>47175.290000000037</v>
      </c>
      <c r="U9" s="24">
        <f>MAX(0,[2]FireKeepers!X6)</f>
        <v>0</v>
      </c>
      <c r="V9" s="22">
        <f>'[2]Grnd Traverse Band of Otta &amp; Ch'!F6</f>
        <v>27830153.219999999</v>
      </c>
      <c r="W9" s="23">
        <f>'[2]Grnd Traverse Band of Otta &amp; Ch'!L6</f>
        <v>1611368.3200000003</v>
      </c>
      <c r="X9" s="23">
        <f>'[2]Grnd Traverse Band of Otta &amp; Ch'!R6</f>
        <v>976051.52000000025</v>
      </c>
      <c r="Y9" s="24">
        <f>MAX(0,'[2]Grnd Traverse Band of Otta &amp; Ch'!X6)</f>
        <v>81988.327680000031</v>
      </c>
      <c r="Z9" s="22">
        <f>'[2]Gun Lake'!F6</f>
        <v>1353538.42</v>
      </c>
      <c r="AA9" s="23">
        <f>'[2]Gun Lake'!L6</f>
        <v>106236.58999999985</v>
      </c>
      <c r="AB9" s="23">
        <f>'[2]Gun Lake'!R6</f>
        <v>62916.039999999848</v>
      </c>
      <c r="AC9" s="24">
        <f>MAX(0,'[2]Gun Lake'!X6)</f>
        <v>0</v>
      </c>
      <c r="AD9" s="22">
        <f>'[2]Hannahville Indian Community'!F6</f>
        <v>1413553.03</v>
      </c>
      <c r="AE9" s="23">
        <f>'[2]Hannahville Indian Community'!L6</f>
        <v>169334.04000000004</v>
      </c>
      <c r="AF9" s="23">
        <f>'[2]Hannahville Indian Community'!R6</f>
        <v>77899.040000000037</v>
      </c>
      <c r="AG9" s="24">
        <f>MAX(0,'[2]Hannahville Indian Community'!X6)</f>
        <v>0</v>
      </c>
      <c r="AH9" s="22">
        <f>'[2]Keweenaw Bay Indian Community'!F6</f>
        <v>1494217.28</v>
      </c>
      <c r="AI9" s="23">
        <f>'[2]Keweenaw Bay Indian Community'!L6</f>
        <v>40681.770000000019</v>
      </c>
      <c r="AJ9" s="23">
        <f>'[2]Keweenaw Bay Indian Community'!R6</f>
        <v>12218.10000000002</v>
      </c>
      <c r="AK9" s="24">
        <f>MAX(0,'[2]Keweenaw Bay Indian Community'!X6)</f>
        <v>0</v>
      </c>
      <c r="AL9" s="22">
        <f>'[2]Lac Vieux Desert Tribe'!F6</f>
        <v>10695811.42</v>
      </c>
      <c r="AM9" s="23">
        <f>'[2]Lac Vieux Desert Tribe'!L6</f>
        <v>858894.13000000082</v>
      </c>
      <c r="AN9" s="23">
        <f>'[2]Lac Vieux Desert Tribe'!R6</f>
        <v>179015.41000000085</v>
      </c>
      <c r="AO9" s="24">
        <f>MAX(0,'[2]Lac Vieux Desert Tribe'!X6)</f>
        <v>15037.294440000072</v>
      </c>
      <c r="AP9" s="22">
        <f>'[2]Little River Band of Ottawa Ind'!F6</f>
        <v>9680501.6500000004</v>
      </c>
      <c r="AQ9" s="23">
        <f>'[2]Little River Band of Ottawa Ind'!L6</f>
        <v>710467.04999999981</v>
      </c>
      <c r="AR9" s="23">
        <f>'[2]Little River Band of Ottawa Ind'!R6</f>
        <v>232392.10999999981</v>
      </c>
      <c r="AS9" s="24">
        <f>MAX(0,'[2]Little River Band of Ottawa Ind'!X6)</f>
        <v>0</v>
      </c>
      <c r="AT9" s="22">
        <f>'[2]Little Traverse Bay Band of Oda'!F6</f>
        <v>2249151.69</v>
      </c>
      <c r="AU9" s="23">
        <f>'[2]Little Traverse Bay Band of Oda'!L6</f>
        <v>170494.41999999993</v>
      </c>
      <c r="AV9" s="23">
        <f>'[2]Little Traverse Bay Band of Oda'!R6</f>
        <v>156186.41999999993</v>
      </c>
      <c r="AW9" s="24">
        <f>MAX(0,'[2]Little Traverse Bay Band of Oda'!X6)</f>
        <v>13119.659279999994</v>
      </c>
      <c r="AX9" s="22">
        <f>'[2]Pokagon Band of Potawatomi Ind'!F6</f>
        <v>879796.54</v>
      </c>
      <c r="AY9" s="23">
        <f>'[2]Pokagon Band of Potawatomi Ind'!L6</f>
        <v>17045.869999999995</v>
      </c>
      <c r="AZ9" s="23">
        <f>'[2]Pokagon Band of Potawatomi Ind'!R6</f>
        <v>16469.269999999997</v>
      </c>
      <c r="BA9" s="24">
        <f>MAX(0,'[2]Pokagon Band of Potawatomi Ind'!X6)</f>
        <v>0</v>
      </c>
      <c r="BB9" s="22">
        <f>'[2]Soaring Eagle Gaming'!F6</f>
        <v>2604683.71</v>
      </c>
      <c r="BC9" s="23">
        <f>'[2]Soaring Eagle Gaming'!L6</f>
        <v>95355.75</v>
      </c>
      <c r="BD9" s="23">
        <f>'[2]Soaring Eagle Gaming'!R6</f>
        <v>-86108.579999999987</v>
      </c>
      <c r="BE9" s="32">
        <f>MAX(0,'[2]Soaring Eagle Gaming'!X6)</f>
        <v>0</v>
      </c>
      <c r="BF9" s="22">
        <f>'[2]Sault Ste. Marie Tribe of Chipp'!F6</f>
        <v>2378022.42</v>
      </c>
      <c r="BG9" s="23">
        <f>'[2]Sault Ste. Marie Tribe of Chipp'!L6</f>
        <v>213404.16000000015</v>
      </c>
      <c r="BH9" s="23">
        <f>'[2]Sault Ste. Marie Tribe of Chipp'!R6</f>
        <v>210584.16000000015</v>
      </c>
      <c r="BI9" s="32">
        <f>MAX(0,'[2]Sault Ste. Marie Tribe of Chipp'!X6)</f>
        <v>7251.3218400000133</v>
      </c>
      <c r="BJ9" s="42">
        <f t="shared" si="7"/>
        <v>407727854.28999996</v>
      </c>
      <c r="BK9" s="38">
        <f t="shared" si="7"/>
        <v>44585232.119999975</v>
      </c>
      <c r="BL9" s="38">
        <f t="shared" si="7"/>
        <v>31445935.419999987</v>
      </c>
      <c r="BM9" s="43">
        <f t="shared" si="7"/>
        <v>1915669.6795319992</v>
      </c>
      <c r="BN9" s="34">
        <f>'[2]All Operators reconciliation'!X6+'[2]All Operators reconciliation'!Z6</f>
        <v>865915.5485629997</v>
      </c>
    </row>
    <row r="10" spans="1:77" s="1" customFormat="1" ht="13.8" x14ac:dyDescent="0.3">
      <c r="A10" s="2" t="s">
        <v>40</v>
      </c>
      <c r="B10" s="22">
        <f>'[2]MGM Grand Detroit'!F7</f>
        <v>55107666.780000001</v>
      </c>
      <c r="C10" s="23">
        <f>'[2]MGM Grand Detroit'!L7</f>
        <v>6355614.8599999994</v>
      </c>
      <c r="D10" s="23">
        <f>'[2]MGM Grand Detroit'!R7</f>
        <v>4276505.9999999991</v>
      </c>
      <c r="E10" s="24">
        <f>MAX(0,'[2]MGM Grand Detroit'!Z7)</f>
        <v>251458.55279999995</v>
      </c>
      <c r="F10" s="22">
        <f>'[2]MotorCity Casino'!F7</f>
        <v>114864321.72</v>
      </c>
      <c r="G10" s="23">
        <f>'[2]MotorCity Casino'!L7</f>
        <v>17358260.369999994</v>
      </c>
      <c r="H10" s="23">
        <f>'[2]MotorCity Casino'!R7</f>
        <v>11986568.149999995</v>
      </c>
      <c r="I10" s="24">
        <f>MAX(0,'[2]MotorCity Casino'!Z7)</f>
        <v>704810.20721999963</v>
      </c>
      <c r="J10" s="22">
        <f>[2]Greektown_Penn!F7</f>
        <v>16786628.16</v>
      </c>
      <c r="K10" s="23">
        <f>[2]Greektown_Penn!L7</f>
        <v>433124.38000000082</v>
      </c>
      <c r="L10" s="23">
        <f>[2]Greektown_Penn!R7</f>
        <v>202249.87000000081</v>
      </c>
      <c r="M10" s="24">
        <f>MAX(0,[2]Greektown_Penn!Z7)</f>
        <v>11892.292356000047</v>
      </c>
      <c r="N10" s="22">
        <f>'[2]Bay Mills Indian Community'!F7</f>
        <v>86327531.140000001</v>
      </c>
      <c r="O10" s="23">
        <f>'[2]Bay Mills Indian Community'!L7</f>
        <v>9196470.8400000036</v>
      </c>
      <c r="P10" s="23">
        <f>'[2]Bay Mills Indian Community'!R7</f>
        <v>6928405.5000000037</v>
      </c>
      <c r="Q10" s="24">
        <f>MAX(0,'[2]Bay Mills Indian Community'!X7)</f>
        <v>581986.06200000038</v>
      </c>
      <c r="R10" s="22">
        <f>[2]FireKeepers!F7</f>
        <v>1080769.6100000001</v>
      </c>
      <c r="S10" s="23">
        <f>[2]FireKeepers!L7</f>
        <v>31593.340000000084</v>
      </c>
      <c r="T10" s="23">
        <f>[2]FireKeepers!R7</f>
        <v>-36416.009999999922</v>
      </c>
      <c r="U10" s="24">
        <f>MAX(0,[2]FireKeepers!X7)</f>
        <v>0</v>
      </c>
      <c r="V10" s="22">
        <f>'[2]Grnd Traverse Band of Otta &amp; Ch'!F7</f>
        <v>23426850.670000002</v>
      </c>
      <c r="W10" s="23">
        <f>'[2]Grnd Traverse Band of Otta &amp; Ch'!L7</f>
        <v>840446.80000000075</v>
      </c>
      <c r="X10" s="23">
        <f>'[2]Grnd Traverse Band of Otta &amp; Ch'!R7</f>
        <v>326374.26000000077</v>
      </c>
      <c r="Y10" s="24">
        <f>MAX(0,'[2]Grnd Traverse Band of Otta &amp; Ch'!X7)</f>
        <v>27415.437840000068</v>
      </c>
      <c r="Z10" s="22">
        <f>'[2]Gun Lake'!F7</f>
        <v>819475.04</v>
      </c>
      <c r="AA10" s="23">
        <f>'[2]Gun Lake'!L7</f>
        <v>91588.180000000051</v>
      </c>
      <c r="AB10" s="23">
        <f>'[2]Gun Lake'!R7</f>
        <v>74376.250000000058</v>
      </c>
      <c r="AC10" s="24">
        <f>MAX(0,'[2]Gun Lake'!X7)</f>
        <v>0</v>
      </c>
      <c r="AD10" s="22">
        <f>'[2]Hannahville Indian Community'!F7</f>
        <v>904364.66</v>
      </c>
      <c r="AE10" s="23">
        <f>'[2]Hannahville Indian Community'!L7</f>
        <v>66813.349999999977</v>
      </c>
      <c r="AF10" s="23">
        <f>'[2]Hannahville Indian Community'!R7</f>
        <v>30018.349999999977</v>
      </c>
      <c r="AG10" s="24">
        <f>MAX(0,'[2]Hannahville Indian Community'!X7)</f>
        <v>0</v>
      </c>
      <c r="AH10" s="22">
        <f>'[2]Keweenaw Bay Indian Community'!F7</f>
        <v>1606771.93</v>
      </c>
      <c r="AI10" s="23">
        <f>'[2]Keweenaw Bay Indian Community'!L7</f>
        <v>73274.5</v>
      </c>
      <c r="AJ10" s="23">
        <f>'[2]Keweenaw Bay Indian Community'!R7</f>
        <v>42816.19</v>
      </c>
      <c r="AK10" s="24">
        <f>MAX(0,'[2]Keweenaw Bay Indian Community'!X7)</f>
        <v>2362.3966800000003</v>
      </c>
      <c r="AL10" s="22">
        <f>'[2]Lac Vieux Desert Tribe'!F7</f>
        <v>7580710.5199999996</v>
      </c>
      <c r="AM10" s="23">
        <f>'[2]Lac Vieux Desert Tribe'!L7</f>
        <v>868170.96</v>
      </c>
      <c r="AN10" s="23">
        <f>'[2]Lac Vieux Desert Tribe'!R7</f>
        <v>311421.80999999994</v>
      </c>
      <c r="AO10" s="24">
        <f>MAX(0,'[2]Lac Vieux Desert Tribe'!X7)</f>
        <v>26159.432039999996</v>
      </c>
      <c r="AP10" s="22">
        <f>'[2]Little River Band of Ottawa Ind'!F7</f>
        <v>8198352.8700000001</v>
      </c>
      <c r="AQ10" s="23">
        <f>'[2]Little River Band of Ottawa Ind'!L7</f>
        <v>493538.18000000017</v>
      </c>
      <c r="AR10" s="23">
        <f>'[2]Little River Band of Ottawa Ind'!R7</f>
        <v>74912.210000000196</v>
      </c>
      <c r="AS10" s="24">
        <f>MAX(0,'[2]Little River Band of Ottawa Ind'!X7)</f>
        <v>1130.0436000000168</v>
      </c>
      <c r="AT10" s="22">
        <f>'[2]Little Traverse Bay Band of Oda'!F7</f>
        <v>1750461.33</v>
      </c>
      <c r="AU10" s="23">
        <f>'[2]Little Traverse Bay Band of Oda'!L7</f>
        <v>100441.07000000007</v>
      </c>
      <c r="AV10" s="23">
        <f>'[2]Little Traverse Bay Band of Oda'!R7</f>
        <v>93468.420000000071</v>
      </c>
      <c r="AW10" s="24">
        <f>MAX(0,'[2]Little Traverse Bay Band of Oda'!X7)</f>
        <v>7851.3472800000063</v>
      </c>
      <c r="AX10" s="22">
        <f>'[2]Pokagon Band of Potawatomi Ind'!F7</f>
        <v>780135.42</v>
      </c>
      <c r="AY10" s="23">
        <f>'[2]Pokagon Band of Potawatomi Ind'!L7</f>
        <v>73663.230000000098</v>
      </c>
      <c r="AZ10" s="23">
        <f>'[2]Pokagon Band of Potawatomi Ind'!R7</f>
        <v>73663.230000000098</v>
      </c>
      <c r="BA10" s="24">
        <f>MAX(0,'[2]Pokagon Band of Potawatomi Ind'!X7)</f>
        <v>0</v>
      </c>
      <c r="BB10" s="22">
        <f>'[2]Soaring Eagle Gaming'!F7</f>
        <v>1777652.85</v>
      </c>
      <c r="BC10" s="23">
        <f>'[2]Soaring Eagle Gaming'!L7</f>
        <v>136244.4700000002</v>
      </c>
      <c r="BD10" s="23">
        <f>'[2]Soaring Eagle Gaming'!R7</f>
        <v>-32061.729999999807</v>
      </c>
      <c r="BE10" s="32">
        <f>MAX(0,'[2]Soaring Eagle Gaming'!X7)</f>
        <v>0</v>
      </c>
      <c r="BF10" s="22">
        <f>'[2]Sault Ste. Marie Tribe of Chipp'!F7</f>
        <v>1810275.43</v>
      </c>
      <c r="BG10" s="23">
        <f>'[2]Sault Ste. Marie Tribe of Chipp'!L7</f>
        <v>170459.78000000003</v>
      </c>
      <c r="BH10" s="23">
        <f>'[2]Sault Ste. Marie Tribe of Chipp'!R7</f>
        <v>163634.78000000003</v>
      </c>
      <c r="BI10" s="32">
        <f>MAX(0,'[2]Sault Ste. Marie Tribe of Chipp'!X7)</f>
        <v>13745.321520000003</v>
      </c>
      <c r="BJ10" s="42">
        <f t="shared" si="7"/>
        <v>322821968.13000011</v>
      </c>
      <c r="BK10" s="38">
        <f t="shared" si="7"/>
        <v>36289704.309999995</v>
      </c>
      <c r="BL10" s="38">
        <f t="shared" si="7"/>
        <v>24515937.280000005</v>
      </c>
      <c r="BM10" s="43">
        <f t="shared" si="7"/>
        <v>1628811.0933360003</v>
      </c>
      <c r="BN10" s="34">
        <f>'[2]All Operators reconciliation'!X7+'[2]All Operators reconciliation'!Z7</f>
        <v>620742.71555399976</v>
      </c>
    </row>
    <row r="11" spans="1:77" s="1" customFormat="1" ht="13.8" x14ac:dyDescent="0.3">
      <c r="A11" s="2" t="s">
        <v>41</v>
      </c>
      <c r="B11" s="22">
        <f>'[2]MGM Grand Detroit'!F8</f>
        <v>46233989.859999999</v>
      </c>
      <c r="C11" s="23">
        <f>'[2]MGM Grand Detroit'!L8</f>
        <v>6324215.7800000012</v>
      </c>
      <c r="D11" s="23">
        <f>'[2]MGM Grand Detroit'!R8</f>
        <v>3401855.0500000012</v>
      </c>
      <c r="E11" s="24">
        <f>MAX(0,'[2]MGM Grand Detroit'!Z8)</f>
        <v>200029.07694000006</v>
      </c>
      <c r="F11" s="22">
        <f>'[2]MotorCity Casino'!F8</f>
        <v>99731327.459999993</v>
      </c>
      <c r="G11" s="23">
        <f>'[2]MotorCity Casino'!L8</f>
        <v>17584385.419999987</v>
      </c>
      <c r="H11" s="23">
        <f>'[2]MotorCity Casino'!R8</f>
        <v>12530306.099999987</v>
      </c>
      <c r="I11" s="24">
        <f>MAX(0,'[2]MotorCity Casino'!Z8)</f>
        <v>736781.99867999915</v>
      </c>
      <c r="J11" s="22">
        <f>[2]Greektown_Penn!F8</f>
        <v>15393795.07</v>
      </c>
      <c r="K11" s="23">
        <f>[2]Greektown_Penn!L8</f>
        <v>1312497.5500000007</v>
      </c>
      <c r="L11" s="23">
        <f>[2]Greektown_Penn!R8</f>
        <v>1108223.1200000008</v>
      </c>
      <c r="M11" s="24">
        <f>MAX(0,[2]Greektown_Penn!Z8)</f>
        <v>65163.519456000045</v>
      </c>
      <c r="N11" s="22">
        <f>'[2]Bay Mills Indian Community'!F8</f>
        <v>78828292.280000001</v>
      </c>
      <c r="O11" s="23">
        <f>'[2]Bay Mills Indian Community'!L8</f>
        <v>7844466.4300000072</v>
      </c>
      <c r="P11" s="23">
        <f>'[2]Bay Mills Indian Community'!R8</f>
        <v>4530421.6200000066</v>
      </c>
      <c r="Q11" s="24">
        <f>MAX(0,'[2]Bay Mills Indian Community'!X8)</f>
        <v>380555.41608000058</v>
      </c>
      <c r="R11" s="22">
        <f>[2]FireKeepers!F8</f>
        <v>912070.99</v>
      </c>
      <c r="S11" s="23">
        <f>[2]FireKeepers!L8</f>
        <v>-23218.989999999991</v>
      </c>
      <c r="T11" s="23">
        <f>[2]FireKeepers!R8</f>
        <v>-84304.189999999988</v>
      </c>
      <c r="U11" s="24">
        <f>MAX(0,[2]FireKeepers!X8)</f>
        <v>0</v>
      </c>
      <c r="V11" s="22">
        <f>'[2]Grnd Traverse Band of Otta &amp; Ch'!F8</f>
        <v>25115895.199999999</v>
      </c>
      <c r="W11" s="23">
        <f>'[2]Grnd Traverse Band of Otta &amp; Ch'!L8</f>
        <v>89831.412999998778</v>
      </c>
      <c r="X11" s="23">
        <f>'[2]Grnd Traverse Band of Otta &amp; Ch'!R8</f>
        <v>-305423.4370000012</v>
      </c>
      <c r="Y11" s="24">
        <f>MAX(0,'[2]Grnd Traverse Band of Otta &amp; Ch'!X8)</f>
        <v>0</v>
      </c>
      <c r="Z11" s="22">
        <f>'[2]Gun Lake'!F8</f>
        <v>1302965.92</v>
      </c>
      <c r="AA11" s="23">
        <f>'[2]Gun Lake'!L8</f>
        <v>87359.819999999832</v>
      </c>
      <c r="AB11" s="23">
        <f>'[2]Gun Lake'!R8</f>
        <v>74353.689999999828</v>
      </c>
      <c r="AC11" s="24">
        <f>MAX(0,'[2]Gun Lake'!X8)</f>
        <v>0</v>
      </c>
      <c r="AD11" s="22">
        <f>'[2]Hannahville Indian Community'!F8</f>
        <v>662135.72</v>
      </c>
      <c r="AE11" s="23">
        <f>'[2]Hannahville Indian Community'!L8</f>
        <v>83254.209999999963</v>
      </c>
      <c r="AF11" s="23">
        <f>'[2]Hannahville Indian Community'!R8</f>
        <v>40449.209999999963</v>
      </c>
      <c r="AG11" s="24">
        <f>MAX(0,'[2]Hannahville Indian Community'!X8)</f>
        <v>0</v>
      </c>
      <c r="AH11" s="22">
        <f>'[2]Keweenaw Bay Indian Community'!F8</f>
        <v>1339316</v>
      </c>
      <c r="AI11" s="23">
        <f>'[2]Keweenaw Bay Indian Community'!L8</f>
        <v>70813.510000000009</v>
      </c>
      <c r="AJ11" s="23">
        <f>'[2]Keweenaw Bay Indian Community'!R8</f>
        <v>44858.950000000012</v>
      </c>
      <c r="AK11" s="24">
        <f>MAX(0,'[2]Keweenaw Bay Indian Community'!X8)</f>
        <v>3768.151800000001</v>
      </c>
      <c r="AL11" s="22">
        <f>'[2]Lac Vieux Desert Tribe'!F8</f>
        <v>6146702.46</v>
      </c>
      <c r="AM11" s="23">
        <f>'[2]Lac Vieux Desert Tribe'!L8</f>
        <v>812916.26999999955</v>
      </c>
      <c r="AN11" s="23">
        <f>'[2]Lac Vieux Desert Tribe'!R8</f>
        <v>255178.14999999956</v>
      </c>
      <c r="AO11" s="24">
        <f>MAX(0,'[2]Lac Vieux Desert Tribe'!X8)</f>
        <v>21434.964599999963</v>
      </c>
      <c r="AP11" s="22">
        <f>'[2]Little River Band of Ottawa Ind'!F8</f>
        <v>7699653.2199999997</v>
      </c>
      <c r="AQ11" s="23">
        <f>'[2]Little River Band of Ottawa Ind'!L8</f>
        <v>529851.87</v>
      </c>
      <c r="AR11" s="23">
        <f>'[2]Little River Band of Ottawa Ind'!R8</f>
        <v>58626.630000000005</v>
      </c>
      <c r="AS11" s="24">
        <f>MAX(0,'[2]Little River Band of Ottawa Ind'!X8)</f>
        <v>4924.6369200000008</v>
      </c>
      <c r="AT11" s="22">
        <f>'[2]Little Traverse Bay Band of Oda'!F8</f>
        <v>1397799.53</v>
      </c>
      <c r="AU11" s="23">
        <f>'[2]Little Traverse Bay Band of Oda'!L8</f>
        <v>111011.51000000001</v>
      </c>
      <c r="AV11" s="23">
        <f>'[2]Little Traverse Bay Band of Oda'!R8</f>
        <v>105984.51000000001</v>
      </c>
      <c r="AW11" s="24">
        <f>MAX(0,'[2]Little Traverse Bay Band of Oda'!X8)</f>
        <v>8902.6988400000009</v>
      </c>
      <c r="AX11" s="22">
        <f>'[2]Pokagon Band of Potawatomi Ind'!F8</f>
        <v>467539.1</v>
      </c>
      <c r="AY11" s="23">
        <f>'[2]Pokagon Band of Potawatomi Ind'!L8</f>
        <v>22321.679999999993</v>
      </c>
      <c r="AZ11" s="23">
        <f>'[2]Pokagon Band of Potawatomi Ind'!R8</f>
        <v>22259.679999999993</v>
      </c>
      <c r="BA11" s="24">
        <f>MAX(0,'[2]Pokagon Band of Potawatomi Ind'!X8)</f>
        <v>0</v>
      </c>
      <c r="BB11" s="22">
        <f>'[2]Soaring Eagle Gaming'!F8</f>
        <v>1331223.76</v>
      </c>
      <c r="BC11" s="23">
        <f>'[2]Soaring Eagle Gaming'!L8</f>
        <v>196811.3600000001</v>
      </c>
      <c r="BD11" s="23">
        <f>'[2]Soaring Eagle Gaming'!R8</f>
        <v>74047.180000000109</v>
      </c>
      <c r="BE11" s="32">
        <f>MAX(0,'[2]Soaring Eagle Gaming'!X8)</f>
        <v>0</v>
      </c>
      <c r="BF11" s="22">
        <f>'[2]Sault Ste. Marie Tribe of Chipp'!F8</f>
        <v>1776993.65</v>
      </c>
      <c r="BG11" s="23">
        <f>'[2]Sault Ste. Marie Tribe of Chipp'!L8</f>
        <v>158180.05999999982</v>
      </c>
      <c r="BH11" s="23">
        <f>'[2]Sault Ste. Marie Tribe of Chipp'!R8</f>
        <v>155860.05999999982</v>
      </c>
      <c r="BI11" s="32">
        <f>MAX(0,'[2]Sault Ste. Marie Tribe of Chipp'!X8)</f>
        <v>13092.245039999985</v>
      </c>
      <c r="BJ11" s="42">
        <f t="shared" ref="BJ11" si="8">B11+F11+J11+N11+R11+V11+Z11+AD11+AH11+AL11+AP11+AT11+AX11+BB11+BF11</f>
        <v>288339700.21999997</v>
      </c>
      <c r="BK11" s="38">
        <f t="shared" ref="BK11" si="9">C11+G11+K11+O11+S11+W11+AA11+AE11+AI11+AM11+AQ11+AU11+AY11+BC11+BG11</f>
        <v>35204697.892999999</v>
      </c>
      <c r="BL11" s="38">
        <f t="shared" ref="BL11" si="10">D11+H11+L11+P11+T11+X11+AB11+AF11+AJ11+AN11+AR11+AV11+AZ11+BD11+BH11</f>
        <v>22012696.322999988</v>
      </c>
      <c r="BM11" s="43">
        <f t="shared" ref="BM11" si="11">E11+I11+M11+Q11+U11+Y11+AC11+AG11+AK11+AO11+AS11+AW11+BA11+BE11+BI11</f>
        <v>1434652.7083559998</v>
      </c>
      <c r="BN11" s="34">
        <f>'[2]All Operators reconciliation'!X8+'[2]All Operators reconciliation'!Z8</f>
        <v>642422.48697899957</v>
      </c>
    </row>
    <row r="12" spans="1:77" s="1" customFormat="1" ht="13.8" x14ac:dyDescent="0.3">
      <c r="A12" s="2" t="s">
        <v>42</v>
      </c>
      <c r="B12" s="22">
        <f>'[2]MGM Grand Detroit'!F9</f>
        <v>41855996.619999997</v>
      </c>
      <c r="C12" s="23">
        <f>'[2]MGM Grand Detroit'!L9</f>
        <v>2934943.1400000006</v>
      </c>
      <c r="D12" s="23">
        <f>'[2]MGM Grand Detroit'!R9</f>
        <v>269591.74000000069</v>
      </c>
      <c r="E12" s="24">
        <f>MAX(0,'[2]MGM Grand Detroit'!Z9)</f>
        <v>15851.994312000041</v>
      </c>
      <c r="F12" s="22">
        <f>'[2]MotorCity Casino'!F9</f>
        <v>74016080.969999999</v>
      </c>
      <c r="G12" s="23">
        <f>'[2]MotorCity Casino'!L9</f>
        <v>10171529.729999999</v>
      </c>
      <c r="H12" s="23">
        <f>'[2]MotorCity Casino'!R9</f>
        <v>6778892.8499999987</v>
      </c>
      <c r="I12" s="24">
        <f>MAX(0,'[2]MotorCity Casino'!Z9)</f>
        <v>398598.89957999991</v>
      </c>
      <c r="J12" s="22">
        <f>[2]Greektown_Penn!F9</f>
        <v>10507900.710000001</v>
      </c>
      <c r="K12" s="23">
        <f>[2]Greektown_Penn!L9</f>
        <v>728563.68000000156</v>
      </c>
      <c r="L12" s="23">
        <f>[2]Greektown_Penn!R9</f>
        <v>552824.7200000016</v>
      </c>
      <c r="M12" s="24">
        <f>MAX(0,[2]Greektown_Penn!Z9)</f>
        <v>32506.093536000095</v>
      </c>
      <c r="N12" s="22">
        <f>'[2]Bay Mills Indian Community'!F9</f>
        <v>65371309.030000001</v>
      </c>
      <c r="O12" s="23">
        <f>'[2]Bay Mills Indian Community'!L9</f>
        <v>2099409.1300000027</v>
      </c>
      <c r="P12" s="23">
        <f>'[2]Bay Mills Indian Community'!R9</f>
        <v>298447.78000000259</v>
      </c>
      <c r="Q12" s="24">
        <f>MAX(0,'[2]Bay Mills Indian Community'!X9)</f>
        <v>25069.613520000217</v>
      </c>
      <c r="R12" s="22">
        <f>[2]FireKeepers!F9</f>
        <v>558214.86</v>
      </c>
      <c r="S12" s="23">
        <f>[2]FireKeepers!L9</f>
        <v>29417.069999999949</v>
      </c>
      <c r="T12" s="23">
        <f>[2]FireKeepers!R9</f>
        <v>6052.0699999999488</v>
      </c>
      <c r="U12" s="24">
        <f>MAX(0,[2]FireKeepers!X9)</f>
        <v>0</v>
      </c>
      <c r="V12" s="22">
        <f>'[2]Grnd Traverse Band of Otta &amp; Ch'!F9</f>
        <v>17751379.489999998</v>
      </c>
      <c r="W12" s="23">
        <f>'[2]Grnd Traverse Band of Otta &amp; Ch'!L9</f>
        <v>896370.87999999896</v>
      </c>
      <c r="X12" s="23">
        <f>'[2]Grnd Traverse Band of Otta &amp; Ch'!R9</f>
        <v>635980.32999999891</v>
      </c>
      <c r="Y12" s="24">
        <f>MAX(0,'[2]Grnd Traverse Band of Otta &amp; Ch'!X9)</f>
        <v>27766.780439999911</v>
      </c>
      <c r="Z12" s="22">
        <f>'[2]Gun Lake'!F9</f>
        <v>1592688.8</v>
      </c>
      <c r="AA12" s="23">
        <f>'[2]Gun Lake'!L9</f>
        <v>96287.020000000019</v>
      </c>
      <c r="AB12" s="23">
        <f>'[2]Gun Lake'!R9</f>
        <v>76967.020000000019</v>
      </c>
      <c r="AC12" s="24">
        <f>MAX(0,'[2]Gun Lake'!X9)</f>
        <v>0</v>
      </c>
      <c r="AD12" s="22">
        <f>'[2]Hannahville Indian Community'!F9</f>
        <v>510402.7</v>
      </c>
      <c r="AE12" s="23">
        <f>'[2]Hannahville Indian Community'!L9</f>
        <v>61775.340000000026</v>
      </c>
      <c r="AF12" s="23">
        <f>'[2]Hannahville Indian Community'!R9</f>
        <v>22355.340000000026</v>
      </c>
      <c r="AG12" s="24">
        <f>MAX(0,'[2]Hannahville Indian Community'!X9)</f>
        <v>0</v>
      </c>
      <c r="AH12" s="22">
        <f>'[2]Keweenaw Bay Indian Community'!F9</f>
        <v>1067204.4099999999</v>
      </c>
      <c r="AI12" s="23">
        <f>'[2]Keweenaw Bay Indian Community'!L9</f>
        <v>25117.239999999874</v>
      </c>
      <c r="AJ12" s="23">
        <f>'[2]Keweenaw Bay Indian Community'!R9</f>
        <v>4180.0099999998747</v>
      </c>
      <c r="AK12" s="24">
        <f>MAX(0,'[2]Keweenaw Bay Indian Community'!X9)</f>
        <v>351.12083999998947</v>
      </c>
      <c r="AL12" s="22">
        <f>'[2]Lac Vieux Desert Tribe'!F9</f>
        <v>4445289.37</v>
      </c>
      <c r="AM12" s="23">
        <f>'[2]Lac Vieux Desert Tribe'!L9</f>
        <v>388310.54000000004</v>
      </c>
      <c r="AN12" s="23">
        <f>'[2]Lac Vieux Desert Tribe'!R9</f>
        <v>226090.05000000005</v>
      </c>
      <c r="AO12" s="24">
        <f>MAX(0,'[2]Lac Vieux Desert Tribe'!X9)</f>
        <v>18991.564200000004</v>
      </c>
      <c r="AP12" s="22">
        <f>'[2]Little River Band of Ottawa Ind'!F9</f>
        <v>6016782.7000000002</v>
      </c>
      <c r="AQ12" s="23">
        <f>'[2]Little River Band of Ottawa Ind'!L9</f>
        <v>516242.70000000013</v>
      </c>
      <c r="AR12" s="23">
        <f>'[2]Little River Band of Ottawa Ind'!R9</f>
        <v>104498.56000000011</v>
      </c>
      <c r="AS12" s="24">
        <f>MAX(0,'[2]Little River Band of Ottawa Ind'!X9)</f>
        <v>8777.8790400000107</v>
      </c>
      <c r="AT12" s="22">
        <f>'[2]Little Traverse Bay Band of Oda'!F9</f>
        <v>959661.2</v>
      </c>
      <c r="AU12" s="23">
        <f>'[2]Little Traverse Bay Band of Oda'!L9</f>
        <v>82063.199999999953</v>
      </c>
      <c r="AV12" s="23">
        <f>'[2]Little Traverse Bay Band of Oda'!R9</f>
        <v>79195.199999999953</v>
      </c>
      <c r="AW12" s="24">
        <f>MAX(0,'[2]Little Traverse Bay Band of Oda'!X9)</f>
        <v>6652.3967999999968</v>
      </c>
      <c r="AX12" s="22">
        <f>'[2]Pokagon Band of Potawatomi Ind'!F9</f>
        <v>767277.86</v>
      </c>
      <c r="AY12" s="23">
        <f>'[2]Pokagon Band of Potawatomi Ind'!L9</f>
        <v>38276.059999999939</v>
      </c>
      <c r="AZ12" s="23">
        <f>'[2]Pokagon Band of Potawatomi Ind'!R9</f>
        <v>38007.519999999939</v>
      </c>
      <c r="BA12" s="24">
        <f>MAX(0,'[2]Pokagon Band of Potawatomi Ind'!X9)</f>
        <v>0</v>
      </c>
      <c r="BB12" s="22">
        <f>'[2]Soaring Eagle Gaming'!F9</f>
        <v>1069044.1299999999</v>
      </c>
      <c r="BC12" s="23">
        <f>'[2]Soaring Eagle Gaming'!L9</f>
        <v>104667.18999999994</v>
      </c>
      <c r="BD12" s="23">
        <f>'[2]Soaring Eagle Gaming'!R9</f>
        <v>11333.499999999942</v>
      </c>
      <c r="BE12" s="32">
        <f>MAX(0,'[2]Soaring Eagle Gaming'!X9)</f>
        <v>0</v>
      </c>
      <c r="BF12" s="22">
        <f>'[2]Sault Ste. Marie Tribe of Chipp'!F9</f>
        <v>1406203.43</v>
      </c>
      <c r="BG12" s="23">
        <f>'[2]Sault Ste. Marie Tribe of Chipp'!L9</f>
        <v>134082.72999999998</v>
      </c>
      <c r="BH12" s="23">
        <f>'[2]Sault Ste. Marie Tribe of Chipp'!R9</f>
        <v>131732.72999999998</v>
      </c>
      <c r="BI12" s="32">
        <f>MAX(0,'[2]Sault Ste. Marie Tribe of Chipp'!X9)</f>
        <v>11065.549319999998</v>
      </c>
      <c r="BJ12" s="42">
        <f t="shared" ref="BJ12" si="12">B12+F12+J12+N12+R12+V12+Z12+AD12+AH12+AL12+AP12+AT12+AX12+BB12+BF12</f>
        <v>227895436.28000003</v>
      </c>
      <c r="BK12" s="38">
        <f t="shared" ref="BK12" si="13">C12+G12+K12+O12+S12+W12+AA12+AE12+AI12+AM12+AQ12+AU12+AY12+BC12+BG12</f>
        <v>18307055.649999999</v>
      </c>
      <c r="BL12" s="38">
        <f t="shared" ref="BL12" si="14">D12+H12+L12+P12+T12+X12+AB12+AF12+AJ12+AN12+AR12+AV12+AZ12+BD12+BH12</f>
        <v>9236149.4200000018</v>
      </c>
      <c r="BM12" s="43">
        <f t="shared" ref="BM12" si="15">E12+I12+M12+Q12+U12+Y12+AC12+AG12+AK12+AO12+AS12+AW12+BA12+BE12+BI12</f>
        <v>545631.89158800023</v>
      </c>
      <c r="BN12" s="34">
        <f>'[2]All Operators reconciliation'!X9+'[2]All Operators reconciliation'!Z9</f>
        <v>286569.36098700005</v>
      </c>
    </row>
    <row r="13" spans="1:77" s="1" customFormat="1" ht="13.8" x14ac:dyDescent="0.3">
      <c r="A13" s="2" t="s">
        <v>43</v>
      </c>
      <c r="B13" s="22">
        <f>'[2]MGM Grand Detroit'!F10</f>
        <v>32920119.640000001</v>
      </c>
      <c r="C13" s="23">
        <f>'[2]MGM Grand Detroit'!L10</f>
        <v>4114831.84</v>
      </c>
      <c r="D13" s="23">
        <f>'[2]MGM Grand Detroit'!R10</f>
        <v>2908627.5199999996</v>
      </c>
      <c r="E13" s="24">
        <f>MAX(0,'[2]MGM Grand Detroit'!Z10)</f>
        <v>171027.29817599998</v>
      </c>
      <c r="F13" s="22">
        <f>'[2]MotorCity Casino'!F10</f>
        <v>73465243.409999996</v>
      </c>
      <c r="G13" s="23">
        <f>'[2]MotorCity Casino'!L10</f>
        <v>9029648.1499999966</v>
      </c>
      <c r="H13" s="23">
        <f>'[2]MotorCity Casino'!R10</f>
        <v>6551135.4399999967</v>
      </c>
      <c r="I13" s="24">
        <f>MAX(0,'[2]MotorCity Casino'!Z10)</f>
        <v>385206.76387199981</v>
      </c>
      <c r="J13" s="22">
        <f>[2]Greektown_Penn!F10</f>
        <v>8167312.2800000003</v>
      </c>
      <c r="K13" s="23">
        <f>[2]Greektown_Penn!L10</f>
        <v>1013429.5200000005</v>
      </c>
      <c r="L13" s="23">
        <f>[2]Greektown_Penn!R10</f>
        <v>937289.87000000046</v>
      </c>
      <c r="M13" s="24">
        <f>MAX(0,[2]Greektown_Penn!Z10)</f>
        <v>55112.644356000026</v>
      </c>
      <c r="N13" s="22">
        <f>'[2]Bay Mills Indian Community'!F10</f>
        <v>55359867.100000001</v>
      </c>
      <c r="O13" s="23">
        <f>'[2]Bay Mills Indian Community'!L10</f>
        <v>5563546.1600000039</v>
      </c>
      <c r="P13" s="23">
        <f>'[2]Bay Mills Indian Community'!R10</f>
        <v>4197952.6300000036</v>
      </c>
      <c r="Q13" s="24">
        <f>MAX(0,'[2]Bay Mills Indian Community'!X10)</f>
        <v>352628.02092000033</v>
      </c>
      <c r="R13" s="22">
        <f>[2]FireKeepers!F10</f>
        <v>413167.32</v>
      </c>
      <c r="S13" s="23">
        <f>[2]FireKeepers!L10</f>
        <v>40267.169999999984</v>
      </c>
      <c r="T13" s="23">
        <f>[2]FireKeepers!R10</f>
        <v>20867.169999999984</v>
      </c>
      <c r="U13" s="24">
        <f>MAX(0,[2]FireKeepers!X10)</f>
        <v>0</v>
      </c>
      <c r="V13" s="22">
        <f>'[2]Grnd Traverse Band of Otta &amp; Ch'!F10</f>
        <v>14264876.310000001</v>
      </c>
      <c r="W13" s="23">
        <f>'[2]Grnd Traverse Band of Otta &amp; Ch'!L10</f>
        <v>737797.46000000089</v>
      </c>
      <c r="X13" s="23">
        <f>'[2]Grnd Traverse Band of Otta &amp; Ch'!R10</f>
        <v>544300.80000000086</v>
      </c>
      <c r="Y13" s="24">
        <f>MAX(0,'[2]Grnd Traverse Band of Otta &amp; Ch'!X10)</f>
        <v>45721.267200000075</v>
      </c>
      <c r="Z13" s="22">
        <f>'[2]Gun Lake'!F10</f>
        <v>1196723.5</v>
      </c>
      <c r="AA13" s="23">
        <f>'[2]Gun Lake'!L10</f>
        <v>43715.169999999925</v>
      </c>
      <c r="AB13" s="23">
        <f>'[2]Gun Lake'!R10</f>
        <v>34443.879999999925</v>
      </c>
      <c r="AC13" s="24">
        <f>MAX(0,'[2]Gun Lake'!X10)</f>
        <v>0</v>
      </c>
      <c r="AD13" s="22">
        <f>'[2]Hannahville Indian Community'!F10</f>
        <v>360053.81</v>
      </c>
      <c r="AE13" s="23">
        <f>'[2]Hannahville Indian Community'!L10</f>
        <v>49029.580000000016</v>
      </c>
      <c r="AF13" s="23">
        <f>'[2]Hannahville Indian Community'!R10</f>
        <v>17417.580000000016</v>
      </c>
      <c r="AG13" s="24">
        <f>MAX(0,'[2]Hannahville Indian Community'!X10)</f>
        <v>0</v>
      </c>
      <c r="AH13" s="22">
        <f>'[2]Keweenaw Bay Indian Community'!F10</f>
        <v>637316.68999999994</v>
      </c>
      <c r="AI13" s="23">
        <f>'[2]Keweenaw Bay Indian Community'!L10</f>
        <v>28081.279999999912</v>
      </c>
      <c r="AJ13" s="23">
        <f>'[2]Keweenaw Bay Indian Community'!R10</f>
        <v>2229.4199999999109</v>
      </c>
      <c r="AK13" s="24">
        <f>MAX(0,'[2]Keweenaw Bay Indian Community'!X10)</f>
        <v>187.27127999999254</v>
      </c>
      <c r="AL13" s="22">
        <f>'[2]Lac Vieux Desert Tribe'!F10</f>
        <v>4417299.2300000004</v>
      </c>
      <c r="AM13" s="23">
        <f>'[2]Lac Vieux Desert Tribe'!L10</f>
        <v>631633.75000000047</v>
      </c>
      <c r="AN13" s="23">
        <f>'[2]Lac Vieux Desert Tribe'!R10</f>
        <v>478222.26000000047</v>
      </c>
      <c r="AO13" s="24">
        <f>MAX(0,'[2]Lac Vieux Desert Tribe'!X10)</f>
        <v>40170.669840000046</v>
      </c>
      <c r="AP13" s="22">
        <f>'[2]Little River Band of Ottawa Ind'!F10</f>
        <v>5523080.3600000003</v>
      </c>
      <c r="AQ13" s="23">
        <f>'[2]Little River Band of Ottawa Ind'!L10</f>
        <v>686025.27</v>
      </c>
      <c r="AR13" s="23">
        <f>'[2]Little River Band of Ottawa Ind'!R10</f>
        <v>218982.03000000003</v>
      </c>
      <c r="AS13" s="24">
        <f>MAX(0,'[2]Little River Band of Ottawa Ind'!X10)</f>
        <v>18394.490520000003</v>
      </c>
      <c r="AT13" s="22">
        <f>'[2]Little Traverse Bay Band of Oda'!F10</f>
        <v>816225.86</v>
      </c>
      <c r="AU13" s="23">
        <f>'[2]Little Traverse Bay Band of Oda'!L10</f>
        <v>79156.709999999963</v>
      </c>
      <c r="AV13" s="23">
        <f>'[2]Little Traverse Bay Band of Oda'!R10</f>
        <v>76929.359999999957</v>
      </c>
      <c r="AW13" s="24">
        <f>MAX(0,'[2]Little Traverse Bay Band of Oda'!X10)</f>
        <v>6462.0662399999965</v>
      </c>
      <c r="AX13" s="22">
        <f>'[2]Pokagon Band of Potawatomi Ind'!F10</f>
        <v>514305.71</v>
      </c>
      <c r="AY13" s="23">
        <f>'[2]Pokagon Band of Potawatomi Ind'!L10</f>
        <v>71967.390000000014</v>
      </c>
      <c r="AZ13" s="23">
        <f>'[2]Pokagon Band of Potawatomi Ind'!R10</f>
        <v>71678.880000000019</v>
      </c>
      <c r="BA13" s="24">
        <f>MAX(0,'[2]Pokagon Band of Potawatomi Ind'!X10)</f>
        <v>0</v>
      </c>
      <c r="BB13" s="22">
        <f>'[2]Soaring Eagle Gaming'!F10</f>
        <v>788443.2</v>
      </c>
      <c r="BC13" s="23">
        <f>'[2]Soaring Eagle Gaming'!L10</f>
        <v>182085.03999999992</v>
      </c>
      <c r="BD13" s="23">
        <f>'[2]Soaring Eagle Gaming'!R10</f>
        <v>109205.87999999992</v>
      </c>
      <c r="BE13" s="32">
        <f>MAX(0,'[2]Soaring Eagle Gaming'!X10)</f>
        <v>0</v>
      </c>
      <c r="BF13" s="22">
        <f>'[2]Sault Ste. Marie Tribe of Chipp'!F10</f>
        <v>2000490.69</v>
      </c>
      <c r="BG13" s="23">
        <f>'[2]Sault Ste. Marie Tribe of Chipp'!L10</f>
        <v>228483.74</v>
      </c>
      <c r="BH13" s="23">
        <f>'[2]Sault Ste. Marie Tribe of Chipp'!R10</f>
        <v>223488.13999999998</v>
      </c>
      <c r="BI13" s="32">
        <f>MAX(0,'[2]Sault Ste. Marie Tribe of Chipp'!X10)</f>
        <v>18773.00376</v>
      </c>
      <c r="BJ13" s="42">
        <f t="shared" ref="BJ13" si="16">B13+F13+J13+N13+R13+V13+Z13+AD13+AH13+AL13+AP13+AT13+AX13+BB13+BF13</f>
        <v>200844525.11000001</v>
      </c>
      <c r="BK13" s="38">
        <f t="shared" ref="BK13" si="17">C13+G13+K13+O13+S13+W13+AA13+AE13+AI13+AM13+AQ13+AU13+AY13+BC13+BG13</f>
        <v>22499698.230000004</v>
      </c>
      <c r="BL13" s="38">
        <f t="shared" ref="BL13" si="18">D13+H13+L13+P13+T13+X13+AB13+AF13+AJ13+AN13+AR13+AV13+AZ13+BD13+BH13</f>
        <v>16392770.860000003</v>
      </c>
      <c r="BM13" s="43">
        <f t="shared" ref="BM13" si="19">E13+I13+M13+Q13+U13+Y13+AC13+AG13+AK13+AO13+AS13+AW13+BA13+BE13+BI13</f>
        <v>1093683.4961640004</v>
      </c>
      <c r="BN13" s="34">
        <f>'[2]All Operators reconciliation'!X10+'[2]All Operators reconciliation'!Z10</f>
        <v>391968.89169099991</v>
      </c>
    </row>
    <row r="14" spans="1:77" s="1" customFormat="1" ht="13.8" x14ac:dyDescent="0.3">
      <c r="A14" s="2" t="s">
        <v>44</v>
      </c>
      <c r="B14" s="22">
        <f>'[2]MGM Grand Detroit'!F11</f>
        <v>36452293.049999997</v>
      </c>
      <c r="C14" s="23">
        <f>'[2]MGM Grand Detroit'!L11</f>
        <v>3667518.7299999967</v>
      </c>
      <c r="D14" s="23">
        <f>'[2]MGM Grand Detroit'!R11</f>
        <v>1970634.5899999968</v>
      </c>
      <c r="E14" s="24">
        <f>MAX(0,'[2]MGM Grand Detroit'!Z11)</f>
        <v>115873.31389199982</v>
      </c>
      <c r="F14" s="22">
        <f>'[2]MotorCity Casino'!F11</f>
        <v>76137692.5</v>
      </c>
      <c r="G14" s="23">
        <f>'[2]MotorCity Casino'!L11</f>
        <v>9384960.879999999</v>
      </c>
      <c r="H14" s="23">
        <f>'[2]MotorCity Casino'!R11</f>
        <v>7088462.2399999984</v>
      </c>
      <c r="I14" s="24">
        <f>MAX(0,'[2]MotorCity Casino'!Z11)</f>
        <v>416801.57971199992</v>
      </c>
      <c r="J14" s="22">
        <f>[2]Greektown_Penn!F11</f>
        <v>11498396.5</v>
      </c>
      <c r="K14" s="23">
        <f>[2]Greektown_Penn!L11</f>
        <v>900529.41999999993</v>
      </c>
      <c r="L14" s="23">
        <f>[2]Greektown_Penn!R11</f>
        <v>717994.03999999992</v>
      </c>
      <c r="M14" s="24">
        <f>MAX(0,[2]Greektown_Penn!Z11)</f>
        <v>42218.049551999997</v>
      </c>
      <c r="N14" s="22">
        <f>'[2]Bay Mills Indian Community'!F11</f>
        <v>57796185.859999999</v>
      </c>
      <c r="O14" s="23">
        <f>'[2]Bay Mills Indian Community'!L11</f>
        <v>5583982.6799999997</v>
      </c>
      <c r="P14" s="23">
        <f>'[2]Bay Mills Indian Community'!R11</f>
        <v>3605266.92</v>
      </c>
      <c r="Q14" s="24">
        <f>MAX(0,'[2]Bay Mills Indian Community'!X11)</f>
        <v>302842.42128000001</v>
      </c>
      <c r="R14" s="22">
        <f>[2]FireKeepers!F11</f>
        <v>568593.35</v>
      </c>
      <c r="S14" s="23">
        <f>[2]FireKeepers!L11</f>
        <v>31200.79999999993</v>
      </c>
      <c r="T14" s="23">
        <f>[2]FireKeepers!R11</f>
        <v>995.79999999993015</v>
      </c>
      <c r="U14" s="24">
        <f>MAX(0,[2]FireKeepers!X11)</f>
        <v>0</v>
      </c>
      <c r="V14" s="22">
        <f>'[2]Grnd Traverse Band of Otta &amp; Ch'!F11</f>
        <v>16501029.92</v>
      </c>
      <c r="W14" s="23">
        <f>'[2]Grnd Traverse Band of Otta &amp; Ch'!L11</f>
        <v>1945378.0500000007</v>
      </c>
      <c r="X14" s="23">
        <f>'[2]Grnd Traverse Band of Otta &amp; Ch'!R11</f>
        <v>1629776.7100000007</v>
      </c>
      <c r="Y14" s="24">
        <f>MAX(0,'[2]Grnd Traverse Band of Otta &amp; Ch'!X11)</f>
        <v>136901.24364000006</v>
      </c>
      <c r="Z14" s="22">
        <f>'[2]Gun Lake'!F11</f>
        <v>1056487.43</v>
      </c>
      <c r="AA14" s="23">
        <f>'[2]Gun Lake'!L11</f>
        <v>52722.649999999907</v>
      </c>
      <c r="AB14" s="23">
        <f>'[2]Gun Lake'!R11</f>
        <v>45547.80999999991</v>
      </c>
      <c r="AC14" s="24">
        <f>MAX(0,'[2]Gun Lake'!X11)</f>
        <v>0</v>
      </c>
      <c r="AD14" s="22">
        <f>'[2]Hannahville Indian Community'!F11</f>
        <v>471791.46</v>
      </c>
      <c r="AE14" s="23">
        <f>'[2]Hannahville Indian Community'!L11</f>
        <v>71982.48000000004</v>
      </c>
      <c r="AF14" s="23">
        <f>'[2]Hannahville Indian Community'!R11</f>
        <v>41093.48000000004</v>
      </c>
      <c r="AG14" s="24">
        <f>MAX(0,'[2]Hannahville Indian Community'!X11)</f>
        <v>0</v>
      </c>
      <c r="AH14" s="22">
        <f>'[2]Keweenaw Bay Indian Community'!F11</f>
        <v>905290.68</v>
      </c>
      <c r="AI14" s="23">
        <f>'[2]Keweenaw Bay Indian Community'!L11</f>
        <v>579.10000000009313</v>
      </c>
      <c r="AJ14" s="23">
        <f>'[2]Keweenaw Bay Indian Community'!R11</f>
        <v>-22435.009999999907</v>
      </c>
      <c r="AK14" s="24">
        <f>MAX(0,'[2]Keweenaw Bay Indian Community'!X11)</f>
        <v>0</v>
      </c>
      <c r="AL14" s="22">
        <f>'[2]Lac Vieux Desert Tribe'!F11</f>
        <v>5525202.3799999999</v>
      </c>
      <c r="AM14" s="23">
        <f>'[2]Lac Vieux Desert Tribe'!L11</f>
        <v>567461.54999999981</v>
      </c>
      <c r="AN14" s="23">
        <f>'[2]Lac Vieux Desert Tribe'!R11</f>
        <v>348337.7899999998</v>
      </c>
      <c r="AO14" s="24">
        <f>MAX(0,'[2]Lac Vieux Desert Tribe'!X11)</f>
        <v>29260.374359999987</v>
      </c>
      <c r="AP14" s="22">
        <f>'[2]Little River Band of Ottawa Ind'!F11</f>
        <v>7067842.5599999996</v>
      </c>
      <c r="AQ14" s="23">
        <f>'[2]Little River Band of Ottawa Ind'!L11</f>
        <v>668176.48999999929</v>
      </c>
      <c r="AR14" s="23">
        <f>'[2]Little River Band of Ottawa Ind'!R11</f>
        <v>168644.12999999931</v>
      </c>
      <c r="AS14" s="24">
        <f>MAX(0,'[2]Little River Band of Ottawa Ind'!X11)</f>
        <v>14166.106919999942</v>
      </c>
      <c r="AT14" s="52">
        <f>'[2]Little Traverse Bay Band of Oda'!F11</f>
        <v>-1419.34</v>
      </c>
      <c r="AU14" s="53">
        <f>'[2]Little Traverse Bay Band of Oda'!L11</f>
        <v>-97578.099999999991</v>
      </c>
      <c r="AV14" s="53">
        <f>'[2]Little Traverse Bay Band of Oda'!R11</f>
        <v>-4890.8399999999965</v>
      </c>
      <c r="AW14" s="61">
        <f>MAX(0,'[2]Little Traverse Bay Band of Oda'!X11)</f>
        <v>0</v>
      </c>
      <c r="AX14" s="22">
        <f>'[2]Pokagon Band of Potawatomi Ind'!F11</f>
        <v>608441.22</v>
      </c>
      <c r="AY14" s="23">
        <f>'[2]Pokagon Band of Potawatomi Ind'!L11</f>
        <v>60381.869999999995</v>
      </c>
      <c r="AZ14" s="23">
        <f>'[2]Pokagon Band of Potawatomi Ind'!R11</f>
        <v>59821.619999999995</v>
      </c>
      <c r="BA14" s="24">
        <f>MAX(0,'[2]Pokagon Band of Potawatomi Ind'!X11)</f>
        <v>0</v>
      </c>
      <c r="BB14" s="22">
        <f>'[2]Soaring Eagle Gaming'!F11</f>
        <v>1069485.6399999999</v>
      </c>
      <c r="BC14" s="23">
        <f>'[2]Soaring Eagle Gaming'!L11</f>
        <v>159259.72999999986</v>
      </c>
      <c r="BD14" s="23">
        <f>'[2]Soaring Eagle Gaming'!R11</f>
        <v>92505.709999999861</v>
      </c>
      <c r="BE14" s="32">
        <f>MAX(0,'[2]Soaring Eagle Gaming'!X11)</f>
        <v>6194.8924799999886</v>
      </c>
      <c r="BF14" s="22">
        <f>'[2]Sault Ste. Marie Tribe of Chipp'!F11</f>
        <v>2802805.84</v>
      </c>
      <c r="BG14" s="23">
        <f>'[2]Sault Ste. Marie Tribe of Chipp'!L11</f>
        <v>156571.83000000007</v>
      </c>
      <c r="BH14" s="23">
        <f>'[2]Sault Ste. Marie Tribe of Chipp'!R11</f>
        <v>153671.83000000007</v>
      </c>
      <c r="BI14" s="32">
        <f>MAX(0,'[2]Sault Ste. Marie Tribe of Chipp'!X11)</f>
        <v>12908.433720000006</v>
      </c>
      <c r="BJ14" s="42">
        <f t="shared" ref="BJ14" si="20">B14+F14+J14+N14+R14+V14+Z14+AD14+AH14+AL14+AP14+AT14+AX14+BB14+BF14</f>
        <v>218460119.04999998</v>
      </c>
      <c r="BK14" s="38">
        <f t="shared" ref="BK14" si="21">C14+G14+K14+O14+S14+W14+AA14+AE14+AI14+AM14+AQ14+AU14+AY14+BC14+BG14</f>
        <v>23153128.159999996</v>
      </c>
      <c r="BL14" s="38">
        <f t="shared" ref="BL14" si="22">D14+H14+L14+P14+T14+X14+AB14+AF14+AJ14+AN14+AR14+AV14+AZ14+BD14+BH14</f>
        <v>15895426.819999993</v>
      </c>
      <c r="BM14" s="43">
        <f t="shared" ref="BM14" si="23">E14+I14+M14+Q14+U14+Y14+AC14+AG14+AK14+AO14+AS14+AW14+BA14+BE14+BI14</f>
        <v>1077166.4155559998</v>
      </c>
      <c r="BN14" s="34">
        <f>'[2]All Operators reconciliation'!X11+'[2]All Operators reconciliation'!Z11</f>
        <v>368596.32579899987</v>
      </c>
    </row>
    <row r="15" spans="1:77" s="1" customFormat="1" ht="13.8" x14ac:dyDescent="0.3">
      <c r="A15" s="2" t="s">
        <v>45</v>
      </c>
      <c r="B15" s="22">
        <f>'[2]MGM Grand Detroit'!F12</f>
        <v>78160908.370000005</v>
      </c>
      <c r="C15" s="23">
        <f>'[2]MGM Grand Detroit'!L12</f>
        <v>7797491.0900000036</v>
      </c>
      <c r="D15" s="23">
        <f>'[2]MGM Grand Detroit'!R12</f>
        <v>2828233.8900000034</v>
      </c>
      <c r="E15" s="24">
        <f>MAX(0,'[2]MGM Grand Detroit'!Z12)</f>
        <v>166300.15273200019</v>
      </c>
      <c r="F15" s="22">
        <f>'[2]MotorCity Casino'!F12</f>
        <v>144708674.53999999</v>
      </c>
      <c r="G15" s="23">
        <f>'[2]MotorCity Casino'!L12</f>
        <v>16885889.599999983</v>
      </c>
      <c r="H15" s="23">
        <f>'[2]MotorCity Casino'!R12</f>
        <v>9147177.4199999832</v>
      </c>
      <c r="I15" s="24">
        <f>MAX(0,'[2]MotorCity Casino'!Z12)</f>
        <v>537854.032295999</v>
      </c>
      <c r="J15" s="22">
        <f>[2]Greektown_Penn!F12</f>
        <v>20685508.23</v>
      </c>
      <c r="K15" s="23">
        <f>[2]Greektown_Penn!L12</f>
        <v>939215.1099999994</v>
      </c>
      <c r="L15" s="23">
        <f>[2]Greektown_Penn!R12</f>
        <v>493312.09999999939</v>
      </c>
      <c r="M15" s="24">
        <f>MAX(0,[2]Greektown_Penn!Z12)</f>
        <v>29006.751479999963</v>
      </c>
      <c r="N15" s="22">
        <f>'[2]Bay Mills Indian Community'!F12</f>
        <v>137330734.50999999</v>
      </c>
      <c r="O15" s="23">
        <f>'[2]Bay Mills Indian Community'!L12</f>
        <v>11693855.199999988</v>
      </c>
      <c r="P15" s="23">
        <f>'[2]Bay Mills Indian Community'!R12</f>
        <v>2275220.0899999887</v>
      </c>
      <c r="Q15" s="24">
        <f>MAX(0,'[2]Bay Mills Indian Community'!X12)</f>
        <v>191118.48755999905</v>
      </c>
      <c r="R15" s="22">
        <f>[2]FireKeepers!F12</f>
        <v>1271076.3899999999</v>
      </c>
      <c r="S15" s="23">
        <f>[2]FireKeepers!L12</f>
        <v>90954.729999999981</v>
      </c>
      <c r="T15" s="23">
        <f>[2]FireKeepers!R12</f>
        <v>23314.729999999981</v>
      </c>
      <c r="U15" s="24">
        <f>MAX(0,[2]FireKeepers!X12)</f>
        <v>0</v>
      </c>
      <c r="V15" s="22">
        <f>'[2]Grnd Traverse Band of Otta &amp; Ch'!F12</f>
        <v>33663569.829999998</v>
      </c>
      <c r="W15" s="23">
        <f>'[2]Grnd Traverse Band of Otta &amp; Ch'!L12</f>
        <v>3433175.0699999966</v>
      </c>
      <c r="X15" s="23">
        <f>'[2]Grnd Traverse Band of Otta &amp; Ch'!R12</f>
        <v>2798325.4999999967</v>
      </c>
      <c r="Y15" s="24">
        <f>MAX(0,'[2]Grnd Traverse Band of Otta &amp; Ch'!X12)</f>
        <v>235059.34199999974</v>
      </c>
      <c r="Z15" s="22">
        <f>'[2]Gun Lake'!F12</f>
        <v>1405239.57</v>
      </c>
      <c r="AA15" s="23">
        <f>'[2]Gun Lake'!L12</f>
        <v>69330.870000000112</v>
      </c>
      <c r="AB15" s="23">
        <f>'[2]Gun Lake'!R12</f>
        <v>54075.870000000112</v>
      </c>
      <c r="AC15" s="24">
        <f>MAX(0,'[2]Gun Lake'!X12)</f>
        <v>0</v>
      </c>
      <c r="AD15" s="22">
        <f>'[2]Hannahville Indian Community'!F12</f>
        <v>1887346.37</v>
      </c>
      <c r="AE15" s="23">
        <f>'[2]Hannahville Indian Community'!L12</f>
        <v>109142.99000000022</v>
      </c>
      <c r="AF15" s="23">
        <f>'[2]Hannahville Indian Community'!R12</f>
        <v>8643.9900000002235</v>
      </c>
      <c r="AG15" s="24">
        <f>MAX(0,'[2]Hannahville Indian Community'!X12)</f>
        <v>0</v>
      </c>
      <c r="AH15" s="22">
        <f>'[2]Keweenaw Bay Indian Community'!F12</f>
        <v>1145744.8700000001</v>
      </c>
      <c r="AI15" s="23">
        <f>'[2]Keweenaw Bay Indian Community'!L12</f>
        <v>9356.2700000000186</v>
      </c>
      <c r="AJ15" s="23">
        <f>'[2]Keweenaw Bay Indian Community'!R12</f>
        <v>-17133.14999999998</v>
      </c>
      <c r="AK15" s="24">
        <f>MAX(0,'[2]Keweenaw Bay Indian Community'!X12)</f>
        <v>0</v>
      </c>
      <c r="AL15" s="22">
        <f>'[2]Lac Vieux Desert Tribe'!F12</f>
        <v>8897098.2300000004</v>
      </c>
      <c r="AM15" s="23">
        <f>'[2]Lac Vieux Desert Tribe'!L12</f>
        <v>761754.06000000052</v>
      </c>
      <c r="AN15" s="23">
        <f>'[2]Lac Vieux Desert Tribe'!R12</f>
        <v>-44638.929999999469</v>
      </c>
      <c r="AO15" s="24">
        <f>MAX(0,'[2]Lac Vieux Desert Tribe'!X12)</f>
        <v>0</v>
      </c>
      <c r="AP15" s="22">
        <f>'[2]Little River Band of Ottawa Ind'!F12</f>
        <v>22041581.52</v>
      </c>
      <c r="AQ15" s="23">
        <f>'[2]Little River Band of Ottawa Ind'!L12</f>
        <v>1898938.8199999984</v>
      </c>
      <c r="AR15" s="23">
        <f>'[2]Little River Band of Ottawa Ind'!R12</f>
        <v>955620.12999999849</v>
      </c>
      <c r="AS15" s="24">
        <f>MAX(0,'[2]Little River Band of Ottawa Ind'!X12)</f>
        <v>80272.090919999871</v>
      </c>
      <c r="AT15" s="52">
        <f>'[2]Little Traverse Bay Band of Oda'!F12</f>
        <v>0</v>
      </c>
      <c r="AU15" s="53">
        <f>'[2]Little Traverse Bay Band of Oda'!L12</f>
        <v>0</v>
      </c>
      <c r="AV15" s="53">
        <f>'[2]Little Traverse Bay Band of Oda'!R12</f>
        <v>0</v>
      </c>
      <c r="AW15" s="61">
        <f>MAX(0,'[2]Little Traverse Bay Band of Oda'!X12)</f>
        <v>0</v>
      </c>
      <c r="AX15" s="22">
        <f>'[2]Pokagon Band of Potawatomi Ind'!F12</f>
        <v>1170052.55</v>
      </c>
      <c r="AY15" s="23">
        <f>'[2]Pokagon Band of Potawatomi Ind'!L12</f>
        <v>58717.65000000014</v>
      </c>
      <c r="AZ15" s="23">
        <f>'[2]Pokagon Band of Potawatomi Ind'!R12</f>
        <v>58466.600000000137</v>
      </c>
      <c r="BA15" s="24">
        <f>MAX(0,'[2]Pokagon Band of Potawatomi Ind'!X12)</f>
        <v>0</v>
      </c>
      <c r="BB15" s="22">
        <f>'[2]Soaring Eagle Gaming'!F12</f>
        <v>1729757.31</v>
      </c>
      <c r="BC15" s="23">
        <f>'[2]Soaring Eagle Gaming'!L12</f>
        <v>144772.20999999996</v>
      </c>
      <c r="BD15" s="23">
        <f>'[2]Soaring Eagle Gaming'!R12</f>
        <v>46776.969999999958</v>
      </c>
      <c r="BE15" s="32">
        <f>MAX(0,'[2]Soaring Eagle Gaming'!X12)</f>
        <v>3929.2654799999968</v>
      </c>
      <c r="BF15" s="22">
        <f>'[2]Sault Ste. Marie Tribe of Chipp'!F12</f>
        <v>3598386.48</v>
      </c>
      <c r="BG15" s="23">
        <f>'[2]Sault Ste. Marie Tribe of Chipp'!L12</f>
        <v>93734.009999999776</v>
      </c>
      <c r="BH15" s="23">
        <f>'[2]Sault Ste. Marie Tribe of Chipp'!R12</f>
        <v>93684.009999999776</v>
      </c>
      <c r="BI15" s="32">
        <f>MAX(0,'[2]Sault Ste. Marie Tribe of Chipp'!X12)</f>
        <v>7869.4568399999816</v>
      </c>
      <c r="BJ15" s="42">
        <f t="shared" ref="BJ15" si="24">B15+F15+J15+N15+R15+V15+Z15+AD15+AH15+AL15+AP15+AT15+AX15+BB15+BF15</f>
        <v>457695678.76999998</v>
      </c>
      <c r="BK15" s="38">
        <f t="shared" ref="BK15" si="25">C15+G15+K15+O15+S15+W15+AA15+AE15+AI15+AM15+AQ15+AU15+AY15+BC15+BG15</f>
        <v>43986327.67999997</v>
      </c>
      <c r="BL15" s="38">
        <f t="shared" ref="BL15" si="26">D15+H15+L15+P15+T15+X15+AB15+AF15+AJ15+AN15+AR15+AV15+AZ15+BD15+BH15</f>
        <v>18721079.219999976</v>
      </c>
      <c r="BM15" s="43">
        <f t="shared" ref="BM15" si="27">E15+I15+M15+Q15+U15+Y15+AC15+AG15+AK15+AO15+AS15+AW15+BA15+BE15+BI15</f>
        <v>1251409.5793079978</v>
      </c>
      <c r="BN15" s="34">
        <f>'[2]All Operators reconciliation'!X12+'[2]All Operators reconciliation'!Z12</f>
        <v>470070.8725569995</v>
      </c>
    </row>
    <row r="16" spans="1:77" s="1" customFormat="1" ht="13.8" x14ac:dyDescent="0.3">
      <c r="A16" s="2" t="s">
        <v>46</v>
      </c>
      <c r="B16" s="22">
        <f>'[2]MGM Grand Detroit'!F13</f>
        <v>80102365.379999995</v>
      </c>
      <c r="C16" s="23">
        <f>'[2]MGM Grand Detroit'!L13</f>
        <v>6897742.349999994</v>
      </c>
      <c r="D16" s="23">
        <f>'[2]MGM Grand Detroit'!R13</f>
        <v>4045502.5899999943</v>
      </c>
      <c r="E16" s="24">
        <f>MAX(0,'[2]MGM Grand Detroit'!Z13)</f>
        <v>237875.55229199966</v>
      </c>
      <c r="F16" s="22">
        <f>'[2]MotorCity Casino'!F13</f>
        <v>173364243.68000001</v>
      </c>
      <c r="G16" s="23">
        <f>'[2]MotorCity Casino'!L13</f>
        <v>20488703.350000009</v>
      </c>
      <c r="H16" s="23">
        <f>'[2]MotorCity Casino'!R13</f>
        <v>12666783.800000008</v>
      </c>
      <c r="I16" s="24">
        <f>MAX(0,'[2]MotorCity Casino'!Z13)</f>
        <v>744806.88744000043</v>
      </c>
      <c r="J16" s="22">
        <f>[2]Greektown_Penn!F13</f>
        <v>20518346.68</v>
      </c>
      <c r="K16" s="23">
        <f>[2]Greektown_Penn!L13</f>
        <v>1283595.1799999997</v>
      </c>
      <c r="L16" s="23">
        <f>[2]Greektown_Penn!R13</f>
        <v>893926.15999999968</v>
      </c>
      <c r="M16" s="24">
        <f>MAX(0,[2]Greektown_Penn!Z13)</f>
        <v>52562.858207999983</v>
      </c>
      <c r="N16" s="22">
        <f>'[2]Bay Mills Indian Community'!F13</f>
        <v>147378169.65000001</v>
      </c>
      <c r="O16" s="23">
        <f>'[2]Bay Mills Indian Community'!L13</f>
        <v>16292388.290000007</v>
      </c>
      <c r="P16" s="23">
        <f>'[2]Bay Mills Indian Community'!R13</f>
        <v>8556738.8000000063</v>
      </c>
      <c r="Q16" s="24">
        <f>MAX(0,'[2]Bay Mills Indian Community'!X13)</f>
        <v>718766.0592000006</v>
      </c>
      <c r="R16" s="22">
        <f>[2]FireKeepers!F13</f>
        <v>1364903.96</v>
      </c>
      <c r="S16" s="23">
        <f>[2]FireKeepers!L13</f>
        <v>30551.260000000009</v>
      </c>
      <c r="T16" s="23">
        <f>[2]FireKeepers!R13</f>
        <v>-30578.739999999991</v>
      </c>
      <c r="U16" s="24">
        <f>MAX(0,[2]FireKeepers!X13)</f>
        <v>0</v>
      </c>
      <c r="V16" s="22">
        <f>'[2]Grnd Traverse Band of Otta &amp; Ch'!F13</f>
        <v>42020379.409999996</v>
      </c>
      <c r="W16" s="23">
        <f>'[2]Grnd Traverse Band of Otta &amp; Ch'!L13</f>
        <v>-306455.97000000626</v>
      </c>
      <c r="X16" s="23">
        <f>'[2]Grnd Traverse Band of Otta &amp; Ch'!R13</f>
        <v>-1028427.7000000062</v>
      </c>
      <c r="Y16" s="24">
        <f>MAX(0,'[2]Grnd Traverse Band of Otta &amp; Ch'!X13)</f>
        <v>0</v>
      </c>
      <c r="Z16" s="22">
        <f>'[2]Gun Lake'!F13</f>
        <v>1155222.0900000001</v>
      </c>
      <c r="AA16" s="23">
        <f>'[2]Gun Lake'!L13</f>
        <v>91975.380000000121</v>
      </c>
      <c r="AB16" s="23">
        <f>'[2]Gun Lake'!R13</f>
        <v>65654.680000000124</v>
      </c>
      <c r="AC16" s="24">
        <f>MAX(0,'[2]Gun Lake'!X13)</f>
        <v>0</v>
      </c>
      <c r="AD16" s="22">
        <f>'[2]Hannahville Indian Community'!F13</f>
        <v>1706010.09</v>
      </c>
      <c r="AE16" s="23">
        <f>'[2]Hannahville Indian Community'!L13</f>
        <v>29955.060000000056</v>
      </c>
      <c r="AF16" s="23">
        <f>'[2]Hannahville Indian Community'!R13</f>
        <v>-36524.939999999944</v>
      </c>
      <c r="AG16" s="24">
        <f>MAX(0,'[2]Hannahville Indian Community'!X13)</f>
        <v>0</v>
      </c>
      <c r="AH16" s="22">
        <f>'[2]Keweenaw Bay Indian Community'!F13</f>
        <v>1186245.26</v>
      </c>
      <c r="AI16" s="23">
        <f>'[2]Keweenaw Bay Indian Community'!L13</f>
        <v>42134.860000000102</v>
      </c>
      <c r="AJ16" s="23">
        <f>'[2]Keweenaw Bay Indian Community'!R13</f>
        <v>12900.180000000102</v>
      </c>
      <c r="AK16" s="24">
        <f>MAX(0,'[2]Keweenaw Bay Indian Community'!X13)</f>
        <v>0</v>
      </c>
      <c r="AL16" s="22">
        <f>'[2]Lac Vieux Desert Tribe'!F13</f>
        <v>12521808.4</v>
      </c>
      <c r="AM16" s="23">
        <f>'[2]Lac Vieux Desert Tribe'!L13</f>
        <v>360636.76999999955</v>
      </c>
      <c r="AN16" s="23">
        <f>'[2]Lac Vieux Desert Tribe'!R13</f>
        <v>-411394.56000000041</v>
      </c>
      <c r="AO16" s="24">
        <f>MAX(0,'[2]Lac Vieux Desert Tribe'!X13)</f>
        <v>0</v>
      </c>
      <c r="AP16" s="22">
        <f>'[2]Little River Band of Ottawa Ind'!F13</f>
        <v>45509159.630000003</v>
      </c>
      <c r="AQ16" s="23">
        <f>'[2]Little River Band of Ottawa Ind'!L13</f>
        <v>-749274.96999999974</v>
      </c>
      <c r="AR16" s="23">
        <f>'[2]Little River Band of Ottawa Ind'!R13</f>
        <v>-1704253.4899999998</v>
      </c>
      <c r="AS16" s="24">
        <f>MAX(0,'[2]Little River Band of Ottawa Ind'!X13)</f>
        <v>0</v>
      </c>
      <c r="AT16" s="52">
        <f>'[2]Little Traverse Bay Band of Oda'!F13</f>
        <v>0</v>
      </c>
      <c r="AU16" s="53">
        <f>'[2]Little Traverse Bay Band of Oda'!L13</f>
        <v>0</v>
      </c>
      <c r="AV16" s="53">
        <f>'[2]Little Traverse Bay Band of Oda'!R13</f>
        <v>0</v>
      </c>
      <c r="AW16" s="61">
        <f>MAX(0,'[2]Little Traverse Bay Band of Oda'!X13)</f>
        <v>0</v>
      </c>
      <c r="AX16" s="22">
        <f>'[2]Pokagon Band of Potawatomi Ind'!F13</f>
        <v>1225828.27</v>
      </c>
      <c r="AY16" s="23">
        <f>'[2]Pokagon Band of Potawatomi Ind'!L13</f>
        <v>147101.49</v>
      </c>
      <c r="AZ16" s="23">
        <f>'[2]Pokagon Band of Potawatomi Ind'!R13</f>
        <v>146134.66999999998</v>
      </c>
      <c r="BA16" s="24">
        <f>MAX(0,'[2]Pokagon Band of Potawatomi Ind'!X13)</f>
        <v>0</v>
      </c>
      <c r="BB16" s="22">
        <f>'[2]Soaring Eagle Gaming'!F13</f>
        <v>1967526.33</v>
      </c>
      <c r="BC16" s="23">
        <f>'[2]Soaring Eagle Gaming'!L13</f>
        <v>150109.58000000007</v>
      </c>
      <c r="BD16" s="23">
        <f>'[2]Soaring Eagle Gaming'!R13</f>
        <v>60410.57000000008</v>
      </c>
      <c r="BE16" s="32">
        <f>MAX(0,'[2]Soaring Eagle Gaming'!X13)</f>
        <v>5074.487880000007</v>
      </c>
      <c r="BF16" s="22">
        <f>'[2]Sault Ste. Marie Tribe of Chipp'!F13</f>
        <v>2987787.51</v>
      </c>
      <c r="BG16" s="23">
        <f>'[2]Sault Ste. Marie Tribe of Chipp'!L13</f>
        <v>243360.21999999974</v>
      </c>
      <c r="BH16" s="23">
        <f>'[2]Sault Ste. Marie Tribe of Chipp'!R13</f>
        <v>243210.21999999974</v>
      </c>
      <c r="BI16" s="32">
        <f>MAX(0,'[2]Sault Ste. Marie Tribe of Chipp'!X13)</f>
        <v>20429.65847999998</v>
      </c>
      <c r="BJ16" s="42">
        <f t="shared" ref="BJ16" si="28">B16+F16+J16+N16+R16+V16+Z16+AD16+AH16+AL16+AP16+AT16+AX16+BB16+BF16</f>
        <v>533007996.33999985</v>
      </c>
      <c r="BK16" s="38">
        <f t="shared" ref="BK16" si="29">C16+G16+K16+O16+S16+W16+AA16+AE16+AI16+AM16+AQ16+AU16+AY16+BC16+BG16</f>
        <v>45002522.850000001</v>
      </c>
      <c r="BL16" s="38">
        <f t="shared" ref="BL16" si="30">D16+H16+L16+P16+T16+X16+AB16+AF16+AJ16+AN16+AR16+AV16+AZ16+BD16+BH16</f>
        <v>23480082.240000006</v>
      </c>
      <c r="BM16" s="43">
        <f t="shared" ref="BM16" si="31">E16+I16+M16+Q16+U16+Y16+AC16+AG16+AK16+AO16+AS16+AW16+BA16+BE16+BI16</f>
        <v>1779515.5035000006</v>
      </c>
      <c r="BN16" s="34">
        <f>'[2]All Operators reconciliation'!X13+'[2]All Operators reconciliation'!Z13</f>
        <v>663754.21313500009</v>
      </c>
    </row>
    <row r="17" spans="1:67" s="1" customFormat="1" ht="13.8" x14ac:dyDescent="0.3">
      <c r="A17" s="2" t="s">
        <v>47</v>
      </c>
      <c r="B17" s="22">
        <f>'[2]MGM Grand Detroit'!F14</f>
        <v>77800499.859999999</v>
      </c>
      <c r="C17" s="23">
        <f>'[2]MGM Grand Detroit'!L14</f>
        <v>4507461.3700000048</v>
      </c>
      <c r="D17" s="23">
        <f>'[2]MGM Grand Detroit'!R14</f>
        <v>2021998.6300000045</v>
      </c>
      <c r="E17" s="24">
        <f>MAX(0,'[2]MGM Grand Detroit'!Z14)</f>
        <v>118893.51944400027</v>
      </c>
      <c r="F17" s="22">
        <f>'[2]MotorCity Casino'!F14</f>
        <v>213048931.25999999</v>
      </c>
      <c r="G17" s="23">
        <f>'[2]MotorCity Casino'!L14</f>
        <v>9719667.7699999996</v>
      </c>
      <c r="H17" s="23">
        <f>'[2]MotorCity Casino'!R14</f>
        <v>2775659.9799999995</v>
      </c>
      <c r="I17" s="24">
        <f>MAX(0,'[2]MotorCity Casino'!Z14)</f>
        <v>163208.80682399997</v>
      </c>
      <c r="J17" s="22">
        <f>[2]Greektown_Penn!F14</f>
        <v>49876541.5</v>
      </c>
      <c r="K17" s="23">
        <f>[2]Greektown_Penn!L14</f>
        <v>6090262.2199999988</v>
      </c>
      <c r="L17" s="23">
        <f>[2]Greektown_Penn!R14</f>
        <v>-10079071.020000001</v>
      </c>
      <c r="M17" s="24">
        <f>MAX(0,[2]Greektown_Penn!Z14)</f>
        <v>0</v>
      </c>
      <c r="N17" s="22">
        <f>'[2]Bay Mills Indian Community'!F14</f>
        <v>151850492.65000001</v>
      </c>
      <c r="O17" s="23">
        <f>'[2]Bay Mills Indian Community'!L14</f>
        <v>10592580.460000008</v>
      </c>
      <c r="P17" s="23">
        <f>'[2]Bay Mills Indian Community'!R14</f>
        <v>4695028.7500000084</v>
      </c>
      <c r="Q17" s="24">
        <f>MAX(0,'[2]Bay Mills Indian Community'!X14)</f>
        <v>394382.41500000074</v>
      </c>
      <c r="R17" s="22">
        <f>[2]FireKeepers!F14</f>
        <v>2005288.75</v>
      </c>
      <c r="S17" s="23">
        <f>[2]FireKeepers!L14</f>
        <v>31909.290000000037</v>
      </c>
      <c r="T17" s="23">
        <f>[2]FireKeepers!R14</f>
        <v>-46180.709999999963</v>
      </c>
      <c r="U17" s="24">
        <f>MAX(0,[2]FireKeepers!X14)</f>
        <v>0</v>
      </c>
      <c r="V17" s="22">
        <f>'[2]Grnd Traverse Band of Otta &amp; Ch'!F14</f>
        <v>37313506.909999996</v>
      </c>
      <c r="W17" s="23">
        <f>'[2]Grnd Traverse Band of Otta &amp; Ch'!L14</f>
        <v>1956233.4399999976</v>
      </c>
      <c r="X17" s="23">
        <f>'[2]Grnd Traverse Band of Otta &amp; Ch'!R14</f>
        <v>1519965.8699999976</v>
      </c>
      <c r="Y17" s="24">
        <f>MAX(0,'[2]Grnd Traverse Band of Otta &amp; Ch'!X14)</f>
        <v>41289.206279999802</v>
      </c>
      <c r="Z17" s="22">
        <f>'[2]Gun Lake'!F14</f>
        <v>1079232.1599999999</v>
      </c>
      <c r="AA17" s="23">
        <f>'[2]Gun Lake'!L14</f>
        <v>78777.829999999958</v>
      </c>
      <c r="AB17" s="23">
        <f>'[2]Gun Lake'!R14</f>
        <v>43540.999999999956</v>
      </c>
      <c r="AC17" s="24">
        <f>MAX(0,'[2]Gun Lake'!X14)</f>
        <v>0</v>
      </c>
      <c r="AD17" s="22">
        <f>'[2]Hannahville Indian Community'!F14</f>
        <v>1321248.67</v>
      </c>
      <c r="AE17" s="23">
        <f>'[2]Hannahville Indian Community'!L14</f>
        <v>78901.09999999986</v>
      </c>
      <c r="AF17" s="23">
        <f>'[2]Hannahville Indian Community'!R14</f>
        <v>47373.09999999986</v>
      </c>
      <c r="AG17" s="24">
        <f>MAX(0,'[2]Hannahville Indian Community'!X14)</f>
        <v>0</v>
      </c>
      <c r="AH17" s="22">
        <f>'[2]Keweenaw Bay Indian Community'!F14</f>
        <v>1042680.63</v>
      </c>
      <c r="AI17" s="23">
        <f>'[2]Keweenaw Bay Indian Community'!L14</f>
        <v>59309.940000000061</v>
      </c>
      <c r="AJ17" s="23">
        <f>'[2]Keweenaw Bay Indian Community'!R14</f>
        <v>30069.770000000062</v>
      </c>
      <c r="AK17" s="24">
        <f>MAX(0,'[2]Keweenaw Bay Indian Community'!X14)</f>
        <v>285.75036000000529</v>
      </c>
      <c r="AL17" s="22">
        <f>'[2]Lac Vieux Desert Tribe'!F14</f>
        <v>9993631.7799999993</v>
      </c>
      <c r="AM17" s="23">
        <f>'[2]Lac Vieux Desert Tribe'!L14</f>
        <v>571955.37999999896</v>
      </c>
      <c r="AN17" s="23">
        <f>'[2]Lac Vieux Desert Tribe'!R14</f>
        <v>-59983.740000001038</v>
      </c>
      <c r="AO17" s="24">
        <f>MAX(0,'[2]Lac Vieux Desert Tribe'!X14)</f>
        <v>0</v>
      </c>
      <c r="AP17" s="22">
        <f>'[2]Little River Band of Ottawa Ind'!F14</f>
        <v>15319627.189999999</v>
      </c>
      <c r="AQ17" s="23">
        <f>'[2]Little River Band of Ottawa Ind'!L14</f>
        <v>-237140.20000000036</v>
      </c>
      <c r="AR17" s="23">
        <f>'[2]Little River Band of Ottawa Ind'!R14</f>
        <v>-1002928.9200000004</v>
      </c>
      <c r="AS17" s="24">
        <f>MAX(0,'[2]Little River Band of Ottawa Ind'!X14)</f>
        <v>0</v>
      </c>
      <c r="AT17" s="52">
        <f>'[2]Little Traverse Bay Band of Oda'!F14</f>
        <v>0</v>
      </c>
      <c r="AU17" s="53">
        <f>'[2]Little Traverse Bay Band of Oda'!L14</f>
        <v>0</v>
      </c>
      <c r="AV17" s="53">
        <f>'[2]Little Traverse Bay Band of Oda'!R14</f>
        <v>0</v>
      </c>
      <c r="AW17" s="61">
        <f>MAX(0,'[2]Little Traverse Bay Band of Oda'!X14)</f>
        <v>0</v>
      </c>
      <c r="AX17" s="22">
        <f>'[2]Pokagon Band of Potawatomi Ind'!F14</f>
        <v>1420918.29</v>
      </c>
      <c r="AY17" s="23">
        <f>'[2]Pokagon Band of Potawatomi Ind'!L14</f>
        <v>89465.280000000028</v>
      </c>
      <c r="AZ17" s="23">
        <f>'[2]Pokagon Band of Potawatomi Ind'!R14</f>
        <v>87480.130000000034</v>
      </c>
      <c r="BA17" s="24">
        <f>MAX(0,'[2]Pokagon Band of Potawatomi Ind'!X14)</f>
        <v>0</v>
      </c>
      <c r="BB17" s="22">
        <f>'[2]Soaring Eagle Gaming'!F14</f>
        <v>3370159.46</v>
      </c>
      <c r="BC17" s="23">
        <f>'[2]Soaring Eagle Gaming'!L14</f>
        <v>195483.29999999981</v>
      </c>
      <c r="BD17" s="23">
        <f>'[2]Soaring Eagle Gaming'!R14</f>
        <v>69808.219999999812</v>
      </c>
      <c r="BE17" s="32">
        <f>MAX(0,'[2]Soaring Eagle Gaming'!X14)</f>
        <v>5863.8904799999846</v>
      </c>
      <c r="BF17" s="22">
        <f>'[2]Sault Ste. Marie Tribe of Chipp'!F14</f>
        <v>3380924.02</v>
      </c>
      <c r="BG17" s="23">
        <f>'[2]Sault Ste. Marie Tribe of Chipp'!L14</f>
        <v>192049.22999999998</v>
      </c>
      <c r="BH17" s="23">
        <f>'[2]Sault Ste. Marie Tribe of Chipp'!R14</f>
        <v>192049.22999999998</v>
      </c>
      <c r="BI17" s="32">
        <f>MAX(0,'[2]Sault Ste. Marie Tribe of Chipp'!X14)</f>
        <v>16132.135319999999</v>
      </c>
      <c r="BJ17" s="42">
        <f t="shared" ref="BJ17" si="32">B17+F17+J17+N17+R17+V17+Z17+AD17+AH17+AL17+AP17+AT17+AX17+BB17+BF17</f>
        <v>568823683.13</v>
      </c>
      <c r="BK17" s="38">
        <f t="shared" ref="BK17" si="33">C17+G17+K17+O17+S17+W17+AA17+AE17+AI17+AM17+AQ17+AU17+AY17+BC17+BG17</f>
        <v>33926916.410000011</v>
      </c>
      <c r="BL17" s="38">
        <f t="shared" ref="BL17" si="34">D17+H17+L17+P17+T17+X17+AB17+AF17+AJ17+AN17+AR17+AV17+AZ17+BD17+BH17</f>
        <v>294810.29000000691</v>
      </c>
      <c r="BM17" s="43">
        <f t="shared" ref="BM17" si="35">E17+I17+M17+Q17+U17+Y17+AC17+AG17+AK17+AO17+AS17+AW17+BA17+BE17+BI17</f>
        <v>740055.72370800073</v>
      </c>
      <c r="BN17" s="34">
        <f>'[2]All Operators reconciliation'!X14+'[2]All Operators reconciliation'!Z14</f>
        <v>180871.72959700017</v>
      </c>
    </row>
    <row r="18" spans="1:67" s="1" customFormat="1" thickBot="1" x14ac:dyDescent="0.35">
      <c r="A18" s="2" t="s">
        <v>48</v>
      </c>
      <c r="B18" s="22">
        <f>'[2]MGM Grand Detroit'!F15</f>
        <v>76651619.469999999</v>
      </c>
      <c r="C18" s="23">
        <f>'[2]MGM Grand Detroit'!L15</f>
        <v>8627334.7099999934</v>
      </c>
      <c r="D18" s="23">
        <f>'[2]MGM Grand Detroit'!R15</f>
        <v>6152325.4999999935</v>
      </c>
      <c r="E18" s="24">
        <f>MAX(0,'[2]MGM Grand Detroit'!Z15)</f>
        <v>361756.73939999961</v>
      </c>
      <c r="F18" s="22">
        <f>'[2]MotorCity Casino'!F15</f>
        <v>211537194.03</v>
      </c>
      <c r="G18" s="23">
        <f>'[2]MotorCity Casino'!L15</f>
        <v>26350821.289999988</v>
      </c>
      <c r="H18" s="23">
        <f>'[2]MotorCity Casino'!R15</f>
        <v>20922975.659999989</v>
      </c>
      <c r="I18" s="24">
        <f>MAX(0,'[2]MotorCity Casino'!Z15)</f>
        <v>1230270.9688079993</v>
      </c>
      <c r="J18" s="22">
        <f>[2]Greektown_Penn!F15</f>
        <v>55240434.810000002</v>
      </c>
      <c r="K18" s="23">
        <f>[2]Greektown_Penn!L15</f>
        <v>5685482.6600000039</v>
      </c>
      <c r="L18" s="23">
        <f>[2]Greektown_Penn!R15</f>
        <v>-4134484.9799999967</v>
      </c>
      <c r="M18" s="24">
        <f>MAX(0,[2]Greektown_Penn!Z15)</f>
        <v>0</v>
      </c>
      <c r="N18" s="22">
        <f>'[2]Bay Mills Indian Community'!F15</f>
        <v>169856600.08000001</v>
      </c>
      <c r="O18" s="23">
        <f>'[2]Bay Mills Indian Community'!L15</f>
        <v>17474897.370000005</v>
      </c>
      <c r="P18" s="23">
        <f>'[2]Bay Mills Indian Community'!R15</f>
        <v>11225084.470000004</v>
      </c>
      <c r="Q18" s="24">
        <f>MAX(0,'[2]Bay Mills Indian Community'!X15)</f>
        <v>942907.09548000048</v>
      </c>
      <c r="R18" s="22">
        <f>[2]FireKeepers!F15</f>
        <v>1863793.78</v>
      </c>
      <c r="S18" s="23">
        <f>[2]FireKeepers!L15</f>
        <v>77556.75</v>
      </c>
      <c r="T18" s="23">
        <f>[2]FireKeepers!R15</f>
        <v>-37583.25</v>
      </c>
      <c r="U18" s="24">
        <f>MAX(0,[2]FireKeepers!X15)</f>
        <v>0</v>
      </c>
      <c r="V18" s="22">
        <f>'[2]Grnd Traverse Band of Otta &amp; Ch'!F15</f>
        <v>34582402.359999999</v>
      </c>
      <c r="W18" s="23">
        <f>'[2]Grnd Traverse Band of Otta &amp; Ch'!L15</f>
        <v>874916.38000000268</v>
      </c>
      <c r="X18" s="23">
        <f>'[2]Grnd Traverse Band of Otta &amp; Ch'!R15</f>
        <v>495286.99000000267</v>
      </c>
      <c r="Y18" s="24">
        <f>MAX(0,'[2]Grnd Traverse Band of Otta &amp; Ch'!X15)</f>
        <v>41604.107160000225</v>
      </c>
      <c r="Z18" s="22">
        <f>'[2]Gun Lake'!F15</f>
        <v>980881.17</v>
      </c>
      <c r="AA18" s="23">
        <f>'[2]Gun Lake'!L15</f>
        <v>89481.13</v>
      </c>
      <c r="AB18" s="23">
        <f>'[2]Gun Lake'!R15</f>
        <v>48157.880000000005</v>
      </c>
      <c r="AC18" s="24">
        <f>MAX(0,'[2]Gun Lake'!X15)</f>
        <v>0</v>
      </c>
      <c r="AD18" s="22">
        <f>'[2]Hannahville Indian Community'!F15</f>
        <v>1549782.03</v>
      </c>
      <c r="AE18" s="23">
        <f>'[2]Hannahville Indian Community'!L15</f>
        <v>105568.84000000008</v>
      </c>
      <c r="AF18" s="23">
        <f>'[2]Hannahville Indian Community'!R15</f>
        <v>55708.840000000084</v>
      </c>
      <c r="AG18" s="24">
        <f>MAX(0,'[2]Hannahville Indian Community'!X15)</f>
        <v>0</v>
      </c>
      <c r="AH18" s="22">
        <f>'[2]Keweenaw Bay Indian Community'!F15</f>
        <v>1153810.5</v>
      </c>
      <c r="AI18" s="23">
        <f>'[2]Keweenaw Bay Indian Community'!L15</f>
        <v>64431.969999999972</v>
      </c>
      <c r="AJ18" s="23">
        <f>'[2]Keweenaw Bay Indian Community'!R15</f>
        <v>29811.309999999969</v>
      </c>
      <c r="AK18" s="24">
        <f>MAX(0,'[2]Keweenaw Bay Indian Community'!X15)</f>
        <v>2504.1500399999977</v>
      </c>
      <c r="AL18" s="22">
        <f>'[2]Lac Vieux Desert Tribe'!F15</f>
        <v>10503499.029999999</v>
      </c>
      <c r="AM18" s="23">
        <f>'[2]Lac Vieux Desert Tribe'!L15</f>
        <v>1081639.6399999987</v>
      </c>
      <c r="AN18" s="23">
        <f>'[2]Lac Vieux Desert Tribe'!R15</f>
        <v>574502.9599999988</v>
      </c>
      <c r="AO18" s="24">
        <f>MAX(0,'[2]Lac Vieux Desert Tribe'!X15)</f>
        <v>4912.8013199999014</v>
      </c>
      <c r="AP18" s="22">
        <f>'[2]Little River Band of Ottawa Ind'!F15</f>
        <v>14049372.550000001</v>
      </c>
      <c r="AQ18" s="23">
        <f>'[2]Little River Band of Ottawa Ind'!L15</f>
        <v>337531.58000000112</v>
      </c>
      <c r="AR18" s="23">
        <f>'[2]Little River Band of Ottawa Ind'!R15</f>
        <v>-401370.08999999892</v>
      </c>
      <c r="AS18" s="24">
        <f>MAX(0,'[2]Little River Band of Ottawa Ind'!X15)</f>
        <v>0</v>
      </c>
      <c r="AT18" s="52">
        <f>'[2]Little Traverse Bay Band of Oda'!F15</f>
        <v>0</v>
      </c>
      <c r="AU18" s="53">
        <f>'[2]Little Traverse Bay Band of Oda'!L15</f>
        <v>0</v>
      </c>
      <c r="AV18" s="53">
        <f>'[2]Little Traverse Bay Band of Oda'!R15</f>
        <v>0</v>
      </c>
      <c r="AW18" s="61">
        <f>MAX(0,'[2]Little Traverse Bay Band of Oda'!X15)</f>
        <v>0</v>
      </c>
      <c r="AX18" s="22">
        <f>'[2]Pokagon Band of Potawatomi Ind'!F15</f>
        <v>1522106.85</v>
      </c>
      <c r="AY18" s="23">
        <f>'[2]Pokagon Band of Potawatomi Ind'!L15</f>
        <v>53239.790000000037</v>
      </c>
      <c r="AZ18" s="23">
        <f>'[2]Pokagon Band of Potawatomi Ind'!R15</f>
        <v>51292.34000000004</v>
      </c>
      <c r="BA18" s="24">
        <f>MAX(0,'[2]Pokagon Band of Potawatomi Ind'!X15)</f>
        <v>0</v>
      </c>
      <c r="BB18" s="22">
        <f>'[2]Soaring Eagle Gaming'!F15</f>
        <v>3334908.62</v>
      </c>
      <c r="BC18" s="23">
        <f>'[2]Soaring Eagle Gaming'!L15</f>
        <v>307143.68000000017</v>
      </c>
      <c r="BD18" s="23">
        <f>'[2]Soaring Eagle Gaming'!R15</f>
        <v>180688.41000000015</v>
      </c>
      <c r="BE18" s="32">
        <f>MAX(0,'[2]Soaring Eagle Gaming'!X15)</f>
        <v>15177.826440000013</v>
      </c>
      <c r="BF18" s="22">
        <f>'[2]Sault Ste. Marie Tribe of Chipp'!F15</f>
        <v>209856.31</v>
      </c>
      <c r="BG18" s="23">
        <f>'[2]Sault Ste. Marie Tribe of Chipp'!L15</f>
        <v>-4404.0499999999884</v>
      </c>
      <c r="BH18" s="23">
        <f>'[2]Sault Ste. Marie Tribe of Chipp'!R15</f>
        <v>-4404.0499999999884</v>
      </c>
      <c r="BI18" s="32">
        <f>MAX(0,'[2]Sault Ste. Marie Tribe of Chipp'!X15)</f>
        <v>0</v>
      </c>
      <c r="BJ18" s="42">
        <f t="shared" ref="BJ18" si="36">B18+F18+J18+N18+R18+V18+Z18+AD18+AH18+AL18+AP18+AT18+AX18+BB18+BF18</f>
        <v>583036261.58999979</v>
      </c>
      <c r="BK18" s="38">
        <f t="shared" ref="BK18" si="37">C18+G18+K18+O18+S18+W18+AA18+AE18+AI18+AM18+AQ18+AU18+AY18+BC18+BG18</f>
        <v>61125641.740000002</v>
      </c>
      <c r="BL18" s="38">
        <f t="shared" ref="BL18" si="38">D18+H18+L18+P18+T18+X18+AB18+AF18+AJ18+AN18+AR18+AV18+AZ18+BD18+BH18</f>
        <v>35157991.99000001</v>
      </c>
      <c r="BM18" s="43">
        <f t="shared" ref="BM18" si="39">E18+I18+M18+Q18+U18+Y18+AC18+AG18+AK18+AO18+AS18+AW18+BA18+BE18+BI18</f>
        <v>2599133.6886479999</v>
      </c>
      <c r="BN18" s="34">
        <f>'[2]All Operators reconciliation'!X15+'[2]All Operators reconciliation'!Z15</f>
        <v>1020738.8537319994</v>
      </c>
    </row>
    <row r="19" spans="1:67" s="29" customFormat="1" thickBot="1" x14ac:dyDescent="0.35">
      <c r="A19" s="25" t="s">
        <v>49</v>
      </c>
      <c r="B19" s="26">
        <f t="shared" ref="B19:BM19" si="40">SUM(B7:B18)</f>
        <v>774816247.32000017</v>
      </c>
      <c r="C19" s="26">
        <f t="shared" ref="C19" si="41">SUM(C7:C18)</f>
        <v>67474981.710000008</v>
      </c>
      <c r="D19" s="26">
        <f t="shared" si="40"/>
        <v>35965851.809999995</v>
      </c>
      <c r="E19" s="27">
        <f t="shared" si="40"/>
        <v>2114792.0864280001</v>
      </c>
      <c r="F19" s="26">
        <f t="shared" si="40"/>
        <v>1600414449.78</v>
      </c>
      <c r="G19" s="26">
        <f>SUM(G7:G18)</f>
        <v>190860327.50999993</v>
      </c>
      <c r="H19" s="26">
        <f>SUM(H7:H18)</f>
        <v>127440133.32999995</v>
      </c>
      <c r="I19" s="27">
        <f t="shared" si="40"/>
        <v>7493479.8398039956</v>
      </c>
      <c r="J19" s="26">
        <f t="shared" ref="J19:BI19" si="42">SUM(J7:J18)</f>
        <v>278577563.84000003</v>
      </c>
      <c r="K19" s="28">
        <f t="shared" si="42"/>
        <v>20301411.020000007</v>
      </c>
      <c r="L19" s="28">
        <f t="shared" si="42"/>
        <v>-8310566.4299999941</v>
      </c>
      <c r="M19" s="27">
        <f t="shared" si="42"/>
        <v>347095.78671600012</v>
      </c>
      <c r="N19" s="26">
        <f t="shared" si="42"/>
        <v>1258017569.76</v>
      </c>
      <c r="O19" s="26">
        <f t="shared" si="42"/>
        <v>105006388.71000001</v>
      </c>
      <c r="P19" s="26">
        <f t="shared" si="42"/>
        <v>54331289.610000014</v>
      </c>
      <c r="Q19" s="27">
        <f t="shared" si="42"/>
        <v>4563828.3272400005</v>
      </c>
      <c r="R19" s="26">
        <f t="shared" si="42"/>
        <v>15026619.250000002</v>
      </c>
      <c r="S19" s="28">
        <f t="shared" si="42"/>
        <v>445833.38000000041</v>
      </c>
      <c r="T19" s="28">
        <f t="shared" si="42"/>
        <v>-327624.68999999959</v>
      </c>
      <c r="U19" s="27">
        <f t="shared" si="42"/>
        <v>0</v>
      </c>
      <c r="V19" s="26">
        <f t="shared" si="42"/>
        <v>325971367.27999997</v>
      </c>
      <c r="W19" s="28">
        <f t="shared" si="42"/>
        <v>15149500.482999988</v>
      </c>
      <c r="X19" s="28">
        <f t="shared" si="42"/>
        <v>9191564.2129999865</v>
      </c>
      <c r="Y19" s="27">
        <f t="shared" si="42"/>
        <v>772091.39531999966</v>
      </c>
      <c r="Z19" s="26">
        <f t="shared" si="42"/>
        <v>14503326.27</v>
      </c>
      <c r="AA19" s="28">
        <f t="shared" si="42"/>
        <v>1033222.2299999999</v>
      </c>
      <c r="AB19" s="28">
        <f t="shared" si="42"/>
        <v>618672.88</v>
      </c>
      <c r="AC19" s="27">
        <f t="shared" si="42"/>
        <v>0</v>
      </c>
      <c r="AD19" s="26">
        <f t="shared" si="42"/>
        <v>13894940.989999998</v>
      </c>
      <c r="AE19" s="28">
        <f t="shared" si="42"/>
        <v>1096904.82</v>
      </c>
      <c r="AF19" s="28">
        <f t="shared" si="42"/>
        <v>306695.82000000012</v>
      </c>
      <c r="AG19" s="27">
        <f t="shared" si="42"/>
        <v>0</v>
      </c>
      <c r="AH19" s="26">
        <f t="shared" si="42"/>
        <v>13984829.09</v>
      </c>
      <c r="AI19" s="28">
        <f t="shared" si="42"/>
        <v>465610.91000000003</v>
      </c>
      <c r="AJ19" s="28">
        <f t="shared" si="42"/>
        <v>112605.25000000003</v>
      </c>
      <c r="AK19" s="27">
        <f t="shared" si="42"/>
        <v>9458.8409999999858</v>
      </c>
      <c r="AL19" s="26">
        <f t="shared" si="42"/>
        <v>100416556.69000001</v>
      </c>
      <c r="AM19" s="28">
        <f t="shared" si="42"/>
        <v>7984704.3400000008</v>
      </c>
      <c r="AN19" s="28">
        <f t="shared" si="42"/>
        <v>2017907.8300000003</v>
      </c>
      <c r="AO19" s="27">
        <f t="shared" si="42"/>
        <v>169504.25772000014</v>
      </c>
      <c r="AP19" s="26">
        <f t="shared" si="42"/>
        <v>161055953.96000001</v>
      </c>
      <c r="AQ19" s="28">
        <f t="shared" si="42"/>
        <v>5630328.7499999991</v>
      </c>
      <c r="AR19" s="28">
        <f t="shared" si="42"/>
        <v>-1420646.8200000015</v>
      </c>
      <c r="AS19" s="27">
        <f t="shared" si="42"/>
        <v>127665.24791999985</v>
      </c>
      <c r="AT19" s="26">
        <f t="shared" si="42"/>
        <v>11541384.799999997</v>
      </c>
      <c r="AU19" s="28">
        <f t="shared" si="42"/>
        <v>743402.80999999947</v>
      </c>
      <c r="AV19" s="28">
        <f t="shared" si="42"/>
        <v>794710.52999999945</v>
      </c>
      <c r="AW19" s="27">
        <f t="shared" si="42"/>
        <v>67166.515079999954</v>
      </c>
      <c r="AX19" s="26">
        <f t="shared" si="42"/>
        <v>10757503.85</v>
      </c>
      <c r="AY19" s="28">
        <f t="shared" si="42"/>
        <v>783142.86000000022</v>
      </c>
      <c r="AZ19" s="28">
        <f t="shared" si="42"/>
        <v>775970.33000000019</v>
      </c>
      <c r="BA19" s="27">
        <f t="shared" si="42"/>
        <v>0</v>
      </c>
      <c r="BB19" s="26">
        <f t="shared" si="42"/>
        <v>22990019.220000003</v>
      </c>
      <c r="BC19" s="28">
        <f t="shared" si="42"/>
        <v>1923083.7000000002</v>
      </c>
      <c r="BD19" s="28">
        <f t="shared" si="42"/>
        <v>515031.95000000013</v>
      </c>
      <c r="BE19" s="27">
        <f t="shared" si="42"/>
        <v>36240.362759999989</v>
      </c>
      <c r="BF19" s="26">
        <f t="shared" si="42"/>
        <v>27254415.589999996</v>
      </c>
      <c r="BG19" s="28">
        <f t="shared" si="42"/>
        <v>1477147.8099999994</v>
      </c>
      <c r="BH19" s="28">
        <f t="shared" si="42"/>
        <v>1439252.2099999993</v>
      </c>
      <c r="BI19" s="27">
        <f t="shared" si="42"/>
        <v>121267.12583999998</v>
      </c>
      <c r="BJ19" s="35">
        <f t="shared" si="40"/>
        <v>4629222747.6899996</v>
      </c>
      <c r="BK19" s="36">
        <f t="shared" ref="BK19" si="43">SUM(BK7:BK18)</f>
        <v>420375991.04300004</v>
      </c>
      <c r="BL19" s="36">
        <f t="shared" si="40"/>
        <v>223450847.82299995</v>
      </c>
      <c r="BM19" s="37">
        <f t="shared" si="40"/>
        <v>15822589.785827998</v>
      </c>
      <c r="BN19" s="31">
        <f t="shared" ref="BN19" si="44">SUM(BN7:BN18)</f>
        <v>6382948.3465669984</v>
      </c>
    </row>
    <row r="20" spans="1:67" s="55" customFormat="1" ht="13.8" x14ac:dyDescent="0.3">
      <c r="A20" s="5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</row>
    <row r="21" spans="1:67" s="10" customFormat="1" ht="12" x14ac:dyDescent="0.25">
      <c r="A21" s="56"/>
      <c r="B21" s="9" t="s">
        <v>53</v>
      </c>
      <c r="C21" s="64" t="s">
        <v>56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"/>
      <c r="S21" s="7"/>
      <c r="T21" s="7"/>
      <c r="U21" s="8"/>
      <c r="V21" s="7"/>
      <c r="W21" s="7"/>
      <c r="X21" s="7"/>
      <c r="Y21" s="8"/>
      <c r="Z21" s="7"/>
      <c r="AA21" s="7"/>
      <c r="AB21" s="7"/>
      <c r="AC21" s="8"/>
      <c r="AD21" s="7"/>
      <c r="AE21" s="7"/>
      <c r="AF21" s="7"/>
      <c r="AG21" s="8"/>
      <c r="AH21" s="7"/>
      <c r="AI21" s="7"/>
      <c r="AJ21" s="7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7"/>
      <c r="BK21" s="7"/>
      <c r="BL21" s="7"/>
      <c r="BM21" s="7"/>
      <c r="BN21" s="8"/>
      <c r="BO21" s="57"/>
    </row>
    <row r="22" spans="1:67" s="10" customFormat="1" x14ac:dyDescent="0.3">
      <c r="A22" s="58"/>
      <c r="B22" s="9" t="s">
        <v>55</v>
      </c>
      <c r="C22" s="64" t="s">
        <v>58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BO22" s="17"/>
    </row>
    <row r="23" spans="1:67" s="10" customFormat="1" x14ac:dyDescent="0.3">
      <c r="A23" s="58"/>
      <c r="B23" s="9" t="s">
        <v>77</v>
      </c>
      <c r="C23" s="64" t="s">
        <v>78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BO23" s="17"/>
    </row>
    <row r="24" spans="1:67" s="10" customFormat="1" x14ac:dyDescent="0.3">
      <c r="A24" s="58"/>
      <c r="B24" s="9" t="s">
        <v>65</v>
      </c>
      <c r="C24" s="64" t="s">
        <v>66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BO24" s="17"/>
    </row>
    <row r="25" spans="1:67" x14ac:dyDescent="0.3">
      <c r="A25" s="59"/>
      <c r="B25" s="60"/>
      <c r="C25" s="60"/>
      <c r="D25" s="60"/>
      <c r="E25" s="60"/>
      <c r="BN25"/>
    </row>
    <row r="26" spans="1:67" x14ac:dyDescent="0.3">
      <c r="BN26"/>
    </row>
    <row r="27" spans="1:67" x14ac:dyDescent="0.3">
      <c r="BN27"/>
    </row>
    <row r="28" spans="1:67" ht="15.75" customHeight="1" x14ac:dyDescent="0.3">
      <c r="BN28"/>
    </row>
    <row r="29" spans="1:67" ht="15.75" customHeight="1" x14ac:dyDescent="0.3">
      <c r="BN29"/>
    </row>
    <row r="30" spans="1:67" x14ac:dyDescent="0.3">
      <c r="BN30"/>
    </row>
    <row r="31" spans="1:67" x14ac:dyDescent="0.3">
      <c r="BN31"/>
    </row>
    <row r="32" spans="1:67" x14ac:dyDescent="0.3">
      <c r="BN32"/>
    </row>
  </sheetData>
  <sheetProtection algorithmName="SHA-512" hashValue="1+v+RYO/qav0R0gVe864ETLgtz2U96o07D6fYLJpl6o7mI7yAb3I0XBmwEgfhSWkCCVySMOJstnqYBrGPWWUqg==" saltValue="vOIEdGgZBNko6p1b6QgAlw==" spinCount="100000" sheet="1" selectLockedCells="1" selectUnlockedCells="1"/>
  <mergeCells count="70">
    <mergeCell ref="C21:Q21"/>
    <mergeCell ref="C22:Q22"/>
    <mergeCell ref="C24:Q24"/>
    <mergeCell ref="AD5:AG5"/>
    <mergeCell ref="AH5:AK5"/>
    <mergeCell ref="V5:Y5"/>
    <mergeCell ref="Z5:AC5"/>
    <mergeCell ref="C23:Q23"/>
    <mergeCell ref="AL4:AO4"/>
    <mergeCell ref="AP4:AS4"/>
    <mergeCell ref="AT4:AW4"/>
    <mergeCell ref="BB5:BE5"/>
    <mergeCell ref="BF5:BI5"/>
    <mergeCell ref="AL5:AO5"/>
    <mergeCell ref="AP5:AS5"/>
    <mergeCell ref="AT5:AW5"/>
    <mergeCell ref="AX5:BA5"/>
    <mergeCell ref="Z4:AC4"/>
    <mergeCell ref="AD4:AG4"/>
    <mergeCell ref="AH4:AK4"/>
    <mergeCell ref="B5:E5"/>
    <mergeCell ref="F5:I5"/>
    <mergeCell ref="J5:M5"/>
    <mergeCell ref="N5:Q5"/>
    <mergeCell ref="R5:U5"/>
    <mergeCell ref="AT3:AW3"/>
    <mergeCell ref="AX3:BA3"/>
    <mergeCell ref="BB3:BE3"/>
    <mergeCell ref="BF3:BI3"/>
    <mergeCell ref="B4:E4"/>
    <mergeCell ref="F4:I4"/>
    <mergeCell ref="J4:M4"/>
    <mergeCell ref="N4:Q4"/>
    <mergeCell ref="R4:U4"/>
    <mergeCell ref="V4:Y4"/>
    <mergeCell ref="V3:Y3"/>
    <mergeCell ref="Z3:AC3"/>
    <mergeCell ref="AD3:AG3"/>
    <mergeCell ref="AH3:AK3"/>
    <mergeCell ref="AL3:AO3"/>
    <mergeCell ref="AP3:AS3"/>
    <mergeCell ref="AX2:BA2"/>
    <mergeCell ref="BB2:BE2"/>
    <mergeCell ref="BF2:BI2"/>
    <mergeCell ref="BJ2:BM5"/>
    <mergeCell ref="BN2:BN5"/>
    <mergeCell ref="AX4:BA4"/>
    <mergeCell ref="BB4:BE4"/>
    <mergeCell ref="BF4:BI4"/>
    <mergeCell ref="B3:E3"/>
    <mergeCell ref="F3:I3"/>
    <mergeCell ref="J3:M3"/>
    <mergeCell ref="N3:Q3"/>
    <mergeCell ref="R3:U3"/>
    <mergeCell ref="AT2:AW2"/>
    <mergeCell ref="B1:Q1"/>
    <mergeCell ref="R1:AG1"/>
    <mergeCell ref="AH1:AW1"/>
    <mergeCell ref="AX1:BN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</mergeCells>
  <printOptions verticalCentered="1"/>
  <pageMargins left="0.25" right="0.25" top="0.75" bottom="0.75" header="0.3" footer="0.3"/>
  <pageSetup paperSize="5" scale="62" fitToWidth="4" orientation="landscape" r:id="rId1"/>
  <headerFooter>
    <oddFooter>&amp;C&amp;P of &amp;N</oddFooter>
  </headerFooter>
  <colBreaks count="3" manualBreakCount="3">
    <brk id="17" max="23" man="1"/>
    <brk id="33" max="23" man="1"/>
    <brk id="49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Internet Sports Betting 2024</vt:lpstr>
      <vt:lpstr>Internet Sports Betting 2023</vt:lpstr>
      <vt:lpstr>'Internet Sports Betting 2023'!Print_Area</vt:lpstr>
      <vt:lpstr>'Internet Sports Betting 2024'!Print_Area</vt:lpstr>
      <vt:lpstr>'Internet Sports Betting 2023'!Print_Titles</vt:lpstr>
      <vt:lpstr>'Internet Sports Betting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 (MGCB)</cp:lastModifiedBy>
  <cp:lastPrinted>2024-03-13T21:02:34Z</cp:lastPrinted>
  <dcterms:created xsi:type="dcterms:W3CDTF">2021-02-04T16:07:37Z</dcterms:created>
  <dcterms:modified xsi:type="dcterms:W3CDTF">2024-11-18T17:41:36Z</dcterms:modified>
</cp:coreProperties>
</file>