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51988149-17C9-41E6-85BC-B8712A55E595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108" yWindow="-108" windowWidth="23256" windowHeight="12576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2023'!$A$1:$BN$25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J15" i="3" s="1"/>
  <c r="C15" i="3"/>
  <c r="D15" i="3"/>
  <c r="E15" i="3"/>
  <c r="F15" i="3"/>
  <c r="G15" i="3"/>
  <c r="H15" i="3"/>
  <c r="BL15" i="3" s="1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BM15" i="3" s="1"/>
  <c r="AX15" i="3"/>
  <c r="AY15" i="3"/>
  <c r="AZ15" i="3"/>
  <c r="BA15" i="3"/>
  <c r="BB15" i="3"/>
  <c r="BC15" i="3"/>
  <c r="BD15" i="3"/>
  <c r="BE15" i="3"/>
  <c r="BF15" i="3"/>
  <c r="BG15" i="3"/>
  <c r="BH15" i="3"/>
  <c r="BI15" i="3"/>
  <c r="BK15" i="3"/>
  <c r="BN15" i="3"/>
  <c r="B14" i="3" l="1"/>
  <c r="C14" i="3"/>
  <c r="D14" i="3"/>
  <c r="E14" i="3"/>
  <c r="F14" i="3"/>
  <c r="G14" i="3"/>
  <c r="H14" i="3"/>
  <c r="BL14" i="3" s="1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K14" i="3"/>
  <c r="BN14" i="3"/>
  <c r="BM14" i="3" l="1"/>
  <c r="BJ14" i="3"/>
  <c r="B13" i="3"/>
  <c r="C13" i="3"/>
  <c r="D13" i="3"/>
  <c r="E13" i="3"/>
  <c r="F13" i="3"/>
  <c r="G13" i="3"/>
  <c r="BK13" i="3" s="1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N13" i="3"/>
  <c r="BL13" i="3" l="1"/>
  <c r="BM13" i="3"/>
  <c r="BJ13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BK12" i="3" s="1"/>
  <c r="AB12" i="3"/>
  <c r="BL12" i="3" s="1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N12" i="3"/>
  <c r="BM12" i="3" l="1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N11" i="3"/>
  <c r="BM11" i="3" l="1"/>
  <c r="BL11" i="3"/>
  <c r="BK11" i="3"/>
  <c r="BJ11" i="3"/>
  <c r="BN18" i="2"/>
  <c r="BN17" i="2"/>
  <c r="BN16" i="2"/>
  <c r="BN15" i="2"/>
  <c r="BN14" i="2"/>
  <c r="BN13" i="2"/>
  <c r="BN12" i="2"/>
  <c r="BN11" i="2"/>
  <c r="BN10" i="2"/>
  <c r="BN9" i="2"/>
  <c r="BN8" i="2"/>
  <c r="BN7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BI15" i="2"/>
  <c r="BH15" i="2"/>
  <c r="BG15" i="2"/>
  <c r="BF15" i="2"/>
  <c r="BI14" i="2"/>
  <c r="BH14" i="2"/>
  <c r="BG14" i="2"/>
  <c r="BF14" i="2"/>
  <c r="BI13" i="2"/>
  <c r="BH13" i="2"/>
  <c r="BG13" i="2"/>
  <c r="BF13" i="2"/>
  <c r="BI12" i="2"/>
  <c r="BH12" i="2"/>
  <c r="BG12" i="2"/>
  <c r="BF12" i="2"/>
  <c r="BI11" i="2"/>
  <c r="BH11" i="2"/>
  <c r="BG11" i="2"/>
  <c r="BF11" i="2"/>
  <c r="BI10" i="2"/>
  <c r="BH10" i="2"/>
  <c r="BG10" i="2"/>
  <c r="BF10" i="2"/>
  <c r="BI9" i="2"/>
  <c r="BH9" i="2"/>
  <c r="BG9" i="2"/>
  <c r="BF9" i="2"/>
  <c r="BI8" i="2"/>
  <c r="BH8" i="2"/>
  <c r="BG8" i="2"/>
  <c r="BF8" i="2"/>
  <c r="BI7" i="2"/>
  <c r="BH7" i="2"/>
  <c r="BG7" i="2"/>
  <c r="BF7" i="2"/>
  <c r="BE18" i="2"/>
  <c r="BD18" i="2"/>
  <c r="BC18" i="2"/>
  <c r="BB18" i="2"/>
  <c r="BE17" i="2"/>
  <c r="BD17" i="2"/>
  <c r="BC17" i="2"/>
  <c r="BB17" i="2"/>
  <c r="BE16" i="2"/>
  <c r="BD16" i="2"/>
  <c r="BC16" i="2"/>
  <c r="BB16" i="2"/>
  <c r="BE15" i="2"/>
  <c r="BD15" i="2"/>
  <c r="BC15" i="2"/>
  <c r="BB15" i="2"/>
  <c r="BE14" i="2"/>
  <c r="BD14" i="2"/>
  <c r="BC14" i="2"/>
  <c r="BB14" i="2"/>
  <c r="BE13" i="2"/>
  <c r="BD13" i="2"/>
  <c r="BC13" i="2"/>
  <c r="BB13" i="2"/>
  <c r="BE12" i="2"/>
  <c r="BD12" i="2"/>
  <c r="BC12" i="2"/>
  <c r="BB12" i="2"/>
  <c r="BE11" i="2"/>
  <c r="BD11" i="2"/>
  <c r="BC11" i="2"/>
  <c r="BB11" i="2"/>
  <c r="BE10" i="2"/>
  <c r="BD10" i="2"/>
  <c r="BC10" i="2"/>
  <c r="BB10" i="2"/>
  <c r="BE9" i="2"/>
  <c r="BD9" i="2"/>
  <c r="BC9" i="2"/>
  <c r="BB9" i="2"/>
  <c r="BE8" i="2"/>
  <c r="BD8" i="2"/>
  <c r="BC8" i="2"/>
  <c r="BB8" i="2"/>
  <c r="BE7" i="2"/>
  <c r="BD7" i="2"/>
  <c r="BC7" i="2"/>
  <c r="BB7" i="2"/>
  <c r="BA18" i="2"/>
  <c r="AZ18" i="2"/>
  <c r="AY18" i="2"/>
  <c r="AX18" i="2"/>
  <c r="BA17" i="2"/>
  <c r="AZ17" i="2"/>
  <c r="AY17" i="2"/>
  <c r="AX17" i="2"/>
  <c r="BA16" i="2"/>
  <c r="AZ16" i="2"/>
  <c r="AY16" i="2"/>
  <c r="AX16" i="2"/>
  <c r="BA15" i="2"/>
  <c r="AZ15" i="2"/>
  <c r="AY15" i="2"/>
  <c r="AX15" i="2"/>
  <c r="BA14" i="2"/>
  <c r="AZ14" i="2"/>
  <c r="AY14" i="2"/>
  <c r="AX14" i="2"/>
  <c r="BA13" i="2"/>
  <c r="AZ13" i="2"/>
  <c r="AY13" i="2"/>
  <c r="AX13" i="2"/>
  <c r="BA12" i="2"/>
  <c r="AZ12" i="2"/>
  <c r="AY12" i="2"/>
  <c r="AX12" i="2"/>
  <c r="BA11" i="2"/>
  <c r="AZ11" i="2"/>
  <c r="AY11" i="2"/>
  <c r="AX11" i="2"/>
  <c r="BA10" i="2"/>
  <c r="AZ10" i="2"/>
  <c r="AY10" i="2"/>
  <c r="AX10" i="2"/>
  <c r="BA9" i="2"/>
  <c r="AZ9" i="2"/>
  <c r="AY9" i="2"/>
  <c r="AX9" i="2"/>
  <c r="BA8" i="2"/>
  <c r="AZ8" i="2"/>
  <c r="AY8" i="2"/>
  <c r="AX8" i="2"/>
  <c r="BA7" i="2"/>
  <c r="AZ7" i="2"/>
  <c r="AY7" i="2"/>
  <c r="AX7" i="2"/>
  <c r="AW18" i="2"/>
  <c r="AV18" i="2"/>
  <c r="AU18" i="2"/>
  <c r="AT18" i="2"/>
  <c r="AW17" i="2"/>
  <c r="AV17" i="2"/>
  <c r="AU17" i="2"/>
  <c r="AT17" i="2"/>
  <c r="AW16" i="2"/>
  <c r="AV16" i="2"/>
  <c r="AU16" i="2"/>
  <c r="AT16" i="2"/>
  <c r="AW15" i="2"/>
  <c r="AV15" i="2"/>
  <c r="AU15" i="2"/>
  <c r="AT15" i="2"/>
  <c r="AW14" i="2"/>
  <c r="AV14" i="2"/>
  <c r="AU14" i="2"/>
  <c r="AT14" i="2"/>
  <c r="AW13" i="2"/>
  <c r="AV13" i="2"/>
  <c r="AU13" i="2"/>
  <c r="AT13" i="2"/>
  <c r="AW12" i="2"/>
  <c r="AV12" i="2"/>
  <c r="AU12" i="2"/>
  <c r="AT12" i="2"/>
  <c r="AW11" i="2"/>
  <c r="AV11" i="2"/>
  <c r="AU11" i="2"/>
  <c r="AT11" i="2"/>
  <c r="AW10" i="2"/>
  <c r="AV10" i="2"/>
  <c r="AU10" i="2"/>
  <c r="AT10" i="2"/>
  <c r="AW9" i="2"/>
  <c r="AV9" i="2"/>
  <c r="AU9" i="2"/>
  <c r="AT9" i="2"/>
  <c r="AW8" i="2"/>
  <c r="AV8" i="2"/>
  <c r="AU8" i="2"/>
  <c r="AT8" i="2"/>
  <c r="AW7" i="2"/>
  <c r="AV7" i="2"/>
  <c r="AU7" i="2"/>
  <c r="AT7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P9" i="2"/>
  <c r="AS8" i="2"/>
  <c r="AR8" i="2"/>
  <c r="AQ8" i="2"/>
  <c r="AP8" i="2"/>
  <c r="AS7" i="2"/>
  <c r="AR7" i="2"/>
  <c r="AQ7" i="2"/>
  <c r="AP7" i="2"/>
  <c r="AO18" i="2"/>
  <c r="AN18" i="2"/>
  <c r="AM18" i="2"/>
  <c r="AL18" i="2"/>
  <c r="AO17" i="2"/>
  <c r="AN17" i="2"/>
  <c r="AM17" i="2"/>
  <c r="AL17" i="2"/>
  <c r="AO16" i="2"/>
  <c r="AN16" i="2"/>
  <c r="AM16" i="2"/>
  <c r="AL16" i="2"/>
  <c r="AO15" i="2"/>
  <c r="AN15" i="2"/>
  <c r="AM15" i="2"/>
  <c r="AL15" i="2"/>
  <c r="AO14" i="2"/>
  <c r="AN14" i="2"/>
  <c r="AM14" i="2"/>
  <c r="AL14" i="2"/>
  <c r="AO13" i="2"/>
  <c r="AN13" i="2"/>
  <c r="AM13" i="2"/>
  <c r="AL13" i="2"/>
  <c r="AO12" i="2"/>
  <c r="AN12" i="2"/>
  <c r="AM12" i="2"/>
  <c r="AL12" i="2"/>
  <c r="AO11" i="2"/>
  <c r="AN11" i="2"/>
  <c r="AM11" i="2"/>
  <c r="AL11" i="2"/>
  <c r="AO10" i="2"/>
  <c r="AN10" i="2"/>
  <c r="AM10" i="2"/>
  <c r="AL10" i="2"/>
  <c r="AO9" i="2"/>
  <c r="AN9" i="2"/>
  <c r="AM9" i="2"/>
  <c r="AL9" i="2"/>
  <c r="AO8" i="2"/>
  <c r="AN8" i="2"/>
  <c r="AM8" i="2"/>
  <c r="AL8" i="2"/>
  <c r="AO7" i="2"/>
  <c r="AN7" i="2"/>
  <c r="AM7" i="2"/>
  <c r="AL7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K13" i="2"/>
  <c r="AJ13" i="2"/>
  <c r="AI13" i="2"/>
  <c r="AH13" i="2"/>
  <c r="AK12" i="2"/>
  <c r="AJ12" i="2"/>
  <c r="AI12" i="2"/>
  <c r="AH12" i="2"/>
  <c r="AK11" i="2"/>
  <c r="AJ11" i="2"/>
  <c r="AI11" i="2"/>
  <c r="AH11" i="2"/>
  <c r="AK10" i="2"/>
  <c r="AJ10" i="2"/>
  <c r="AI10" i="2"/>
  <c r="AH10" i="2"/>
  <c r="AK9" i="2"/>
  <c r="AJ9" i="2"/>
  <c r="AI9" i="2"/>
  <c r="AH9" i="2"/>
  <c r="AK8" i="2"/>
  <c r="AJ8" i="2"/>
  <c r="AI8" i="2"/>
  <c r="AH8" i="2"/>
  <c r="AK7" i="2"/>
  <c r="AJ7" i="2"/>
  <c r="AI7" i="2"/>
  <c r="AH7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G10" i="2"/>
  <c r="AF10" i="2"/>
  <c r="AE10" i="2"/>
  <c r="AD10" i="2"/>
  <c r="AG9" i="2"/>
  <c r="AF9" i="2"/>
  <c r="AE9" i="2"/>
  <c r="AD9" i="2"/>
  <c r="AG8" i="2"/>
  <c r="AF8" i="2"/>
  <c r="AE8" i="2"/>
  <c r="AD8" i="2"/>
  <c r="AG7" i="2"/>
  <c r="AF7" i="2"/>
  <c r="AE7" i="2"/>
  <c r="AD7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7" i="2"/>
  <c r="AB7" i="2"/>
  <c r="AA7" i="2"/>
  <c r="Z7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Y12" i="2"/>
  <c r="X12" i="2"/>
  <c r="W12" i="2"/>
  <c r="V12" i="2"/>
  <c r="Y11" i="2"/>
  <c r="X11" i="2"/>
  <c r="W11" i="2"/>
  <c r="V11" i="2"/>
  <c r="Y10" i="2"/>
  <c r="X10" i="2"/>
  <c r="W10" i="2"/>
  <c r="V10" i="2"/>
  <c r="Y9" i="2"/>
  <c r="X9" i="2"/>
  <c r="W9" i="2"/>
  <c r="V9" i="2"/>
  <c r="Y8" i="2"/>
  <c r="X8" i="2"/>
  <c r="W8" i="2"/>
  <c r="V8" i="2"/>
  <c r="Y7" i="2"/>
  <c r="X7" i="2"/>
  <c r="W7" i="2"/>
  <c r="V7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N18" i="3"/>
  <c r="BN10" i="3"/>
  <c r="BN9" i="3"/>
  <c r="BN8" i="3"/>
  <c r="BN7" i="3"/>
  <c r="BI18" i="3"/>
  <c r="BH18" i="3"/>
  <c r="BG18" i="3"/>
  <c r="BF18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J6" i="3"/>
  <c r="Y6" i="3"/>
  <c r="AG6" i="3" s="1"/>
  <c r="U6" i="3"/>
  <c r="AC6" i="3" s="1"/>
  <c r="J6" i="3"/>
  <c r="R6" i="3" s="1"/>
  <c r="Z6" i="3" s="1"/>
  <c r="I6" i="3"/>
  <c r="M6" i="3" s="1"/>
  <c r="H6" i="3"/>
  <c r="L6" i="3" s="1"/>
  <c r="G6" i="3"/>
  <c r="K6" i="3" s="1"/>
  <c r="F6" i="3"/>
  <c r="O6" i="3" l="1"/>
  <c r="W6" i="3" s="1"/>
  <c r="AE6" i="3" s="1"/>
  <c r="AI6" i="3" s="1"/>
  <c r="S6" i="3"/>
  <c r="AA6" i="3" s="1"/>
  <c r="BL9" i="3"/>
  <c r="BK10" i="3"/>
  <c r="BM18" i="3"/>
  <c r="Z19" i="3"/>
  <c r="BJ7" i="3"/>
  <c r="BL10" i="3"/>
  <c r="BL18" i="3"/>
  <c r="BJ10" i="3"/>
  <c r="BJ18" i="3"/>
  <c r="BM9" i="3"/>
  <c r="BJ9" i="3"/>
  <c r="BM10" i="3"/>
  <c r="V19" i="3"/>
  <c r="BK9" i="3"/>
  <c r="BK18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B19" i="3"/>
  <c r="BL7" i="3"/>
  <c r="BK7" i="3"/>
  <c r="BM7" i="3"/>
  <c r="N6" i="3"/>
  <c r="V6" i="3" s="1"/>
  <c r="AD6" i="3" s="1"/>
  <c r="AM6" i="3" l="1"/>
  <c r="BJ19" i="3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J17" i="2" l="1"/>
  <c r="BJ18" i="2"/>
  <c r="BM17" i="2"/>
  <c r="BL17" i="2"/>
  <c r="BK1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BL18" i="2" l="1"/>
  <c r="BL19" i="2" s="1"/>
  <c r="T19" i="2"/>
  <c r="BK18" i="2"/>
  <c r="BK19" i="2" s="1"/>
  <c r="S19" i="2"/>
  <c r="BM18" i="2" l="1"/>
  <c r="BM19" i="2" s="1"/>
  <c r="U19" i="2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<sst xmlns="http://schemas.openxmlformats.org/spreadsheetml/2006/main" count="171" uniqueCount="82">
  <si>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</si>
  <si>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</si>
  <si>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</si>
  <si>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</si>
  <si>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</si>
  <si>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</si>
  <si>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</si>
  <si>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</si>
  <si>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</si>
  <si>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</si>
  <si>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</si>
  <si>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</si>
  <si>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</si>
  <si>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</si>
  <si>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</si>
  <si>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</si>
  <si>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</si>
  <si>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</si>
  <si>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</si>
  <si>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</si>
  <si>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</si>
  <si>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</si>
  <si>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</si>
  <si>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</si>
  <si>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</si>
  <si>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</si>
  <si>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</si>
  <si>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</si>
  <si>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</si>
  <si>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</si>
  <si>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</si>
  <si>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</si>
  <si>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</si>
  <si>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</si>
  <si>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</si>
  <si>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</si>
  <si>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</si>
  <si>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</si>
  <si>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</si>
  <si>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</si>
  <si>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</si>
  <si>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</si>
  <si>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</si>
  <si>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</si>
  <si>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</si>
  <si>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</si>
  <si>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</si>
  <si>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</si>
  <si>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</si>
  <si>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</si>
  <si>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</si>
  <si>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</si>
  <si>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</si>
  <si>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</si>
  <si>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</si>
  <si>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</si>
  <si>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</si>
  <si>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</si>
  <si>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</si>
  <si>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</si>
  <si>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</si>
  <si>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</si>
  <si>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</si>
  <si>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</si>
  <si>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</si>
  <si>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</si>
  <si>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</si>
  <si>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</si>
  <si>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</si>
  <si>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</si>
  <si>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</si>
  <si>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</si>
  <si>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</si>
  <si>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</si>
  <si>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</si>
  <si>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</si>
  <si>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</si>
  <si>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</si>
  <si>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</si>
  <si>
    <t>Note 3:</t>
  </si>
  <si>
    <r>
      <t>1/29/2021</t>
    </r>
    <r>
      <rPr>
        <b/>
        <vertAlign val="superscript"/>
        <sz val="11"/>
        <color theme="1"/>
        <rFont val="Calibri"/>
        <family val="2"/>
        <scheme val="minor"/>
      </rPr>
      <t>NOTE 3</t>
    </r>
  </si>
  <si>
    <t>Little Traverse Bay Bands of Odawa Indians/FoxBet ceased their offering of Internet Sports Betting in Michigan in August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</si>
</sst>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44" fontId="3" fillId="19" borderId="18" xfId="2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2%20Internet%20Sports%20Betting.xls" TargetMode="External"/><Relationship Id="rId1" Type="http://schemas.openxmlformats.org/officeDocument/2006/relationships/externalLinkPath" Target="/Audit&amp;Budget/Prior%20year%20tax%20spreadsheets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1">
          <cell r="X11">
            <v>246382.68992399989</v>
          </cell>
          <cell r="Z11">
            <v>122213.63587499995</v>
          </cell>
        </row>
        <row r="12">
          <cell r="X12">
            <v>314211.82993199967</v>
          </cell>
          <cell r="Z12">
            <v>155859.04262499983</v>
          </cell>
        </row>
        <row r="15">
          <cell r="X15">
            <v>0</v>
          </cell>
          <cell r="Z15">
            <v>0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1">
          <cell r="F11">
            <v>57796185.859999999</v>
          </cell>
          <cell r="L11">
            <v>5583982.6799999997</v>
          </cell>
          <cell r="R11">
            <v>3605266.92</v>
          </cell>
          <cell r="X11">
            <v>302842.42128000001</v>
          </cell>
        </row>
        <row r="12">
          <cell r="F12">
            <v>137330734.50999999</v>
          </cell>
          <cell r="L12">
            <v>11693855.199999988</v>
          </cell>
          <cell r="R12">
            <v>2275220.0899999887</v>
          </cell>
          <cell r="X12">
            <v>191118.48755999905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1">
          <cell r="F11">
            <v>568593.35</v>
          </cell>
          <cell r="L11">
            <v>31200.79999999993</v>
          </cell>
          <cell r="R11">
            <v>995.79999999993015</v>
          </cell>
          <cell r="X11">
            <v>-95421.118800000026</v>
          </cell>
        </row>
        <row r="12">
          <cell r="F12">
            <v>1271076.3899999999</v>
          </cell>
          <cell r="L12">
            <v>90954.729999999981</v>
          </cell>
          <cell r="R12">
            <v>23314.729999999981</v>
          </cell>
          <cell r="X12">
            <v>-93462.681479999999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1">
          <cell r="F11">
            <v>16501029.92</v>
          </cell>
          <cell r="L11">
            <v>1945378.0500000007</v>
          </cell>
          <cell r="R11">
            <v>1629776.7100000007</v>
          </cell>
          <cell r="X11">
            <v>136901.24364000006</v>
          </cell>
        </row>
        <row r="12">
          <cell r="F12">
            <v>33663569.829999998</v>
          </cell>
          <cell r="L12">
            <v>3433175.0699999966</v>
          </cell>
          <cell r="R12">
            <v>2798325.4999999967</v>
          </cell>
          <cell r="X12">
            <v>235059.34199999974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1">
          <cell r="F11">
            <v>11498396.5</v>
          </cell>
          <cell r="L11">
            <v>900529.41999999993</v>
          </cell>
          <cell r="R11">
            <v>717994.03999999992</v>
          </cell>
          <cell r="Z11">
            <v>42218.049551999997</v>
          </cell>
        </row>
        <row r="12">
          <cell r="F12">
            <v>20685508.23</v>
          </cell>
          <cell r="L12">
            <v>939215.1099999994</v>
          </cell>
          <cell r="R12">
            <v>493312.09999999939</v>
          </cell>
          <cell r="Z12">
            <v>29006.751479999963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1">
          <cell r="F11">
            <v>1056487.43</v>
          </cell>
          <cell r="L11">
            <v>52722.649999999907</v>
          </cell>
          <cell r="R11">
            <v>45547.80999999991</v>
          </cell>
          <cell r="X11">
            <v>-116764.80396000002</v>
          </cell>
        </row>
        <row r="12">
          <cell r="F12">
            <v>1405239.57</v>
          </cell>
          <cell r="L12">
            <v>69330.870000000112</v>
          </cell>
          <cell r="R12">
            <v>54075.870000000112</v>
          </cell>
          <cell r="X12">
            <v>-112222.43088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1">
          <cell r="F11">
            <v>471791.46</v>
          </cell>
          <cell r="L11">
            <v>71982.48000000004</v>
          </cell>
          <cell r="R11">
            <v>41093.48000000004</v>
          </cell>
          <cell r="X11">
            <v>-52302.433680000002</v>
          </cell>
        </row>
        <row r="12">
          <cell r="F12">
            <v>1887346.37</v>
          </cell>
          <cell r="L12">
            <v>109142.99000000022</v>
          </cell>
          <cell r="R12">
            <v>8643.9900000002235</v>
          </cell>
          <cell r="X12">
            <v>-51576.338519999983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1">
          <cell r="F11">
            <v>905290.68</v>
          </cell>
          <cell r="L11">
            <v>579.10000000009313</v>
          </cell>
          <cell r="R11">
            <v>-22435.009999999907</v>
          </cell>
          <cell r="X11">
            <v>-1884.5408399999924</v>
          </cell>
        </row>
        <row r="12">
          <cell r="F12">
            <v>1145744.8700000001</v>
          </cell>
          <cell r="L12">
            <v>9356.2700000000186</v>
          </cell>
          <cell r="R12">
            <v>-17133.14999999998</v>
          </cell>
          <cell r="X12">
            <v>-3323.7254399999979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1">
          <cell r="F11">
            <v>5525202.3799999999</v>
          </cell>
          <cell r="L11">
            <v>567461.54999999981</v>
          </cell>
          <cell r="R11">
            <v>348337.7899999998</v>
          </cell>
          <cell r="X11">
            <v>29260.374359999987</v>
          </cell>
        </row>
        <row r="12">
          <cell r="F12">
            <v>8897098.2300000004</v>
          </cell>
          <cell r="L12">
            <v>761754.06000000052</v>
          </cell>
          <cell r="R12">
            <v>-44638.929999999469</v>
          </cell>
          <cell r="X12">
            <v>-3749.6701199999557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1">
          <cell r="F11">
            <v>7067842.5599999996</v>
          </cell>
          <cell r="L11">
            <v>668176.48999999929</v>
          </cell>
          <cell r="R11">
            <v>168644.12999999931</v>
          </cell>
          <cell r="X11">
            <v>14166.106919999942</v>
          </cell>
        </row>
        <row r="12">
          <cell r="F12">
            <v>22041581.52</v>
          </cell>
          <cell r="L12">
            <v>1898938.8199999984</v>
          </cell>
          <cell r="R12">
            <v>955620.12999999849</v>
          </cell>
          <cell r="X12">
            <v>80272.090919999871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1">
          <cell r="F11">
            <v>-1419.34</v>
          </cell>
          <cell r="L11">
            <v>-97578.099999999991</v>
          </cell>
          <cell r="R11">
            <v>-4890.8399999999965</v>
          </cell>
          <cell r="X11">
            <v>-410.83055999999971</v>
          </cell>
        </row>
        <row r="12">
          <cell r="F12">
            <v>0</v>
          </cell>
          <cell r="L12">
            <v>0</v>
          </cell>
          <cell r="R12">
            <v>0</v>
          </cell>
          <cell r="X12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1">
          <cell r="F11">
            <v>36452293.049999997</v>
          </cell>
          <cell r="L11">
            <v>3667518.7299999967</v>
          </cell>
          <cell r="R11">
            <v>1970634.5899999968</v>
          </cell>
          <cell r="Z11">
            <v>115873.31389199982</v>
          </cell>
        </row>
        <row r="12">
          <cell r="F12">
            <v>78160908.370000005</v>
          </cell>
          <cell r="L12">
            <v>7797491.0900000036</v>
          </cell>
          <cell r="R12">
            <v>2828233.8900000034</v>
          </cell>
          <cell r="Z12">
            <v>166300.15273200019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1">
          <cell r="F11">
            <v>76137692.5</v>
          </cell>
          <cell r="L11">
            <v>9384960.879999999</v>
          </cell>
          <cell r="R11">
            <v>7088462.2399999984</v>
          </cell>
          <cell r="Z11">
            <v>416801.57971199992</v>
          </cell>
        </row>
        <row r="12">
          <cell r="F12">
            <v>144708674.53999999</v>
          </cell>
          <cell r="L12">
            <v>16885889.599999983</v>
          </cell>
          <cell r="R12">
            <v>9147177.4199999832</v>
          </cell>
          <cell r="Z12">
            <v>537854.032295999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1">
          <cell r="F11">
            <v>608441.22</v>
          </cell>
          <cell r="L11">
            <v>60381.869999999995</v>
          </cell>
          <cell r="R11">
            <v>59821.619999999995</v>
          </cell>
          <cell r="X11">
            <v>-142854.45468000002</v>
          </cell>
        </row>
        <row r="12">
          <cell r="F12">
            <v>1170052.55</v>
          </cell>
          <cell r="L12">
            <v>58717.65000000014</v>
          </cell>
          <cell r="R12">
            <v>58466.600000000137</v>
          </cell>
          <cell r="X12">
            <v>-137943.26028000002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1">
          <cell r="F11">
            <v>2802805.84</v>
          </cell>
          <cell r="L11">
            <v>156571.83000000007</v>
          </cell>
          <cell r="R11">
            <v>153671.83000000007</v>
          </cell>
          <cell r="X11">
            <v>12908.433720000006</v>
          </cell>
        </row>
        <row r="12">
          <cell r="F12">
            <v>3598386.48</v>
          </cell>
          <cell r="L12">
            <v>93734.009999999776</v>
          </cell>
          <cell r="R12">
            <v>93684.009999999776</v>
          </cell>
          <cell r="X12">
            <v>7869.4568399999816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1">
          <cell r="F11">
            <v>1069485.6399999999</v>
          </cell>
          <cell r="L11">
            <v>159259.72999999986</v>
          </cell>
          <cell r="R11">
            <v>92505.709999999861</v>
          </cell>
          <cell r="X11">
            <v>6194.8924799999886</v>
          </cell>
        </row>
        <row r="12">
          <cell r="F12">
            <v>1729757.31</v>
          </cell>
          <cell r="L12">
            <v>144772.20999999996</v>
          </cell>
          <cell r="R12">
            <v>46776.969999999958</v>
          </cell>
          <cell r="X12">
            <v>3929.2654799999968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2 Internet Sports Bett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2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78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78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78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78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70</v>
      </c>
      <c r="S2" s="201"/>
      <c r="T2" s="201"/>
      <c r="U2" s="202"/>
      <c r="V2" s="158" t="s">
        <v>5</v>
      </c>
      <c r="W2" s="159"/>
      <c r="X2" s="159"/>
      <c r="Y2" s="160"/>
      <c r="Z2" s="104" t="s">
        <v>71</v>
      </c>
      <c r="AA2" s="105"/>
      <c r="AB2" s="105"/>
      <c r="AC2" s="106"/>
      <c r="AD2" s="161" t="s">
        <v>6</v>
      </c>
      <c r="AE2" s="162"/>
      <c r="AF2" s="162"/>
      <c r="AG2" s="163"/>
      <c r="AH2" s="164" t="s">
        <v>7</v>
      </c>
      <c r="AI2" s="165"/>
      <c r="AJ2" s="165"/>
      <c r="AK2" s="166"/>
      <c r="AL2" s="167" t="s">
        <v>58</v>
      </c>
      <c r="AM2" s="168"/>
      <c r="AN2" s="168"/>
      <c r="AO2" s="169"/>
      <c r="AP2" s="170" t="s">
        <v>8</v>
      </c>
      <c r="AQ2" s="171"/>
      <c r="AR2" s="171"/>
      <c r="AS2" s="172"/>
      <c r="AT2" s="128" t="s">
        <v>53</v>
      </c>
      <c r="AU2" s="129"/>
      <c r="AV2" s="129"/>
      <c r="AW2" s="130"/>
      <c r="AX2" s="131" t="s">
        <v>61</v>
      </c>
      <c r="AY2" s="132"/>
      <c r="AZ2" s="132"/>
      <c r="BA2" s="133"/>
      <c r="BB2" s="134" t="s">
        <v>75</v>
      </c>
      <c r="BC2" s="135"/>
      <c r="BD2" s="135"/>
      <c r="BE2" s="136"/>
      <c r="BF2" s="137" t="s">
        <v>9</v>
      </c>
      <c r="BG2" s="138"/>
      <c r="BH2" s="138"/>
      <c r="BI2" s="139"/>
      <c r="BJ2" s="173" t="s">
        <v>10</v>
      </c>
      <c r="BK2" s="174"/>
      <c r="BL2" s="174"/>
      <c r="BM2" s="175"/>
      <c r="BN2" s="179" t="s">
        <v>64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69</v>
      </c>
      <c r="S3" s="201"/>
      <c r="T3" s="201"/>
      <c r="U3" s="202"/>
      <c r="V3" s="158" t="s">
        <v>13</v>
      </c>
      <c r="W3" s="159"/>
      <c r="X3" s="159"/>
      <c r="Y3" s="160"/>
      <c r="Z3" s="104" t="s">
        <v>72</v>
      </c>
      <c r="AA3" s="105"/>
      <c r="AB3" s="105"/>
      <c r="AC3" s="106"/>
      <c r="AD3" s="161" t="s">
        <v>14</v>
      </c>
      <c r="AE3" s="162"/>
      <c r="AF3" s="162"/>
      <c r="AG3" s="163"/>
      <c r="AH3" s="164" t="s">
        <v>15</v>
      </c>
      <c r="AI3" s="165"/>
      <c r="AJ3" s="165"/>
      <c r="AK3" s="166"/>
      <c r="AL3" s="167" t="s">
        <v>16</v>
      </c>
      <c r="AM3" s="168"/>
      <c r="AN3" s="168"/>
      <c r="AO3" s="169"/>
      <c r="AP3" s="170" t="s">
        <v>17</v>
      </c>
      <c r="AQ3" s="171"/>
      <c r="AR3" s="171"/>
      <c r="AS3" s="172"/>
      <c r="AT3" s="128" t="s">
        <v>18</v>
      </c>
      <c r="AU3" s="129"/>
      <c r="AV3" s="129"/>
      <c r="AW3" s="130"/>
      <c r="AX3" s="131" t="s">
        <v>62</v>
      </c>
      <c r="AY3" s="132"/>
      <c r="AZ3" s="132"/>
      <c r="BA3" s="133"/>
      <c r="BB3" s="134" t="s">
        <v>76</v>
      </c>
      <c r="BC3" s="135"/>
      <c r="BD3" s="135"/>
      <c r="BE3" s="136"/>
      <c r="BF3" s="137" t="s">
        <v>19</v>
      </c>
      <c r="BG3" s="138"/>
      <c r="BH3" s="138"/>
      <c r="BI3" s="139"/>
      <c r="BJ3" s="176"/>
      <c r="BK3" s="177"/>
      <c r="BL3" s="177"/>
      <c r="BM3" s="178"/>
      <c r="BN3" s="180"/>
    </row>
    <row r="4" spans="1:77" s="3" customFormat="1" ht="29.4" hidden="1" thickBot="1" x14ac:dyDescent="0.35">
      <c r="A4" s="14" t="s">
        <v>20</v>
      </c>
      <c r="B4" s="140" t="s">
        <v>21</v>
      </c>
      <c r="C4" s="141"/>
      <c r="D4" s="141"/>
      <c r="E4" s="142"/>
      <c r="F4" s="143" t="s">
        <v>22</v>
      </c>
      <c r="G4" s="144"/>
      <c r="H4" s="144"/>
      <c r="I4" s="145"/>
      <c r="J4" s="146" t="s">
        <v>23</v>
      </c>
      <c r="K4" s="147"/>
      <c r="L4" s="147"/>
      <c r="M4" s="148"/>
      <c r="N4" s="149" t="s">
        <v>24</v>
      </c>
      <c r="O4" s="150"/>
      <c r="P4" s="150"/>
      <c r="Q4" s="151"/>
      <c r="R4" s="152" t="s">
        <v>68</v>
      </c>
      <c r="S4" s="153"/>
      <c r="T4" s="153"/>
      <c r="U4" s="154"/>
      <c r="V4" s="155" t="s">
        <v>25</v>
      </c>
      <c r="W4" s="156"/>
      <c r="X4" s="156"/>
      <c r="Y4" s="157"/>
      <c r="Z4" s="104" t="s">
        <v>73</v>
      </c>
      <c r="AA4" s="105"/>
      <c r="AB4" s="105"/>
      <c r="AC4" s="106"/>
      <c r="AD4" s="107" t="s">
        <v>26</v>
      </c>
      <c r="AE4" s="108"/>
      <c r="AF4" s="108"/>
      <c r="AG4" s="109"/>
      <c r="AH4" s="110" t="s">
        <v>27</v>
      </c>
      <c r="AI4" s="111"/>
      <c r="AJ4" s="111"/>
      <c r="AK4" s="112"/>
      <c r="AL4" s="77" t="s">
        <v>28</v>
      </c>
      <c r="AM4" s="78"/>
      <c r="AN4" s="78"/>
      <c r="AO4" s="79"/>
      <c r="AP4" s="80" t="s">
        <v>29</v>
      </c>
      <c r="AQ4" s="81"/>
      <c r="AR4" s="81"/>
      <c r="AS4" s="82"/>
      <c r="AT4" s="83" t="s">
        <v>30</v>
      </c>
      <c r="AU4" s="84"/>
      <c r="AV4" s="84"/>
      <c r="AW4" s="85"/>
      <c r="AX4" s="131" t="s">
        <v>63</v>
      </c>
      <c r="AY4" s="132"/>
      <c r="AZ4" s="132"/>
      <c r="BA4" s="133"/>
      <c r="BB4" s="182" t="s">
        <v>77</v>
      </c>
      <c r="BC4" s="183"/>
      <c r="BD4" s="183"/>
      <c r="BE4" s="184"/>
      <c r="BF4" s="185" t="s">
        <v>31</v>
      </c>
      <c r="BG4" s="186"/>
      <c r="BH4" s="186"/>
      <c r="BI4" s="187"/>
      <c r="BJ4" s="176"/>
      <c r="BK4" s="177"/>
      <c r="BL4" s="177"/>
      <c r="BM4" s="178"/>
      <c r="BN4" s="180"/>
    </row>
    <row r="5" spans="1:77" s="3" customFormat="1" ht="35.25" customHeight="1" thickBot="1" x14ac:dyDescent="0.35">
      <c r="A5" s="15" t="s">
        <v>60</v>
      </c>
      <c r="B5" s="113">
        <v>44218</v>
      </c>
      <c r="C5" s="114"/>
      <c r="D5" s="114"/>
      <c r="E5" s="115"/>
      <c r="F5" s="116">
        <v>44218</v>
      </c>
      <c r="G5" s="117"/>
      <c r="H5" s="117"/>
      <c r="I5" s="118"/>
      <c r="J5" s="119">
        <v>44218</v>
      </c>
      <c r="K5" s="120"/>
      <c r="L5" s="120"/>
      <c r="M5" s="121"/>
      <c r="N5" s="122">
        <v>44218</v>
      </c>
      <c r="O5" s="123"/>
      <c r="P5" s="123"/>
      <c r="Q5" s="124"/>
      <c r="R5" s="125">
        <v>44389</v>
      </c>
      <c r="S5" s="126"/>
      <c r="T5" s="126"/>
      <c r="U5" s="127"/>
      <c r="V5" s="71">
        <v>44218</v>
      </c>
      <c r="W5" s="72"/>
      <c r="X5" s="72"/>
      <c r="Y5" s="73"/>
      <c r="Z5" s="74">
        <v>44410</v>
      </c>
      <c r="AA5" s="75"/>
      <c r="AB5" s="75"/>
      <c r="AC5" s="76"/>
      <c r="AD5" s="65">
        <v>44218</v>
      </c>
      <c r="AE5" s="66"/>
      <c r="AF5" s="66"/>
      <c r="AG5" s="67"/>
      <c r="AH5" s="68">
        <v>44218</v>
      </c>
      <c r="AI5" s="69"/>
      <c r="AJ5" s="69"/>
      <c r="AK5" s="70"/>
      <c r="AL5" s="92">
        <v>44218</v>
      </c>
      <c r="AM5" s="93"/>
      <c r="AN5" s="93"/>
      <c r="AO5" s="94"/>
      <c r="AP5" s="95">
        <v>44218</v>
      </c>
      <c r="AQ5" s="96"/>
      <c r="AR5" s="96"/>
      <c r="AS5" s="97"/>
      <c r="AT5" s="98" t="s">
        <v>80</v>
      </c>
      <c r="AU5" s="99"/>
      <c r="AV5" s="99"/>
      <c r="AW5" s="100"/>
      <c r="AX5" s="101">
        <v>44242</v>
      </c>
      <c r="AY5" s="102"/>
      <c r="AZ5" s="102"/>
      <c r="BA5" s="103"/>
      <c r="BB5" s="86">
        <v>44665</v>
      </c>
      <c r="BC5" s="87"/>
      <c r="BD5" s="87"/>
      <c r="BE5" s="88"/>
      <c r="BF5" s="89">
        <v>44218</v>
      </c>
      <c r="BG5" s="90"/>
      <c r="BH5" s="90"/>
      <c r="BI5" s="91"/>
      <c r="BJ5" s="176"/>
      <c r="BK5" s="177"/>
      <c r="BL5" s="177"/>
      <c r="BM5" s="178"/>
      <c r="BN5" s="181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8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76355441.890000001</v>
      </c>
      <c r="C9" s="23">
        <f>'[1]MGM Grand Detroit'!L6</f>
        <v>9721420.0700000003</v>
      </c>
      <c r="D9" s="23">
        <f>'[1]MGM Grand Detroit'!R6</f>
        <v>6891784.1799999997</v>
      </c>
      <c r="E9" s="24">
        <f>MAX(0,'[1]MGM Grand Detroit'!Z6)</f>
        <v>405236.90978399996</v>
      </c>
      <c r="F9" s="22">
        <f>'[1]MotorCity Casino'!F6</f>
        <v>146787658.59999999</v>
      </c>
      <c r="G9" s="23">
        <f>'[1]MotorCity Casino'!L6</f>
        <v>20062618.399999991</v>
      </c>
      <c r="H9" s="23">
        <f>'[1]MotorCity Casino'!R6</f>
        <v>15079628.319999991</v>
      </c>
      <c r="I9" s="24">
        <f>MAX(0,'[1]MotorCity Casino'!Z6)</f>
        <v>886682.14521599945</v>
      </c>
      <c r="J9" s="22">
        <f>[1]Greektown_Penn!F6</f>
        <v>21495436.850000001</v>
      </c>
      <c r="K9" s="23">
        <f>[1]Greektown_Penn!L6</f>
        <v>1864973.75</v>
      </c>
      <c r="L9" s="23">
        <f>[1]Greektown_Penn!R6</f>
        <v>1550456.73</v>
      </c>
      <c r="M9" s="24">
        <f>MAX(0,[1]Greektown_Penn!Z6)</f>
        <v>58633.577771999997</v>
      </c>
      <c r="N9" s="22">
        <f>'[1]Bay Mills Indian Community'!F6</f>
        <v>101166870.31999999</v>
      </c>
      <c r="O9" s="23">
        <f>'[1]Bay Mills Indian Community'!L6</f>
        <v>8807719.5099999905</v>
      </c>
      <c r="P9" s="23">
        <f>'[1]Bay Mills Indian Community'!R6</f>
        <v>6039267.4099999908</v>
      </c>
      <c r="Q9" s="24">
        <f>MAX(0,'[1]Bay Mills Indian Community'!X6)</f>
        <v>447720.44351999927</v>
      </c>
      <c r="R9" s="22">
        <f>[1]FireKeepers!F6</f>
        <v>1343017.25</v>
      </c>
      <c r="S9" s="23">
        <f>[1]FireKeepers!L6</f>
        <v>135218.29000000004</v>
      </c>
      <c r="T9" s="23">
        <f>[1]FireKeepers!R6</f>
        <v>47175.290000000037</v>
      </c>
      <c r="U9" s="24">
        <f>MAX(0,[1]FireKeepers!X6)</f>
        <v>0</v>
      </c>
      <c r="V9" s="22">
        <f>'[1]Grnd Traverse Band of Otta &amp; Ch'!F6</f>
        <v>27830153.219999999</v>
      </c>
      <c r="W9" s="23">
        <f>'[1]Grnd Traverse Band of Otta &amp; Ch'!L6</f>
        <v>1611368.3200000003</v>
      </c>
      <c r="X9" s="23">
        <f>'[1]Grnd Traverse Band of Otta &amp; Ch'!R6</f>
        <v>976051.52000000025</v>
      </c>
      <c r="Y9" s="24">
        <f>MAX(0,'[1]Grnd Traverse Band of Otta &amp; Ch'!X6)</f>
        <v>81988.327680000031</v>
      </c>
      <c r="Z9" s="22">
        <f>'[1]Gun Lake'!F6</f>
        <v>1353538.42</v>
      </c>
      <c r="AA9" s="23">
        <f>'[1]Gun Lake'!L6</f>
        <v>106236.58999999985</v>
      </c>
      <c r="AB9" s="23">
        <f>'[1]Gun Lake'!R6</f>
        <v>62916.039999999848</v>
      </c>
      <c r="AC9" s="24">
        <f>MAX(0,'[1]Gun Lake'!X6)</f>
        <v>0</v>
      </c>
      <c r="AD9" s="22">
        <f>'[1]Hannahville Indian Community'!F6</f>
        <v>1413553.03</v>
      </c>
      <c r="AE9" s="23">
        <f>'[1]Hannahville Indian Community'!L6</f>
        <v>169334.04000000004</v>
      </c>
      <c r="AF9" s="23">
        <f>'[1]Hannahville Indian Community'!R6</f>
        <v>77899.040000000037</v>
      </c>
      <c r="AG9" s="24">
        <f>MAX(0,'[1]Hannahville Indian Community'!X6)</f>
        <v>0</v>
      </c>
      <c r="AH9" s="22">
        <f>'[1]Keweenaw Bay Indian Community'!F6</f>
        <v>1494217.28</v>
      </c>
      <c r="AI9" s="23">
        <f>'[1]Keweenaw Bay Indian Community'!L6</f>
        <v>40681.770000000019</v>
      </c>
      <c r="AJ9" s="23">
        <f>'[1]Keweenaw Bay Indian Community'!R6</f>
        <v>12218.10000000002</v>
      </c>
      <c r="AK9" s="24">
        <f>MAX(0,'[1]Keweenaw Bay Indian Community'!X6)</f>
        <v>0</v>
      </c>
      <c r="AL9" s="22">
        <f>'[1]Lac Vieux Desert Tribe'!F6</f>
        <v>10695811.42</v>
      </c>
      <c r="AM9" s="23">
        <f>'[1]Lac Vieux Desert Tribe'!L6</f>
        <v>858894.13000000082</v>
      </c>
      <c r="AN9" s="23">
        <f>'[1]Lac Vieux Desert Tribe'!R6</f>
        <v>179015.41000000085</v>
      </c>
      <c r="AO9" s="24">
        <f>MAX(0,'[1]Lac Vieux Desert Tribe'!X6)</f>
        <v>15037.294440000072</v>
      </c>
      <c r="AP9" s="22">
        <f>'[1]Little River Band of Ottawa Ind'!F6</f>
        <v>9680501.6500000004</v>
      </c>
      <c r="AQ9" s="23">
        <f>'[1]Little River Band of Ottawa Ind'!L6</f>
        <v>710467.04999999981</v>
      </c>
      <c r="AR9" s="23">
        <f>'[1]Little River Band of Ottawa Ind'!R6</f>
        <v>232392.10999999981</v>
      </c>
      <c r="AS9" s="24">
        <f>MAX(0,'[1]Little River Band of Ottawa Ind'!X6)</f>
        <v>0</v>
      </c>
      <c r="AT9" s="22">
        <f>'[1]Little Traverse Bay Band of Oda'!F6</f>
        <v>2249151.69</v>
      </c>
      <c r="AU9" s="23">
        <f>'[1]Little Traverse Bay Band of Oda'!L6</f>
        <v>170494.41999999993</v>
      </c>
      <c r="AV9" s="23">
        <f>'[1]Little Traverse Bay Band of Oda'!R6</f>
        <v>156186.41999999993</v>
      </c>
      <c r="AW9" s="24">
        <f>MAX(0,'[1]Little Traverse Bay Band of Oda'!X6)</f>
        <v>13119.659279999994</v>
      </c>
      <c r="AX9" s="22">
        <f>'[1]Pokagon Band of Potawatomi Ind'!F6</f>
        <v>879796.54</v>
      </c>
      <c r="AY9" s="23">
        <f>'[1]Pokagon Band of Potawatomi Ind'!L6</f>
        <v>17045.869999999995</v>
      </c>
      <c r="AZ9" s="23">
        <f>'[1]Pokagon Band of Potawatomi Ind'!R6</f>
        <v>16469.269999999997</v>
      </c>
      <c r="BA9" s="24">
        <f>MAX(0,'[1]Pokagon Band of Potawatomi Ind'!X6)</f>
        <v>0</v>
      </c>
      <c r="BB9" s="22">
        <f>'[1]Soaring Eagle Gaming'!F6</f>
        <v>2604683.71</v>
      </c>
      <c r="BC9" s="23">
        <f>'[1]Soaring Eagle Gaming'!L6</f>
        <v>95355.75</v>
      </c>
      <c r="BD9" s="23">
        <f>'[1]Soaring Eagle Gaming'!R6</f>
        <v>-86108.579999999987</v>
      </c>
      <c r="BE9" s="32">
        <f>MAX(0,'[1]Soaring Eagle Gaming'!X6)</f>
        <v>0</v>
      </c>
      <c r="BF9" s="22">
        <f>'[1]Sault Ste. Marie Tribe of Chipp'!F6</f>
        <v>2378022.42</v>
      </c>
      <c r="BG9" s="23">
        <f>'[1]Sault Ste. Marie Tribe of Chipp'!L6</f>
        <v>213404.16000000015</v>
      </c>
      <c r="BH9" s="23">
        <f>'[1]Sault Ste. Marie Tribe of Chipp'!R6</f>
        <v>210584.16000000015</v>
      </c>
      <c r="BI9" s="32">
        <f>MAX(0,'[1]Sault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'[1]All Operators reconciliation'!X6+'[1]All Operators reconciliation'!Z6</f>
        <v>865915.5485629997</v>
      </c>
    </row>
    <row r="10" spans="1:77" s="1" customFormat="1" ht="13.8" x14ac:dyDescent="0.3">
      <c r="A10" s="2" t="s">
        <v>40</v>
      </c>
      <c r="B10" s="22">
        <f>'[1]MGM Grand Detroit'!F7</f>
        <v>55107666.780000001</v>
      </c>
      <c r="C10" s="23">
        <f>'[1]MGM Grand Detroit'!L7</f>
        <v>6355614.8599999994</v>
      </c>
      <c r="D10" s="23">
        <f>'[1]MGM Grand Detroit'!R7</f>
        <v>4276505.9999999991</v>
      </c>
      <c r="E10" s="24">
        <f>MAX(0,'[1]MGM Grand Detroit'!Z7)</f>
        <v>251458.55279999995</v>
      </c>
      <c r="F10" s="22">
        <f>'[1]MotorCity Casino'!F7</f>
        <v>114864321.72</v>
      </c>
      <c r="G10" s="23">
        <f>'[1]MotorCity Casino'!L7</f>
        <v>17358260.369999994</v>
      </c>
      <c r="H10" s="23">
        <f>'[1]MotorCity Casino'!R7</f>
        <v>11986568.149999995</v>
      </c>
      <c r="I10" s="24">
        <f>MAX(0,'[1]MotorCity Casino'!Z7)</f>
        <v>704810.20721999963</v>
      </c>
      <c r="J10" s="22">
        <f>[1]Greektown_Penn!F7</f>
        <v>16786628.16</v>
      </c>
      <c r="K10" s="23">
        <f>[1]Greektown_Penn!L7</f>
        <v>433124.38000000082</v>
      </c>
      <c r="L10" s="23">
        <f>[1]Greektown_Penn!R7</f>
        <v>202249.87000000081</v>
      </c>
      <c r="M10" s="24">
        <f>MAX(0,[1]Greektown_Penn!Z7)</f>
        <v>11892.292356000047</v>
      </c>
      <c r="N10" s="22">
        <f>'[1]Bay Mills Indian Community'!F7</f>
        <v>86327531.140000001</v>
      </c>
      <c r="O10" s="23">
        <f>'[1]Bay Mills Indian Community'!L7</f>
        <v>9196470.8400000036</v>
      </c>
      <c r="P10" s="23">
        <f>'[1]Bay Mills Indian Community'!R7</f>
        <v>6928405.5000000037</v>
      </c>
      <c r="Q10" s="24">
        <f>MAX(0,'[1]Bay Mills Indian Community'!X7)</f>
        <v>581986.06200000038</v>
      </c>
      <c r="R10" s="22">
        <f>[1]FireKeepers!F7</f>
        <v>1080769.6100000001</v>
      </c>
      <c r="S10" s="23">
        <f>[1]FireKeepers!L7</f>
        <v>31593.340000000084</v>
      </c>
      <c r="T10" s="23">
        <f>[1]FireKeepers!R7</f>
        <v>-36416.009999999922</v>
      </c>
      <c r="U10" s="24">
        <f>MAX(0,[1]FireKeepers!X7)</f>
        <v>0</v>
      </c>
      <c r="V10" s="22">
        <f>'[1]Grnd Traverse Band of Otta &amp; Ch'!F7</f>
        <v>23426850.670000002</v>
      </c>
      <c r="W10" s="23">
        <f>'[1]Grnd Traverse Band of Otta &amp; Ch'!L7</f>
        <v>840446.80000000075</v>
      </c>
      <c r="X10" s="23">
        <f>'[1]Grnd Traverse Band of Otta &amp; Ch'!R7</f>
        <v>326374.26000000077</v>
      </c>
      <c r="Y10" s="24">
        <f>MAX(0,'[1]Grnd Traverse Band of Otta &amp; Ch'!X7)</f>
        <v>27415.437840000068</v>
      </c>
      <c r="Z10" s="22">
        <f>'[1]Gun Lake'!F7</f>
        <v>819475.04</v>
      </c>
      <c r="AA10" s="23">
        <f>'[1]Gun Lake'!L7</f>
        <v>91588.180000000051</v>
      </c>
      <c r="AB10" s="23">
        <f>'[1]Gun Lake'!R7</f>
        <v>74376.250000000058</v>
      </c>
      <c r="AC10" s="24">
        <f>MAX(0,'[1]Gun Lake'!X7)</f>
        <v>0</v>
      </c>
      <c r="AD10" s="22">
        <f>'[1]Hannahville Indian Community'!F7</f>
        <v>904364.66</v>
      </c>
      <c r="AE10" s="23">
        <f>'[1]Hannahville Indian Community'!L7</f>
        <v>66813.349999999977</v>
      </c>
      <c r="AF10" s="23">
        <f>'[1]Hannahville Indian Community'!R7</f>
        <v>30018.349999999977</v>
      </c>
      <c r="AG10" s="24">
        <f>MAX(0,'[1]Hannahville Indian Community'!X7)</f>
        <v>0</v>
      </c>
      <c r="AH10" s="22">
        <f>'[1]Keweenaw Bay Indian Community'!F7</f>
        <v>1606771.93</v>
      </c>
      <c r="AI10" s="23">
        <f>'[1]Keweenaw Bay Indian Community'!L7</f>
        <v>73274.5</v>
      </c>
      <c r="AJ10" s="23">
        <f>'[1]Keweenaw Bay Indian Community'!R7</f>
        <v>42816.19</v>
      </c>
      <c r="AK10" s="24">
        <f>MAX(0,'[1]Keweenaw Bay Indian Community'!X7)</f>
        <v>2362.3966800000003</v>
      </c>
      <c r="AL10" s="22">
        <f>'[1]Lac Vieux Desert Tribe'!F7</f>
        <v>7580710.5199999996</v>
      </c>
      <c r="AM10" s="23">
        <f>'[1]Lac Vieux Desert Tribe'!L7</f>
        <v>868170.96</v>
      </c>
      <c r="AN10" s="23">
        <f>'[1]Lac Vieux Desert Tribe'!R7</f>
        <v>311421.80999999994</v>
      </c>
      <c r="AO10" s="24">
        <f>MAX(0,'[1]Lac Vieux Desert Tribe'!X7)</f>
        <v>26159.432039999996</v>
      </c>
      <c r="AP10" s="22">
        <f>'[1]Little River Band of Ottawa Ind'!F7</f>
        <v>8198352.8700000001</v>
      </c>
      <c r="AQ10" s="23">
        <f>'[1]Little River Band of Ottawa Ind'!L7</f>
        <v>493538.18000000017</v>
      </c>
      <c r="AR10" s="23">
        <f>'[1]Little River Band of Ottawa Ind'!R7</f>
        <v>74912.210000000196</v>
      </c>
      <c r="AS10" s="24">
        <f>MAX(0,'[1]Little River Band of Ottawa Ind'!X7)</f>
        <v>1130.0436000000168</v>
      </c>
      <c r="AT10" s="22">
        <f>'[1]Little Traverse Bay Band of Oda'!F7</f>
        <v>1750461.33</v>
      </c>
      <c r="AU10" s="23">
        <f>'[1]Little Traverse Bay Band of Oda'!L7</f>
        <v>100441.07000000007</v>
      </c>
      <c r="AV10" s="23">
        <f>'[1]Little Traverse Bay Band of Oda'!R7</f>
        <v>93468.420000000071</v>
      </c>
      <c r="AW10" s="24">
        <f>MAX(0,'[1]Little Traverse Bay Band of Oda'!X7)</f>
        <v>7851.3472800000063</v>
      </c>
      <c r="AX10" s="22">
        <f>'[1]Pokagon Band of Potawatomi Ind'!F7</f>
        <v>780135.42</v>
      </c>
      <c r="AY10" s="23">
        <f>'[1]Pokagon Band of Potawatomi Ind'!L7</f>
        <v>73663.230000000098</v>
      </c>
      <c r="AZ10" s="23">
        <f>'[1]Pokagon Band of Potawatomi Ind'!R7</f>
        <v>73663.230000000098</v>
      </c>
      <c r="BA10" s="24">
        <f>MAX(0,'[1]Pokagon Band of Potawatomi Ind'!X7)</f>
        <v>0</v>
      </c>
      <c r="BB10" s="22">
        <f>'[1]Soaring Eagle Gaming'!F7</f>
        <v>1777652.85</v>
      </c>
      <c r="BC10" s="23">
        <f>'[1]Soaring Eagle Gaming'!L7</f>
        <v>136244.4700000002</v>
      </c>
      <c r="BD10" s="23">
        <f>'[1]Soaring Eagle Gaming'!R7</f>
        <v>-32061.729999999807</v>
      </c>
      <c r="BE10" s="32">
        <f>MAX(0,'[1]Soaring Eagle Gaming'!X7)</f>
        <v>0</v>
      </c>
      <c r="BF10" s="22">
        <f>'[1]Sault Ste. Marie Tribe of Chipp'!F7</f>
        <v>1810275.43</v>
      </c>
      <c r="BG10" s="23">
        <f>'[1]Sault Ste. Marie Tribe of Chipp'!L7</f>
        <v>170459.78000000003</v>
      </c>
      <c r="BH10" s="23">
        <f>'[1]Sault Ste. Marie Tribe of Chipp'!R7</f>
        <v>163634.78000000003</v>
      </c>
      <c r="BI10" s="32">
        <f>MAX(0,'[1]Sault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'[1]All Operators reconciliation'!X7+'[1]All Operators reconciliation'!Z7</f>
        <v>620742.71555399976</v>
      </c>
    </row>
    <row r="11" spans="1:77" s="1" customFormat="1" ht="13.8" x14ac:dyDescent="0.3">
      <c r="A11" s="2" t="s">
        <v>41</v>
      </c>
      <c r="B11" s="22">
        <f>'[1]MGM Grand Detroit'!F8</f>
        <v>46233989.859999999</v>
      </c>
      <c r="C11" s="23">
        <f>'[1]MGM Grand Detroit'!L8</f>
        <v>6324215.7800000012</v>
      </c>
      <c r="D11" s="23">
        <f>'[1]MGM Grand Detroit'!R8</f>
        <v>3401855.0500000012</v>
      </c>
      <c r="E11" s="24">
        <f>MAX(0,'[1]MGM Grand Detroit'!Z8)</f>
        <v>200029.07694000006</v>
      </c>
      <c r="F11" s="22">
        <f>'[1]MotorCity Casino'!F8</f>
        <v>99731327.459999993</v>
      </c>
      <c r="G11" s="23">
        <f>'[1]MotorCity Casino'!L8</f>
        <v>17584385.419999987</v>
      </c>
      <c r="H11" s="23">
        <f>'[1]MotorCity Casino'!R8</f>
        <v>12530306.099999987</v>
      </c>
      <c r="I11" s="24">
        <f>MAX(0,'[1]MotorCity Casino'!Z8)</f>
        <v>736781.99867999915</v>
      </c>
      <c r="J11" s="22">
        <f>[1]Greektown_Penn!F8</f>
        <v>15393795.07</v>
      </c>
      <c r="K11" s="23">
        <f>[1]Greektown_Penn!L8</f>
        <v>1312497.5500000007</v>
      </c>
      <c r="L11" s="23">
        <f>[1]Greektown_Penn!R8</f>
        <v>1108223.1200000008</v>
      </c>
      <c r="M11" s="24">
        <f>MAX(0,[1]Greektown_Penn!Z8)</f>
        <v>65163.519456000045</v>
      </c>
      <c r="N11" s="22">
        <f>'[1]Bay Mills Indian Community'!F8</f>
        <v>78828292.280000001</v>
      </c>
      <c r="O11" s="23">
        <f>'[1]Bay Mills Indian Community'!L8</f>
        <v>7844466.4300000072</v>
      </c>
      <c r="P11" s="23">
        <f>'[1]Bay Mills Indian Community'!R8</f>
        <v>4530421.6200000066</v>
      </c>
      <c r="Q11" s="24">
        <f>MAX(0,'[1]Bay Mills Indian Community'!X8)</f>
        <v>380555.41608000058</v>
      </c>
      <c r="R11" s="22">
        <f>[1]FireKeepers!F8</f>
        <v>912070.99</v>
      </c>
      <c r="S11" s="23">
        <f>[1]FireKeepers!L8</f>
        <v>-23218.989999999991</v>
      </c>
      <c r="T11" s="23">
        <f>[1]FireKeepers!R8</f>
        <v>-84304.189999999988</v>
      </c>
      <c r="U11" s="24">
        <f>MAX(0,[1]FireKeepers!X8)</f>
        <v>0</v>
      </c>
      <c r="V11" s="22">
        <f>'[1]Grnd Traverse Band of Otta &amp; Ch'!F8</f>
        <v>25115895.199999999</v>
      </c>
      <c r="W11" s="23">
        <f>'[1]Grnd Traverse Band of Otta &amp; Ch'!L8</f>
        <v>89831.412999998778</v>
      </c>
      <c r="X11" s="23">
        <f>'[1]Grnd Traverse Band of Otta &amp; Ch'!R8</f>
        <v>-305423.4370000012</v>
      </c>
      <c r="Y11" s="24">
        <f>MAX(0,'[1]Grnd Traverse Band of Otta &amp; Ch'!X8)</f>
        <v>0</v>
      </c>
      <c r="Z11" s="22">
        <f>'[1]Gun Lake'!F8</f>
        <v>1302965.92</v>
      </c>
      <c r="AA11" s="23">
        <f>'[1]Gun Lake'!L8</f>
        <v>87359.819999999832</v>
      </c>
      <c r="AB11" s="23">
        <f>'[1]Gun Lake'!R8</f>
        <v>74353.689999999828</v>
      </c>
      <c r="AC11" s="24">
        <f>MAX(0,'[1]Gun Lake'!X8)</f>
        <v>0</v>
      </c>
      <c r="AD11" s="22">
        <f>'[1]Hannahville Indian Community'!F8</f>
        <v>662135.72</v>
      </c>
      <c r="AE11" s="23">
        <f>'[1]Hannahville Indian Community'!L8</f>
        <v>83254.209999999963</v>
      </c>
      <c r="AF11" s="23">
        <f>'[1]Hannahville Indian Community'!R8</f>
        <v>40449.209999999963</v>
      </c>
      <c r="AG11" s="24">
        <f>MAX(0,'[1]Hannahville Indian Community'!X8)</f>
        <v>0</v>
      </c>
      <c r="AH11" s="22">
        <f>'[1]Keweenaw Bay Indian Community'!F8</f>
        <v>1339316</v>
      </c>
      <c r="AI11" s="23">
        <f>'[1]Keweenaw Bay Indian Community'!L8</f>
        <v>70813.510000000009</v>
      </c>
      <c r="AJ11" s="23">
        <f>'[1]Keweenaw Bay Indian Community'!R8</f>
        <v>44858.950000000012</v>
      </c>
      <c r="AK11" s="24">
        <f>MAX(0,'[1]Keweenaw Bay Indian Community'!X8)</f>
        <v>3768.151800000001</v>
      </c>
      <c r="AL11" s="22">
        <f>'[1]Lac Vieux Desert Tribe'!F8</f>
        <v>6146702.46</v>
      </c>
      <c r="AM11" s="23">
        <f>'[1]Lac Vieux Desert Tribe'!L8</f>
        <v>812916.26999999955</v>
      </c>
      <c r="AN11" s="23">
        <f>'[1]Lac Vieux Desert Tribe'!R8</f>
        <v>255178.14999999956</v>
      </c>
      <c r="AO11" s="24">
        <f>MAX(0,'[1]Lac Vieux Desert Tribe'!X8)</f>
        <v>21434.964599999963</v>
      </c>
      <c r="AP11" s="22">
        <f>'[1]Little River Band of Ottawa Ind'!F8</f>
        <v>7699653.2199999997</v>
      </c>
      <c r="AQ11" s="23">
        <f>'[1]Little River Band of Ottawa Ind'!L8</f>
        <v>529851.87</v>
      </c>
      <c r="AR11" s="23">
        <f>'[1]Little River Band of Ottawa Ind'!R8</f>
        <v>58626.630000000005</v>
      </c>
      <c r="AS11" s="24">
        <f>MAX(0,'[1]Little River Band of Ottawa Ind'!X8)</f>
        <v>4924.6369200000008</v>
      </c>
      <c r="AT11" s="22">
        <f>'[1]Little Traverse Bay Band of Oda'!F8</f>
        <v>1397799.53</v>
      </c>
      <c r="AU11" s="23">
        <f>'[1]Little Traverse Bay Band of Oda'!L8</f>
        <v>111011.51000000001</v>
      </c>
      <c r="AV11" s="23">
        <f>'[1]Little Traverse Bay Band of Oda'!R8</f>
        <v>105984.51000000001</v>
      </c>
      <c r="AW11" s="24">
        <f>MAX(0,'[1]Little Traverse Bay Band of Oda'!X8)</f>
        <v>8902.6988400000009</v>
      </c>
      <c r="AX11" s="22">
        <f>'[1]Pokagon Band of Potawatomi Ind'!F8</f>
        <v>467539.1</v>
      </c>
      <c r="AY11" s="23">
        <f>'[1]Pokagon Band of Potawatomi Ind'!L8</f>
        <v>22321.679999999993</v>
      </c>
      <c r="AZ11" s="23">
        <f>'[1]Pokagon Band of Potawatomi Ind'!R8</f>
        <v>22259.679999999993</v>
      </c>
      <c r="BA11" s="24">
        <f>MAX(0,'[1]Pokagon Band of Potawatomi Ind'!X8)</f>
        <v>0</v>
      </c>
      <c r="BB11" s="22">
        <f>'[1]Soaring Eagle Gaming'!F8</f>
        <v>1331223.76</v>
      </c>
      <c r="BC11" s="23">
        <f>'[1]Soaring Eagle Gaming'!L8</f>
        <v>196811.3600000001</v>
      </c>
      <c r="BD11" s="23">
        <f>'[1]Soaring Eagle Gaming'!R8</f>
        <v>74047.180000000109</v>
      </c>
      <c r="BE11" s="32">
        <f>MAX(0,'[1]Soaring Eagle Gaming'!X8)</f>
        <v>0</v>
      </c>
      <c r="BF11" s="22">
        <f>'[1]Sault Ste. Marie Tribe of Chipp'!F8</f>
        <v>1776993.65</v>
      </c>
      <c r="BG11" s="23">
        <f>'[1]Sault Ste. Marie Tribe of Chipp'!L8</f>
        <v>158180.05999999982</v>
      </c>
      <c r="BH11" s="23">
        <f>'[1]Sault Ste. Marie Tribe of Chipp'!R8</f>
        <v>155860.05999999982</v>
      </c>
      <c r="BI11" s="32">
        <f>MAX(0,'[1]Sault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'[1]All Operators reconciliation'!X8+'[1]All Operators reconciliation'!Z8</f>
        <v>642422.48697899957</v>
      </c>
    </row>
    <row r="12" spans="1:77" s="1" customFormat="1" ht="13.8" x14ac:dyDescent="0.3">
      <c r="A12" s="2" t="s">
        <v>42</v>
      </c>
      <c r="B12" s="22">
        <f>'[1]MGM Grand Detroit'!F9</f>
        <v>41855996.619999997</v>
      </c>
      <c r="C12" s="23">
        <f>'[1]MGM Grand Detroit'!L9</f>
        <v>2934943.1400000006</v>
      </c>
      <c r="D12" s="23">
        <f>'[1]MGM Grand Detroit'!R9</f>
        <v>269591.74000000069</v>
      </c>
      <c r="E12" s="24">
        <f>MAX(0,'[1]MGM Grand Detroit'!Z9)</f>
        <v>15851.994312000041</v>
      </c>
      <c r="F12" s="22">
        <f>'[1]MotorCity Casino'!F9</f>
        <v>74016080.969999999</v>
      </c>
      <c r="G12" s="23">
        <f>'[1]MotorCity Casino'!L9</f>
        <v>10171529.729999999</v>
      </c>
      <c r="H12" s="23">
        <f>'[1]MotorCity Casino'!R9</f>
        <v>6778892.8499999987</v>
      </c>
      <c r="I12" s="24">
        <f>MAX(0,'[1]MotorCity Casino'!Z9)</f>
        <v>398598.89957999991</v>
      </c>
      <c r="J12" s="22">
        <f>[1]Greektown_Penn!F9</f>
        <v>10507900.710000001</v>
      </c>
      <c r="K12" s="23">
        <f>[1]Greektown_Penn!L9</f>
        <v>728563.68000000156</v>
      </c>
      <c r="L12" s="23">
        <f>[1]Greektown_Penn!R9</f>
        <v>552824.7200000016</v>
      </c>
      <c r="M12" s="24">
        <f>MAX(0,[1]Greektown_Penn!Z9)</f>
        <v>32506.093536000095</v>
      </c>
      <c r="N12" s="22">
        <f>'[1]Bay Mills Indian Community'!F9</f>
        <v>65371309.030000001</v>
      </c>
      <c r="O12" s="23">
        <f>'[1]Bay Mills Indian Community'!L9</f>
        <v>2099409.1300000027</v>
      </c>
      <c r="P12" s="23">
        <f>'[1]Bay Mills Indian Community'!R9</f>
        <v>298447.78000000259</v>
      </c>
      <c r="Q12" s="24">
        <f>MAX(0,'[1]Bay Mills Indian Community'!X9)</f>
        <v>25069.613520000217</v>
      </c>
      <c r="R12" s="22">
        <f>[1]FireKeepers!F9</f>
        <v>558214.86</v>
      </c>
      <c r="S12" s="23">
        <f>[1]FireKeepers!L9</f>
        <v>29417.069999999949</v>
      </c>
      <c r="T12" s="23">
        <f>[1]FireKeepers!R9</f>
        <v>6052.0699999999488</v>
      </c>
      <c r="U12" s="24">
        <f>MAX(0,[1]FireKeepers!X9)</f>
        <v>0</v>
      </c>
      <c r="V12" s="22">
        <f>'[1]Grnd Traverse Band of Otta &amp; Ch'!F9</f>
        <v>17751379.489999998</v>
      </c>
      <c r="W12" s="23">
        <f>'[1]Grnd Traverse Band of Otta &amp; Ch'!L9</f>
        <v>896370.87999999896</v>
      </c>
      <c r="X12" s="23">
        <f>'[1]Grnd Traverse Band of Otta &amp; Ch'!R9</f>
        <v>635980.32999999891</v>
      </c>
      <c r="Y12" s="24">
        <f>MAX(0,'[1]Grnd Traverse Band of Otta &amp; Ch'!X9)</f>
        <v>27766.780439999911</v>
      </c>
      <c r="Z12" s="22">
        <f>'[1]Gun Lake'!F9</f>
        <v>1592688.8</v>
      </c>
      <c r="AA12" s="23">
        <f>'[1]Gun Lake'!L9</f>
        <v>96287.020000000019</v>
      </c>
      <c r="AB12" s="23">
        <f>'[1]Gun Lake'!R9</f>
        <v>76967.020000000019</v>
      </c>
      <c r="AC12" s="24">
        <f>MAX(0,'[1]Gun Lake'!X9)</f>
        <v>0</v>
      </c>
      <c r="AD12" s="22">
        <f>'[1]Hannahville Indian Community'!F9</f>
        <v>510402.7</v>
      </c>
      <c r="AE12" s="23">
        <f>'[1]Hannahville Indian Community'!L9</f>
        <v>61775.340000000026</v>
      </c>
      <c r="AF12" s="23">
        <f>'[1]Hannahville Indian Community'!R9</f>
        <v>22355.340000000026</v>
      </c>
      <c r="AG12" s="24">
        <f>MAX(0,'[1]Hannahville Indian Community'!X9)</f>
        <v>0</v>
      </c>
      <c r="AH12" s="22">
        <f>'[1]Keweenaw Bay Indian Community'!F9</f>
        <v>1067204.4099999999</v>
      </c>
      <c r="AI12" s="23">
        <f>'[1]Keweenaw Bay Indian Community'!L9</f>
        <v>25117.239999999874</v>
      </c>
      <c r="AJ12" s="23">
        <f>'[1]Keweenaw Bay Indian Community'!R9</f>
        <v>4180.0099999998747</v>
      </c>
      <c r="AK12" s="24">
        <f>MAX(0,'[1]Keweenaw Bay Indian Community'!X9)</f>
        <v>351.12083999998947</v>
      </c>
      <c r="AL12" s="22">
        <f>'[1]Lac Vieux Desert Tribe'!F9</f>
        <v>4445289.37</v>
      </c>
      <c r="AM12" s="23">
        <f>'[1]Lac Vieux Desert Tribe'!L9</f>
        <v>388310.54000000004</v>
      </c>
      <c r="AN12" s="23">
        <f>'[1]Lac Vieux Desert Tribe'!R9</f>
        <v>226090.05000000005</v>
      </c>
      <c r="AO12" s="24">
        <f>MAX(0,'[1]Lac Vieux Desert Tribe'!X9)</f>
        <v>18991.564200000004</v>
      </c>
      <c r="AP12" s="22">
        <f>'[1]Little River Band of Ottawa Ind'!F9</f>
        <v>6016782.7000000002</v>
      </c>
      <c r="AQ12" s="23">
        <f>'[1]Little River Band of Ottawa Ind'!L9</f>
        <v>516242.70000000013</v>
      </c>
      <c r="AR12" s="23">
        <f>'[1]Little River Band of Ottawa Ind'!R9</f>
        <v>104498.56000000011</v>
      </c>
      <c r="AS12" s="24">
        <f>MAX(0,'[1]Little River Band of Ottawa Ind'!X9)</f>
        <v>8777.8790400000107</v>
      </c>
      <c r="AT12" s="22">
        <f>'[1]Little Traverse Bay Band of Oda'!F9</f>
        <v>959661.2</v>
      </c>
      <c r="AU12" s="23">
        <f>'[1]Little Traverse Bay Band of Oda'!L9</f>
        <v>82063.199999999953</v>
      </c>
      <c r="AV12" s="23">
        <f>'[1]Little Traverse Bay Band of Oda'!R9</f>
        <v>79195.199999999953</v>
      </c>
      <c r="AW12" s="24">
        <f>MAX(0,'[1]Little Traverse Bay Band of Oda'!X9)</f>
        <v>6652.3967999999968</v>
      </c>
      <c r="AX12" s="22">
        <f>'[1]Pokagon Band of Potawatomi Ind'!F9</f>
        <v>767277.86</v>
      </c>
      <c r="AY12" s="23">
        <f>'[1]Pokagon Band of Potawatomi Ind'!L9</f>
        <v>38276.059999999939</v>
      </c>
      <c r="AZ12" s="23">
        <f>'[1]Pokagon Band of Potawatomi Ind'!R9</f>
        <v>38007.519999999939</v>
      </c>
      <c r="BA12" s="24">
        <f>MAX(0,'[1]Pokagon Band of Potawatomi Ind'!X9)</f>
        <v>0</v>
      </c>
      <c r="BB12" s="22">
        <f>'[1]Soaring Eagle Gaming'!F9</f>
        <v>1069044.1299999999</v>
      </c>
      <c r="BC12" s="23">
        <f>'[1]Soaring Eagle Gaming'!L9</f>
        <v>104667.18999999994</v>
      </c>
      <c r="BD12" s="23">
        <f>'[1]Soaring Eagle Gaming'!R9</f>
        <v>11333.499999999942</v>
      </c>
      <c r="BE12" s="32">
        <f>MAX(0,'[1]Soaring Eagle Gaming'!X9)</f>
        <v>0</v>
      </c>
      <c r="BF12" s="22">
        <f>'[1]Sault Ste. Marie Tribe of Chipp'!F9</f>
        <v>1406203.43</v>
      </c>
      <c r="BG12" s="23">
        <f>'[1]Sault Ste. Marie Tribe of Chipp'!L9</f>
        <v>134082.72999999998</v>
      </c>
      <c r="BH12" s="23">
        <f>'[1]Sault Ste. Marie Tribe of Chipp'!R9</f>
        <v>131732.72999999998</v>
      </c>
      <c r="BI12" s="32">
        <f>MAX(0,'[1]Sault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'[1]All Operators reconciliation'!X9+'[1]All Operators reconciliation'!Z9</f>
        <v>286569.36098700005</v>
      </c>
    </row>
    <row r="13" spans="1:77" s="1" customFormat="1" ht="13.8" x14ac:dyDescent="0.3">
      <c r="A13" s="2" t="s">
        <v>43</v>
      </c>
      <c r="B13" s="22">
        <f>'[1]MGM Grand Detroit'!F10</f>
        <v>32920119.640000001</v>
      </c>
      <c r="C13" s="23">
        <f>'[1]MGM Grand Detroit'!L10</f>
        <v>4114831.84</v>
      </c>
      <c r="D13" s="23">
        <f>'[1]MGM Grand Detroit'!R10</f>
        <v>2908627.5199999996</v>
      </c>
      <c r="E13" s="24">
        <f>MAX(0,'[1]MGM Grand Detroit'!Z10)</f>
        <v>171027.29817599998</v>
      </c>
      <c r="F13" s="22">
        <f>'[1]MotorCity Casino'!F10</f>
        <v>73465243.409999996</v>
      </c>
      <c r="G13" s="23">
        <f>'[1]MotorCity Casino'!L10</f>
        <v>9029648.1499999966</v>
      </c>
      <c r="H13" s="23">
        <f>'[1]MotorCity Casino'!R10</f>
        <v>6551135.4399999967</v>
      </c>
      <c r="I13" s="24">
        <f>MAX(0,'[1]MotorCity Casino'!Z10)</f>
        <v>385206.76387199981</v>
      </c>
      <c r="J13" s="22">
        <f>[1]Greektown_Penn!F10</f>
        <v>8167312.2800000003</v>
      </c>
      <c r="K13" s="23">
        <f>[1]Greektown_Penn!L10</f>
        <v>1013429.5200000005</v>
      </c>
      <c r="L13" s="23">
        <f>[1]Greektown_Penn!R10</f>
        <v>937289.87000000046</v>
      </c>
      <c r="M13" s="24">
        <f>MAX(0,[1]Greektown_Penn!Z10)</f>
        <v>55112.644356000026</v>
      </c>
      <c r="N13" s="22">
        <f>'[1]Bay Mills Indian Community'!F10</f>
        <v>55359867.100000001</v>
      </c>
      <c r="O13" s="23">
        <f>'[1]Bay Mills Indian Community'!L10</f>
        <v>5563546.1600000039</v>
      </c>
      <c r="P13" s="23">
        <f>'[1]Bay Mills Indian Community'!R10</f>
        <v>4197952.6300000036</v>
      </c>
      <c r="Q13" s="24">
        <f>MAX(0,'[1]Bay Mills Indian Community'!X10)</f>
        <v>352628.02092000033</v>
      </c>
      <c r="R13" s="22">
        <f>[1]FireKeepers!F10</f>
        <v>413167.32</v>
      </c>
      <c r="S13" s="23">
        <f>[1]FireKeepers!L10</f>
        <v>40267.169999999984</v>
      </c>
      <c r="T13" s="23">
        <f>[1]FireKeepers!R10</f>
        <v>20867.169999999984</v>
      </c>
      <c r="U13" s="24">
        <f>MAX(0,[1]FireKeepers!X10)</f>
        <v>0</v>
      </c>
      <c r="V13" s="22">
        <f>'[1]Grnd Traverse Band of Otta &amp; Ch'!F10</f>
        <v>14264876.310000001</v>
      </c>
      <c r="W13" s="23">
        <f>'[1]Grnd Traverse Band of Otta &amp; Ch'!L10</f>
        <v>737797.46000000089</v>
      </c>
      <c r="X13" s="23">
        <f>'[1]Grnd Traverse Band of Otta &amp; Ch'!R10</f>
        <v>544300.80000000086</v>
      </c>
      <c r="Y13" s="24">
        <f>MAX(0,'[1]Grnd Traverse Band of Otta &amp; Ch'!X10)</f>
        <v>45721.267200000075</v>
      </c>
      <c r="Z13" s="22">
        <f>'[1]Gun Lake'!F10</f>
        <v>1196723.5</v>
      </c>
      <c r="AA13" s="23">
        <f>'[1]Gun Lake'!L10</f>
        <v>43715.169999999925</v>
      </c>
      <c r="AB13" s="23">
        <f>'[1]Gun Lake'!R10</f>
        <v>34443.879999999925</v>
      </c>
      <c r="AC13" s="24">
        <f>MAX(0,'[1]Gun Lake'!X10)</f>
        <v>0</v>
      </c>
      <c r="AD13" s="22">
        <f>'[1]Hannahville Indian Community'!F10</f>
        <v>360053.81</v>
      </c>
      <c r="AE13" s="23">
        <f>'[1]Hannahville Indian Community'!L10</f>
        <v>49029.580000000016</v>
      </c>
      <c r="AF13" s="23">
        <f>'[1]Hannahville Indian Community'!R10</f>
        <v>17417.580000000016</v>
      </c>
      <c r="AG13" s="24">
        <f>MAX(0,'[1]Hannahville Indian Community'!X10)</f>
        <v>0</v>
      </c>
      <c r="AH13" s="22">
        <f>'[1]Keweenaw Bay Indian Community'!F10</f>
        <v>637316.68999999994</v>
      </c>
      <c r="AI13" s="23">
        <f>'[1]Keweenaw Bay Indian Community'!L10</f>
        <v>28081.279999999912</v>
      </c>
      <c r="AJ13" s="23">
        <f>'[1]Keweenaw Bay Indian Community'!R10</f>
        <v>2229.4199999999109</v>
      </c>
      <c r="AK13" s="24">
        <f>MAX(0,'[1]Keweenaw Bay Indian Community'!X10)</f>
        <v>187.27127999999254</v>
      </c>
      <c r="AL13" s="22">
        <f>'[1]Lac Vieux Desert Tribe'!F10</f>
        <v>4417299.2300000004</v>
      </c>
      <c r="AM13" s="23">
        <f>'[1]Lac Vieux Desert Tribe'!L10</f>
        <v>631633.75000000047</v>
      </c>
      <c r="AN13" s="23">
        <f>'[1]Lac Vieux Desert Tribe'!R10</f>
        <v>478222.26000000047</v>
      </c>
      <c r="AO13" s="24">
        <f>MAX(0,'[1]Lac Vieux Desert Tribe'!X10)</f>
        <v>40170.669840000046</v>
      </c>
      <c r="AP13" s="22">
        <f>'[1]Little River Band of Ottawa Ind'!F10</f>
        <v>5523080.3600000003</v>
      </c>
      <c r="AQ13" s="23">
        <f>'[1]Little River Band of Ottawa Ind'!L10</f>
        <v>686025.27</v>
      </c>
      <c r="AR13" s="23">
        <f>'[1]Little River Band of Ottawa Ind'!R10</f>
        <v>218982.03000000003</v>
      </c>
      <c r="AS13" s="24">
        <f>MAX(0,'[1]Little River Band of Ottawa Ind'!X10)</f>
        <v>18394.490520000003</v>
      </c>
      <c r="AT13" s="22">
        <f>'[1]Little Traverse Bay Band of Oda'!F10</f>
        <v>816225.86</v>
      </c>
      <c r="AU13" s="23">
        <f>'[1]Little Traverse Bay Band of Oda'!L10</f>
        <v>79156.709999999963</v>
      </c>
      <c r="AV13" s="23">
        <f>'[1]Little Traverse Bay Band of Oda'!R10</f>
        <v>76929.359999999957</v>
      </c>
      <c r="AW13" s="24">
        <f>MAX(0,'[1]Little Traverse Bay Band of Oda'!X10)</f>
        <v>6462.0662399999965</v>
      </c>
      <c r="AX13" s="22">
        <f>'[1]Pokagon Band of Potawatomi Ind'!F10</f>
        <v>514305.71</v>
      </c>
      <c r="AY13" s="23">
        <f>'[1]Pokagon Band of Potawatomi Ind'!L10</f>
        <v>71967.390000000014</v>
      </c>
      <c r="AZ13" s="23">
        <f>'[1]Pokagon Band of Potawatomi Ind'!R10</f>
        <v>71678.880000000019</v>
      </c>
      <c r="BA13" s="24">
        <f>MAX(0,'[1]Pokagon Band of Potawatomi Ind'!X10)</f>
        <v>0</v>
      </c>
      <c r="BB13" s="22">
        <f>'[1]Soaring Eagle Gaming'!F10</f>
        <v>788443.2</v>
      </c>
      <c r="BC13" s="23">
        <f>'[1]Soaring Eagle Gaming'!L10</f>
        <v>182085.03999999992</v>
      </c>
      <c r="BD13" s="23">
        <f>'[1]Soaring Eagle Gaming'!R10</f>
        <v>109205.87999999992</v>
      </c>
      <c r="BE13" s="32">
        <f>MAX(0,'[1]Soaring Eagle Gaming'!X10)</f>
        <v>0</v>
      </c>
      <c r="BF13" s="22">
        <f>'[1]Sault Ste. Marie Tribe of Chipp'!F10</f>
        <v>2000490.69</v>
      </c>
      <c r="BG13" s="23">
        <f>'[1]Sault Ste. Marie Tribe of Chipp'!L10</f>
        <v>228483.74</v>
      </c>
      <c r="BH13" s="23">
        <f>'[1]Sault Ste. Marie Tribe of Chipp'!R10</f>
        <v>223488.13999999998</v>
      </c>
      <c r="BI13" s="32">
        <f>MAX(0,'[1]Sault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'[1]All Operators reconciliation'!X10+'[1]All Operators reconciliation'!Z10</f>
        <v>391968.89169099991</v>
      </c>
    </row>
    <row r="14" spans="1:77" s="1" customFormat="1" ht="13.8" x14ac:dyDescent="0.3">
      <c r="A14" s="2" t="s">
        <v>44</v>
      </c>
      <c r="B14" s="22">
        <f>'[1]MGM Grand Detroit'!F11</f>
        <v>36452293.049999997</v>
      </c>
      <c r="C14" s="23">
        <f>'[1]MGM Grand Detroit'!L11</f>
        <v>3667518.7299999967</v>
      </c>
      <c r="D14" s="23">
        <f>'[1]MGM Grand Detroit'!R11</f>
        <v>1970634.5899999968</v>
      </c>
      <c r="E14" s="24">
        <f>MAX(0,'[1]MGM Grand Detroit'!Z11)</f>
        <v>115873.31389199982</v>
      </c>
      <c r="F14" s="22">
        <f>'[1]MotorCity Casino'!F11</f>
        <v>76137692.5</v>
      </c>
      <c r="G14" s="23">
        <f>'[1]MotorCity Casino'!L11</f>
        <v>9384960.879999999</v>
      </c>
      <c r="H14" s="23">
        <f>'[1]MotorCity Casino'!R11</f>
        <v>7088462.2399999984</v>
      </c>
      <c r="I14" s="24">
        <f>MAX(0,'[1]MotorCity Casino'!Z11)</f>
        <v>416801.57971199992</v>
      </c>
      <c r="J14" s="22">
        <f>[1]Greektown_Penn!F11</f>
        <v>11498396.5</v>
      </c>
      <c r="K14" s="23">
        <f>[1]Greektown_Penn!L11</f>
        <v>900529.41999999993</v>
      </c>
      <c r="L14" s="23">
        <f>[1]Greektown_Penn!R11</f>
        <v>717994.03999999992</v>
      </c>
      <c r="M14" s="24">
        <f>MAX(0,[1]Greektown_Penn!Z11)</f>
        <v>42218.049551999997</v>
      </c>
      <c r="N14" s="22">
        <f>'[1]Bay Mills Indian Community'!F11</f>
        <v>57796185.859999999</v>
      </c>
      <c r="O14" s="23">
        <f>'[1]Bay Mills Indian Community'!L11</f>
        <v>5583982.6799999997</v>
      </c>
      <c r="P14" s="23">
        <f>'[1]Bay Mills Indian Community'!R11</f>
        <v>3605266.92</v>
      </c>
      <c r="Q14" s="24">
        <f>MAX(0,'[1]Bay Mills Indian Community'!X11)</f>
        <v>302842.42128000001</v>
      </c>
      <c r="R14" s="22">
        <f>[1]FireKeepers!F11</f>
        <v>568593.35</v>
      </c>
      <c r="S14" s="23">
        <f>[1]FireKeepers!L11</f>
        <v>31200.79999999993</v>
      </c>
      <c r="T14" s="23">
        <f>[1]FireKeepers!R11</f>
        <v>995.79999999993015</v>
      </c>
      <c r="U14" s="24">
        <f>MAX(0,[1]FireKeepers!X11)</f>
        <v>0</v>
      </c>
      <c r="V14" s="22">
        <f>'[1]Grnd Traverse Band of Otta &amp; Ch'!F11</f>
        <v>16501029.92</v>
      </c>
      <c r="W14" s="23">
        <f>'[1]Grnd Traverse Band of Otta &amp; Ch'!L11</f>
        <v>1945378.0500000007</v>
      </c>
      <c r="X14" s="23">
        <f>'[1]Grnd Traverse Band of Otta &amp; Ch'!R11</f>
        <v>1629776.7100000007</v>
      </c>
      <c r="Y14" s="24">
        <f>MAX(0,'[1]Grnd Traverse Band of Otta &amp; Ch'!X11)</f>
        <v>136901.24364000006</v>
      </c>
      <c r="Z14" s="22">
        <f>'[1]Gun Lake'!F11</f>
        <v>1056487.43</v>
      </c>
      <c r="AA14" s="23">
        <f>'[1]Gun Lake'!L11</f>
        <v>52722.649999999907</v>
      </c>
      <c r="AB14" s="23">
        <f>'[1]Gun Lake'!R11</f>
        <v>45547.80999999991</v>
      </c>
      <c r="AC14" s="24">
        <f>MAX(0,'[1]Gun Lake'!X11)</f>
        <v>0</v>
      </c>
      <c r="AD14" s="22">
        <f>'[1]Hannahville Indian Community'!F11</f>
        <v>471791.46</v>
      </c>
      <c r="AE14" s="23">
        <f>'[1]Hannahville Indian Community'!L11</f>
        <v>71982.48000000004</v>
      </c>
      <c r="AF14" s="23">
        <f>'[1]Hannahville Indian Community'!R11</f>
        <v>41093.48000000004</v>
      </c>
      <c r="AG14" s="24">
        <f>MAX(0,'[1]Hannahville Indian Community'!X11)</f>
        <v>0</v>
      </c>
      <c r="AH14" s="22">
        <f>'[1]Keweenaw Bay Indian Community'!F11</f>
        <v>905290.68</v>
      </c>
      <c r="AI14" s="23">
        <f>'[1]Keweenaw Bay Indian Community'!L11</f>
        <v>579.10000000009313</v>
      </c>
      <c r="AJ14" s="23">
        <f>'[1]Keweenaw Bay Indian Community'!R11</f>
        <v>-22435.009999999907</v>
      </c>
      <c r="AK14" s="24">
        <f>MAX(0,'[1]Keweenaw Bay Indian Community'!X11)</f>
        <v>0</v>
      </c>
      <c r="AL14" s="22">
        <f>'[1]Lac Vieux Desert Tribe'!F11</f>
        <v>5525202.3799999999</v>
      </c>
      <c r="AM14" s="23">
        <f>'[1]Lac Vieux Desert Tribe'!L11</f>
        <v>567461.54999999981</v>
      </c>
      <c r="AN14" s="23">
        <f>'[1]Lac Vieux Desert Tribe'!R11</f>
        <v>348337.7899999998</v>
      </c>
      <c r="AO14" s="24">
        <f>MAX(0,'[1]Lac Vieux Desert Tribe'!X11)</f>
        <v>29260.374359999987</v>
      </c>
      <c r="AP14" s="22">
        <f>'[1]Little River Band of Ottawa Ind'!F11</f>
        <v>7067842.5599999996</v>
      </c>
      <c r="AQ14" s="23">
        <f>'[1]Little River Band of Ottawa Ind'!L11</f>
        <v>668176.48999999929</v>
      </c>
      <c r="AR14" s="23">
        <f>'[1]Little River Band of Ottawa Ind'!R11</f>
        <v>168644.12999999931</v>
      </c>
      <c r="AS14" s="24">
        <f>MAX(0,'[1]Little River Band of Ottawa Ind'!X11)</f>
        <v>14166.106919999942</v>
      </c>
      <c r="AT14" s="53">
        <f>'[1]Little Traverse Bay Band of Oda'!F11</f>
        <v>-1419.34</v>
      </c>
      <c r="AU14" s="54">
        <f>'[1]Little Traverse Bay Band of Oda'!L11</f>
        <v>-97578.099999999991</v>
      </c>
      <c r="AV14" s="54">
        <f>'[1]Little Traverse Bay Band of Oda'!R11</f>
        <v>-4890.8399999999965</v>
      </c>
      <c r="AW14" s="215">
        <f>MAX(0,'[1]Little Traverse Bay Band of Oda'!X11)</f>
        <v>0</v>
      </c>
      <c r="AX14" s="22">
        <f>'[1]Pokagon Band of Potawatomi Ind'!F11</f>
        <v>608441.22</v>
      </c>
      <c r="AY14" s="23">
        <f>'[1]Pokagon Band of Potawatomi Ind'!L11</f>
        <v>60381.869999999995</v>
      </c>
      <c r="AZ14" s="23">
        <f>'[1]Pokagon Band of Potawatomi Ind'!R11</f>
        <v>59821.619999999995</v>
      </c>
      <c r="BA14" s="24">
        <f>MAX(0,'[1]Pokagon Band of Potawatomi Ind'!X11)</f>
        <v>0</v>
      </c>
      <c r="BB14" s="22">
        <f>'[1]Soaring Eagle Gaming'!F11</f>
        <v>1069485.6399999999</v>
      </c>
      <c r="BC14" s="23">
        <f>'[1]Soaring Eagle Gaming'!L11</f>
        <v>159259.72999999986</v>
      </c>
      <c r="BD14" s="23">
        <f>'[1]Soaring Eagle Gaming'!R11</f>
        <v>92505.709999999861</v>
      </c>
      <c r="BE14" s="32">
        <f>MAX(0,'[1]Soaring Eagle Gaming'!X11)</f>
        <v>6194.8924799999886</v>
      </c>
      <c r="BF14" s="22">
        <f>'[1]Sault Ste. Marie Tribe of Chipp'!F11</f>
        <v>2802805.84</v>
      </c>
      <c r="BG14" s="23">
        <f>'[1]Sault Ste. Marie Tribe of Chipp'!L11</f>
        <v>156571.83000000007</v>
      </c>
      <c r="BH14" s="23">
        <f>'[1]Sault Ste. Marie Tribe of Chipp'!R11</f>
        <v>153671.83000000007</v>
      </c>
      <c r="BI14" s="32">
        <f>MAX(0,'[1]Sault Ste. Marie Tribe of Chipp'!X11)</f>
        <v>12908.433720000006</v>
      </c>
      <c r="BJ14" s="42">
        <f t="shared" ref="BJ14" si="20">B14+F14+J14+N14+R14+V14+Z14+AD14+AH14+AL14+AP14+AT14+AX14+BB14+BF14</f>
        <v>218460119.04999998</v>
      </c>
      <c r="BK14" s="38">
        <f t="shared" ref="BK14" si="21">C14+G14+K14+O14+S14+W14+AA14+AE14+AI14+AM14+AQ14+AU14+AY14+BC14+BG14</f>
        <v>23153128.159999996</v>
      </c>
      <c r="BL14" s="38">
        <f t="shared" ref="BL14" si="22">D14+H14+L14+P14+T14+X14+AB14+AF14+AJ14+AN14+AR14+AV14+AZ14+BD14+BH14</f>
        <v>15895426.819999993</v>
      </c>
      <c r="BM14" s="43">
        <f t="shared" ref="BM14" si="23">E14+I14+M14+Q14+U14+Y14+AC14+AG14+AK14+AO14+AS14+AW14+BA14+BE14+BI14</f>
        <v>1077166.4155559998</v>
      </c>
      <c r="BN14" s="34">
        <f>'[1]All Operators reconciliation'!X11+'[1]All Operators reconciliation'!Z11</f>
        <v>368596.32579899987</v>
      </c>
    </row>
    <row r="15" spans="1:77" s="1" customFormat="1" ht="13.8" x14ac:dyDescent="0.3">
      <c r="A15" s="2" t="s">
        <v>45</v>
      </c>
      <c r="B15" s="22">
        <f>'[1]MGM Grand Detroit'!F12</f>
        <v>78160908.370000005</v>
      </c>
      <c r="C15" s="23">
        <f>'[1]MGM Grand Detroit'!L12</f>
        <v>7797491.0900000036</v>
      </c>
      <c r="D15" s="23">
        <f>'[1]MGM Grand Detroit'!R12</f>
        <v>2828233.8900000034</v>
      </c>
      <c r="E15" s="24">
        <f>MAX(0,'[1]MGM Grand Detroit'!Z12)</f>
        <v>166300.15273200019</v>
      </c>
      <c r="F15" s="22">
        <f>'[1]MotorCity Casino'!F12</f>
        <v>144708674.53999999</v>
      </c>
      <c r="G15" s="23">
        <f>'[1]MotorCity Casino'!L12</f>
        <v>16885889.599999983</v>
      </c>
      <c r="H15" s="23">
        <f>'[1]MotorCity Casino'!R12</f>
        <v>9147177.4199999832</v>
      </c>
      <c r="I15" s="24">
        <f>MAX(0,'[1]MotorCity Casino'!Z12)</f>
        <v>537854.032295999</v>
      </c>
      <c r="J15" s="22">
        <f>[1]Greektown_Penn!F12</f>
        <v>20685508.23</v>
      </c>
      <c r="K15" s="23">
        <f>[1]Greektown_Penn!L12</f>
        <v>939215.1099999994</v>
      </c>
      <c r="L15" s="23">
        <f>[1]Greektown_Penn!R12</f>
        <v>493312.09999999939</v>
      </c>
      <c r="M15" s="24">
        <f>MAX(0,[1]Greektown_Penn!Z12)</f>
        <v>29006.751479999963</v>
      </c>
      <c r="N15" s="22">
        <f>'[1]Bay Mills Indian Community'!F12</f>
        <v>137330734.50999999</v>
      </c>
      <c r="O15" s="23">
        <f>'[1]Bay Mills Indian Community'!L12</f>
        <v>11693855.199999988</v>
      </c>
      <c r="P15" s="23">
        <f>'[1]Bay Mills Indian Community'!R12</f>
        <v>2275220.0899999887</v>
      </c>
      <c r="Q15" s="24">
        <f>MAX(0,'[1]Bay Mills Indian Community'!X12)</f>
        <v>191118.48755999905</v>
      </c>
      <c r="R15" s="22">
        <f>[1]FireKeepers!F12</f>
        <v>1271076.3899999999</v>
      </c>
      <c r="S15" s="23">
        <f>[1]FireKeepers!L12</f>
        <v>90954.729999999981</v>
      </c>
      <c r="T15" s="23">
        <f>[1]FireKeepers!R12</f>
        <v>23314.729999999981</v>
      </c>
      <c r="U15" s="24">
        <f>MAX(0,[1]FireKeepers!X12)</f>
        <v>0</v>
      </c>
      <c r="V15" s="22">
        <f>'[1]Grnd Traverse Band of Otta &amp; Ch'!F12</f>
        <v>33663569.829999998</v>
      </c>
      <c r="W15" s="23">
        <f>'[1]Grnd Traverse Band of Otta &amp; Ch'!L12</f>
        <v>3433175.0699999966</v>
      </c>
      <c r="X15" s="23">
        <f>'[1]Grnd Traverse Band of Otta &amp; Ch'!R12</f>
        <v>2798325.4999999967</v>
      </c>
      <c r="Y15" s="24">
        <f>MAX(0,'[1]Grnd Traverse Band of Otta &amp; Ch'!X12)</f>
        <v>235059.34199999974</v>
      </c>
      <c r="Z15" s="22">
        <f>'[1]Gun Lake'!F12</f>
        <v>1405239.57</v>
      </c>
      <c r="AA15" s="23">
        <f>'[1]Gun Lake'!L12</f>
        <v>69330.870000000112</v>
      </c>
      <c r="AB15" s="23">
        <f>'[1]Gun Lake'!R12</f>
        <v>54075.870000000112</v>
      </c>
      <c r="AC15" s="24">
        <f>MAX(0,'[1]Gun Lake'!X12)</f>
        <v>0</v>
      </c>
      <c r="AD15" s="22">
        <f>'[1]Hannahville Indian Community'!F12</f>
        <v>1887346.37</v>
      </c>
      <c r="AE15" s="23">
        <f>'[1]Hannahville Indian Community'!L12</f>
        <v>109142.99000000022</v>
      </c>
      <c r="AF15" s="23">
        <f>'[1]Hannahville Indian Community'!R12</f>
        <v>8643.9900000002235</v>
      </c>
      <c r="AG15" s="24">
        <f>MAX(0,'[1]Hannahville Indian Community'!X12)</f>
        <v>0</v>
      </c>
      <c r="AH15" s="22">
        <f>'[1]Keweenaw Bay Indian Community'!F12</f>
        <v>1145744.8700000001</v>
      </c>
      <c r="AI15" s="23">
        <f>'[1]Keweenaw Bay Indian Community'!L12</f>
        <v>9356.2700000000186</v>
      </c>
      <c r="AJ15" s="23">
        <f>'[1]Keweenaw Bay Indian Community'!R12</f>
        <v>-17133.14999999998</v>
      </c>
      <c r="AK15" s="24">
        <f>MAX(0,'[1]Keweenaw Bay Indian Community'!X12)</f>
        <v>0</v>
      </c>
      <c r="AL15" s="22">
        <f>'[1]Lac Vieux Desert Tribe'!F12</f>
        <v>8897098.2300000004</v>
      </c>
      <c r="AM15" s="23">
        <f>'[1]Lac Vieux Desert Tribe'!L12</f>
        <v>761754.06000000052</v>
      </c>
      <c r="AN15" s="23">
        <f>'[1]Lac Vieux Desert Tribe'!R12</f>
        <v>-44638.929999999469</v>
      </c>
      <c r="AO15" s="24">
        <f>MAX(0,'[1]Lac Vieux Desert Tribe'!X12)</f>
        <v>0</v>
      </c>
      <c r="AP15" s="22">
        <f>'[1]Little River Band of Ottawa Ind'!F12</f>
        <v>22041581.52</v>
      </c>
      <c r="AQ15" s="23">
        <f>'[1]Little River Band of Ottawa Ind'!L12</f>
        <v>1898938.8199999984</v>
      </c>
      <c r="AR15" s="23">
        <f>'[1]Little River Band of Ottawa Ind'!R12</f>
        <v>955620.12999999849</v>
      </c>
      <c r="AS15" s="24">
        <f>MAX(0,'[1]Little River Band of Ottawa Ind'!X12)</f>
        <v>80272.090919999871</v>
      </c>
      <c r="AT15" s="53">
        <f>'[1]Little Traverse Bay Band of Oda'!F12</f>
        <v>0</v>
      </c>
      <c r="AU15" s="54">
        <f>'[1]Little Traverse Bay Band of Oda'!L12</f>
        <v>0</v>
      </c>
      <c r="AV15" s="54">
        <f>'[1]Little Traverse Bay Band of Oda'!R12</f>
        <v>0</v>
      </c>
      <c r="AW15" s="215">
        <f>MAX(0,'[1]Little Traverse Bay Band of Oda'!X12)</f>
        <v>0</v>
      </c>
      <c r="AX15" s="22">
        <f>'[1]Pokagon Band of Potawatomi Ind'!F12</f>
        <v>1170052.55</v>
      </c>
      <c r="AY15" s="23">
        <f>'[1]Pokagon Band of Potawatomi Ind'!L12</f>
        <v>58717.65000000014</v>
      </c>
      <c r="AZ15" s="23">
        <f>'[1]Pokagon Band of Potawatomi Ind'!R12</f>
        <v>58466.600000000137</v>
      </c>
      <c r="BA15" s="24">
        <f>MAX(0,'[1]Pokagon Band of Potawatomi Ind'!X12)</f>
        <v>0</v>
      </c>
      <c r="BB15" s="22">
        <f>'[1]Soaring Eagle Gaming'!F12</f>
        <v>1729757.31</v>
      </c>
      <c r="BC15" s="23">
        <f>'[1]Soaring Eagle Gaming'!L12</f>
        <v>144772.20999999996</v>
      </c>
      <c r="BD15" s="23">
        <f>'[1]Soaring Eagle Gaming'!R12</f>
        <v>46776.969999999958</v>
      </c>
      <c r="BE15" s="32">
        <f>MAX(0,'[1]Soaring Eagle Gaming'!X12)</f>
        <v>3929.2654799999968</v>
      </c>
      <c r="BF15" s="22">
        <f>'[1]Sault Ste. Marie Tribe of Chipp'!F12</f>
        <v>3598386.48</v>
      </c>
      <c r="BG15" s="23">
        <f>'[1]Sault Ste. Marie Tribe of Chipp'!L12</f>
        <v>93734.009999999776</v>
      </c>
      <c r="BH15" s="23">
        <f>'[1]Sault Ste. Marie Tribe of Chipp'!R12</f>
        <v>93684.009999999776</v>
      </c>
      <c r="BI15" s="32">
        <f>MAX(0,'[1]Sault Ste. Marie Tribe of Chipp'!X12)</f>
        <v>7869.4568399999816</v>
      </c>
      <c r="BJ15" s="42">
        <f t="shared" ref="BJ15" si="24">B15+F15+J15+N15+R15+V15+Z15+AD15+AH15+AL15+AP15+AT15+AX15+BB15+BF15</f>
        <v>457695678.76999998</v>
      </c>
      <c r="BK15" s="38">
        <f t="shared" ref="BK15" si="25">C15+G15+K15+O15+S15+W15+AA15+AE15+AI15+AM15+AQ15+AU15+AY15+BC15+BG15</f>
        <v>43986327.67999997</v>
      </c>
      <c r="BL15" s="38">
        <f t="shared" ref="BL15" si="26">D15+H15+L15+P15+T15+X15+AB15+AF15+AJ15+AN15+AR15+AV15+AZ15+BD15+BH15</f>
        <v>18721079.219999976</v>
      </c>
      <c r="BM15" s="43">
        <f t="shared" ref="BM15" si="27">E15+I15+M15+Q15+U15+Y15+AC15+AG15+AK15+AO15+AS15+AW15+BA15+BE15+BI15</f>
        <v>1251409.5793079978</v>
      </c>
      <c r="BN15" s="34">
        <f>'[1]All Operators reconciliation'!X12+'[1]All Operators reconciliation'!Z12</f>
        <v>470070.8725569995</v>
      </c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>
        <f>'[1]MGM Grand Detroit'!F15</f>
        <v>0</v>
      </c>
      <c r="C18" s="23">
        <f>'[1]MGM Grand Detroit'!L15</f>
        <v>0</v>
      </c>
      <c r="D18" s="23">
        <f>'[1]MGM Grand Detroit'!R15</f>
        <v>0</v>
      </c>
      <c r="E18" s="24">
        <f>MAX(0,'[1]MGM Grand Detroit'!Z15)</f>
        <v>0</v>
      </c>
      <c r="F18" s="22">
        <f>'[1]MotorCity Casino'!F15</f>
        <v>0</v>
      </c>
      <c r="G18" s="23">
        <f>'[1]MotorCity Casino'!L15</f>
        <v>0</v>
      </c>
      <c r="H18" s="23">
        <f>'[1]MotorCity Casino'!R15</f>
        <v>0</v>
      </c>
      <c r="I18" s="24">
        <f>MAX(0,'[1]MotorCity Casino'!Z15)</f>
        <v>0</v>
      </c>
      <c r="J18" s="22">
        <f>[1]Greektown_Penn!F15</f>
        <v>0</v>
      </c>
      <c r="K18" s="23">
        <f>[1]Greektown_Penn!L15</f>
        <v>0</v>
      </c>
      <c r="L18" s="23">
        <f>[1]Greektown_Penn!R15</f>
        <v>0</v>
      </c>
      <c r="M18" s="24">
        <f>MAX(0,[1]Greektown_Penn!Z15)</f>
        <v>0</v>
      </c>
      <c r="N18" s="22">
        <f>'[1]Bay Mills Indian Community'!F15</f>
        <v>0</v>
      </c>
      <c r="O18" s="23">
        <f>'[1]Bay Mills Indian Community'!L15</f>
        <v>0</v>
      </c>
      <c r="P18" s="23">
        <f>'[1]Bay Mills Indian Community'!R15</f>
        <v>0</v>
      </c>
      <c r="Q18" s="24">
        <f>MAX(0,'[1]Bay Mills Indian Community'!X15)</f>
        <v>0</v>
      </c>
      <c r="R18" s="22">
        <f>[1]FireKeepers!F15</f>
        <v>0</v>
      </c>
      <c r="S18" s="23">
        <f>[1]FireKeepers!L15</f>
        <v>0</v>
      </c>
      <c r="T18" s="23">
        <f>[1]FireKeepers!R15</f>
        <v>0</v>
      </c>
      <c r="U18" s="24">
        <f>MAX(0,[1]FireKeepers!X15)</f>
        <v>0</v>
      </c>
      <c r="V18" s="22">
        <f>'[1]Grnd Traverse Band of Otta &amp; Ch'!F15</f>
        <v>0</v>
      </c>
      <c r="W18" s="23">
        <f>'[1]Grnd Traverse Band of Otta &amp; Ch'!L15</f>
        <v>0</v>
      </c>
      <c r="X18" s="23">
        <f>'[1]Grnd Traverse Band of Otta &amp; Ch'!R15</f>
        <v>0</v>
      </c>
      <c r="Y18" s="24">
        <f>MAX(0,'[1]Grnd Traverse Band of Otta &amp; Ch'!X15)</f>
        <v>0</v>
      </c>
      <c r="Z18" s="22">
        <f>'[1]Gun Lake'!F15</f>
        <v>0</v>
      </c>
      <c r="AA18" s="23">
        <f>'[1]Gun Lake'!L15</f>
        <v>0</v>
      </c>
      <c r="AB18" s="23">
        <f>'[1]Gun Lake'!R15</f>
        <v>0</v>
      </c>
      <c r="AC18" s="24">
        <f>MAX(0,'[1]Gun Lake'!X15)</f>
        <v>0</v>
      </c>
      <c r="AD18" s="22">
        <f>'[1]Hannahville Indian Community'!F15</f>
        <v>0</v>
      </c>
      <c r="AE18" s="23">
        <f>'[1]Hannahville Indian Community'!L15</f>
        <v>0</v>
      </c>
      <c r="AF18" s="23">
        <f>'[1]Hannahville Indian Community'!R15</f>
        <v>0</v>
      </c>
      <c r="AG18" s="24">
        <f>MAX(0,'[1]Hannahville Indian Community'!X15)</f>
        <v>0</v>
      </c>
      <c r="AH18" s="22">
        <f>'[1]Keweenaw Bay Indian Community'!F15</f>
        <v>0</v>
      </c>
      <c r="AI18" s="23">
        <f>'[1]Keweenaw Bay Indian Community'!L15</f>
        <v>0</v>
      </c>
      <c r="AJ18" s="23">
        <f>'[1]Keweenaw Bay Indian Community'!R15</f>
        <v>0</v>
      </c>
      <c r="AK18" s="24">
        <f>MAX(0,'[1]Keweenaw Bay Indian Community'!X15)</f>
        <v>0</v>
      </c>
      <c r="AL18" s="22">
        <f>'[1]Lac Vieux Desert Tribe'!F15</f>
        <v>0</v>
      </c>
      <c r="AM18" s="23">
        <f>'[1]Lac Vieux Desert Tribe'!L15</f>
        <v>0</v>
      </c>
      <c r="AN18" s="23">
        <f>'[1]Lac Vieux Desert Tribe'!R15</f>
        <v>0</v>
      </c>
      <c r="AO18" s="24">
        <f>MAX(0,'[1]Lac Vieux Desert Tribe'!X15)</f>
        <v>0</v>
      </c>
      <c r="AP18" s="22">
        <f>'[1]Little River Band of Ottawa Ind'!F15</f>
        <v>0</v>
      </c>
      <c r="AQ18" s="23">
        <f>'[1]Little River Band of Ottawa Ind'!L15</f>
        <v>0</v>
      </c>
      <c r="AR18" s="23">
        <f>'[1]Little River Band of Ottawa Ind'!R15</f>
        <v>0</v>
      </c>
      <c r="AS18" s="24">
        <f>MAX(0,'[1]Little River Band of Ottawa Ind'!X15)</f>
        <v>0</v>
      </c>
      <c r="AT18" s="22">
        <f>'[1]Little Traverse Bay Band of Oda'!F15</f>
        <v>0</v>
      </c>
      <c r="AU18" s="23">
        <f>'[1]Little Traverse Bay Band of Oda'!L15</f>
        <v>0</v>
      </c>
      <c r="AV18" s="23">
        <f>'[1]Little Traverse Bay Band of Oda'!R15</f>
        <v>0</v>
      </c>
      <c r="AW18" s="24">
        <f>MAX(0,'[1]Little Traverse Bay Band of Oda'!X15)</f>
        <v>0</v>
      </c>
      <c r="AX18" s="22">
        <f>'[1]Pokagon Band of Potawatomi Ind'!F15</f>
        <v>0</v>
      </c>
      <c r="AY18" s="23">
        <f>'[1]Pokagon Band of Potawatomi Ind'!L15</f>
        <v>0</v>
      </c>
      <c r="AZ18" s="23">
        <f>'[1]Pokagon Band of Potawatomi Ind'!R15</f>
        <v>0</v>
      </c>
      <c r="BA18" s="24">
        <f>MAX(0,'[1]Pokagon Band of Potawatomi Ind'!X15)</f>
        <v>0</v>
      </c>
      <c r="BB18" s="22">
        <f>'[1]Soaring Eagle Gaming'!F15</f>
        <v>0</v>
      </c>
      <c r="BC18" s="23">
        <f>'[1]Soaring Eagle Gaming'!L15</f>
        <v>0</v>
      </c>
      <c r="BD18" s="23">
        <f>'[1]Soaring Eagle Gaming'!R15</f>
        <v>0</v>
      </c>
      <c r="BE18" s="32">
        <f>MAX(0,'[1]Soaring Eagle Gaming'!X15)</f>
        <v>0</v>
      </c>
      <c r="BF18" s="22">
        <f>'[1]Sault Ste. Marie Tribe of Chipp'!F15</f>
        <v>0</v>
      </c>
      <c r="BG18" s="23">
        <f>'[1]Sault Ste. Marie Tribe of Chipp'!L15</f>
        <v>0</v>
      </c>
      <c r="BH18" s="23">
        <f>'[1]Sault Ste. Marie Tribe of Chipp'!R15</f>
        <v>0</v>
      </c>
      <c r="BI18" s="32">
        <f>MAX(0,'[1]Sault Ste. Marie Tribe of Chipp'!X15)</f>
        <v>0</v>
      </c>
      <c r="BJ18" s="42">
        <f t="shared" si="7"/>
        <v>0</v>
      </c>
      <c r="BK18" s="38">
        <f t="shared" si="7"/>
        <v>0</v>
      </c>
      <c r="BL18" s="38">
        <f t="shared" si="7"/>
        <v>0</v>
      </c>
      <c r="BM18" s="43">
        <f t="shared" si="7"/>
        <v>0</v>
      </c>
      <c r="BN18" s="34">
        <f>'[1]All Operators reconciliation'!X15+'[1]All Operators reconciliation'!Z15</f>
        <v>0</v>
      </c>
    </row>
    <row r="19" spans="1:67" s="29" customFormat="1" thickBot="1" x14ac:dyDescent="0.35">
      <c r="A19" s="25" t="s">
        <v>49</v>
      </c>
      <c r="B19" s="26">
        <f t="shared" ref="B19:BM19" si="28">SUM(B7:B18)</f>
        <v>540261762.61000013</v>
      </c>
      <c r="C19" s="26">
        <f t="shared" ref="C19" si="29">SUM(C7:C18)</f>
        <v>47442443.280000009</v>
      </c>
      <c r="D19" s="26">
        <f t="shared" si="28"/>
        <v>23746025.090000007</v>
      </c>
      <c r="E19" s="27">
        <f t="shared" si="28"/>
        <v>1396266.2752920007</v>
      </c>
      <c r="F19" s="26">
        <f t="shared" si="28"/>
        <v>1002464080.8100001</v>
      </c>
      <c r="G19" s="26">
        <f>SUM(G7:G18)</f>
        <v>134301135.09999993</v>
      </c>
      <c r="H19" s="26">
        <f>SUM(H7:H18)</f>
        <v>91074713.889999941</v>
      </c>
      <c r="I19" s="27">
        <f t="shared" si="28"/>
        <v>5355193.1767319962</v>
      </c>
      <c r="J19" s="26">
        <f t="shared" ref="J19:BI19" si="30">SUM(J7:J18)</f>
        <v>152942240.84999999</v>
      </c>
      <c r="K19" s="28">
        <f t="shared" si="30"/>
        <v>7242070.9600000037</v>
      </c>
      <c r="L19" s="28">
        <f t="shared" si="30"/>
        <v>5009063.4100000039</v>
      </c>
      <c r="M19" s="27">
        <f t="shared" si="30"/>
        <v>294532.92850800016</v>
      </c>
      <c r="N19" s="26">
        <f t="shared" si="30"/>
        <v>788932307.38</v>
      </c>
      <c r="O19" s="26">
        <f t="shared" si="30"/>
        <v>60646522.589999996</v>
      </c>
      <c r="P19" s="26">
        <f t="shared" si="30"/>
        <v>29854437.589999996</v>
      </c>
      <c r="Q19" s="27">
        <f t="shared" si="30"/>
        <v>2507772.7575599989</v>
      </c>
      <c r="R19" s="26">
        <f t="shared" si="30"/>
        <v>9792632.7600000016</v>
      </c>
      <c r="S19" s="28">
        <f t="shared" si="30"/>
        <v>305816.08000000037</v>
      </c>
      <c r="T19" s="28">
        <f t="shared" si="30"/>
        <v>-213281.98999999964</v>
      </c>
      <c r="U19" s="27">
        <f t="shared" si="30"/>
        <v>0</v>
      </c>
      <c r="V19" s="26">
        <f t="shared" si="30"/>
        <v>212055078.59999996</v>
      </c>
      <c r="W19" s="28">
        <f t="shared" si="30"/>
        <v>12624806.632999994</v>
      </c>
      <c r="X19" s="28">
        <f t="shared" si="30"/>
        <v>8204739.0529999938</v>
      </c>
      <c r="Y19" s="27">
        <f t="shared" si="30"/>
        <v>689198.08187999961</v>
      </c>
      <c r="Z19" s="26">
        <f t="shared" si="30"/>
        <v>11287990.85</v>
      </c>
      <c r="AA19" s="28">
        <f t="shared" si="30"/>
        <v>772987.88999999978</v>
      </c>
      <c r="AB19" s="28">
        <f t="shared" si="30"/>
        <v>461319.31999999983</v>
      </c>
      <c r="AC19" s="27">
        <f t="shared" si="30"/>
        <v>0</v>
      </c>
      <c r="AD19" s="26">
        <f t="shared" si="30"/>
        <v>9317900.1999999993</v>
      </c>
      <c r="AE19" s="28">
        <f t="shared" si="30"/>
        <v>882479.82000000007</v>
      </c>
      <c r="AF19" s="28">
        <f t="shared" si="30"/>
        <v>240138.82000000012</v>
      </c>
      <c r="AG19" s="27">
        <f t="shared" si="30"/>
        <v>0</v>
      </c>
      <c r="AH19" s="26">
        <f t="shared" si="30"/>
        <v>10602092.699999999</v>
      </c>
      <c r="AI19" s="28">
        <f t="shared" si="30"/>
        <v>299734.1399999999</v>
      </c>
      <c r="AJ19" s="28">
        <f t="shared" si="30"/>
        <v>39823.989999999903</v>
      </c>
      <c r="AK19" s="27">
        <f t="shared" si="30"/>
        <v>6668.9405999999835</v>
      </c>
      <c r="AL19" s="26">
        <f t="shared" si="30"/>
        <v>67397617.480000004</v>
      </c>
      <c r="AM19" s="28">
        <f t="shared" si="30"/>
        <v>5970472.5500000035</v>
      </c>
      <c r="AN19" s="28">
        <f t="shared" si="30"/>
        <v>1914783.170000003</v>
      </c>
      <c r="AO19" s="27">
        <f t="shared" si="30"/>
        <v>164591.45640000023</v>
      </c>
      <c r="AP19" s="26">
        <f t="shared" si="30"/>
        <v>86177794.590000004</v>
      </c>
      <c r="AQ19" s="28">
        <f t="shared" si="30"/>
        <v>6279212.339999998</v>
      </c>
      <c r="AR19" s="28">
        <f t="shared" si="30"/>
        <v>1687905.6799999976</v>
      </c>
      <c r="AS19" s="27">
        <f t="shared" si="30"/>
        <v>127665.24791999985</v>
      </c>
      <c r="AT19" s="26">
        <f t="shared" si="30"/>
        <v>11541384.799999997</v>
      </c>
      <c r="AU19" s="28">
        <f t="shared" si="30"/>
        <v>743402.80999999947</v>
      </c>
      <c r="AV19" s="28">
        <f t="shared" si="30"/>
        <v>794710.52999999945</v>
      </c>
      <c r="AW19" s="27">
        <f t="shared" si="30"/>
        <v>67166.515079999954</v>
      </c>
      <c r="AX19" s="26">
        <f t="shared" si="30"/>
        <v>6588650.4399999995</v>
      </c>
      <c r="AY19" s="28">
        <f t="shared" si="30"/>
        <v>493336.30000000016</v>
      </c>
      <c r="AZ19" s="28">
        <f t="shared" si="30"/>
        <v>491063.19000000018</v>
      </c>
      <c r="BA19" s="27">
        <f t="shared" si="30"/>
        <v>0</v>
      </c>
      <c r="BB19" s="26">
        <f t="shared" si="30"/>
        <v>14317424.810000001</v>
      </c>
      <c r="BC19" s="28">
        <f t="shared" si="30"/>
        <v>1270347.1400000001</v>
      </c>
      <c r="BD19" s="28">
        <f t="shared" si="30"/>
        <v>204124.75000000012</v>
      </c>
      <c r="BE19" s="27">
        <f t="shared" si="30"/>
        <v>10124.157959999986</v>
      </c>
      <c r="BF19" s="26">
        <f t="shared" si="30"/>
        <v>20675847.75</v>
      </c>
      <c r="BG19" s="28">
        <f t="shared" si="30"/>
        <v>1046142.4099999997</v>
      </c>
      <c r="BH19" s="28">
        <f t="shared" si="30"/>
        <v>1008396.8099999997</v>
      </c>
      <c r="BI19" s="27">
        <f t="shared" si="30"/>
        <v>84705.332039999994</v>
      </c>
      <c r="BJ19" s="35">
        <f t="shared" si="28"/>
        <v>2944354806.6300001</v>
      </c>
      <c r="BK19" s="36">
        <f t="shared" ref="BK19" si="31">SUM(BK7:BK18)</f>
        <v>280320910.04299998</v>
      </c>
      <c r="BL19" s="36">
        <f t="shared" si="28"/>
        <v>164517963.30299991</v>
      </c>
      <c r="BM19" s="37">
        <f t="shared" si="28"/>
        <v>10703884.869971996</v>
      </c>
      <c r="BN19" s="31">
        <f t="shared" ref="BN19" si="32">SUM(BN7:BN18)</f>
        <v>4517583.5501029985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3" t="s">
        <v>57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3" t="s">
        <v>59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BO22" s="17"/>
    </row>
    <row r="23" spans="1:67" s="10" customFormat="1" x14ac:dyDescent="0.3">
      <c r="A23" s="60"/>
      <c r="B23" s="9" t="s">
        <v>79</v>
      </c>
      <c r="C23" s="63" t="s">
        <v>81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BO23" s="17"/>
    </row>
    <row r="24" spans="1:67" s="10" customFormat="1" x14ac:dyDescent="0.3">
      <c r="A24" s="60"/>
      <c r="B24" s="9" t="s">
        <v>66</v>
      </c>
      <c r="C24" s="63" t="s">
        <v>67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BO24" s="17"/>
    </row>
    <row r="25" spans="1:67" x14ac:dyDescent="0.3">
      <c r="A25" s="61"/>
      <c r="B25" s="62"/>
      <c r="C25" s="62"/>
      <c r="D25" s="62"/>
      <c r="E25" s="62"/>
      <c r="BN25"/>
    </row>
    <row r="26" spans="1:67" x14ac:dyDescent="0.3">
      <c r="BN26"/>
    </row>
    <row r="27" spans="1:67" x14ac:dyDescent="0.3">
      <c r="BN27"/>
    </row>
    <row r="28" spans="1:67" ht="15.75" customHeight="1" x14ac:dyDescent="0.3">
      <c r="BN28"/>
    </row>
    <row r="29" spans="1:67" ht="15.75" customHeight="1" x14ac:dyDescent="0.3">
      <c r="BN29"/>
    </row>
    <row r="30" spans="1:67" x14ac:dyDescent="0.3">
      <c r="BN30"/>
    </row>
    <row r="31" spans="1:67" x14ac:dyDescent="0.3">
      <c r="BN31"/>
    </row>
    <row r="32" spans="1:67" x14ac:dyDescent="0.3">
      <c r="BN32"/>
    </row>
  </sheetData>
  <sheetProtection algorithmName="SHA-512" hashValue="sUqOkRnj+ce2zP9bJBuifIg2l0NehaJO0mvnrcI1/rQklU16zwtWqQ1Xc+7ApOpHhX43nMoY/5wBr70H1zXclg==" saltValue="PlmijhXVxRyPZcQbOdZzYw==" spinCount="100000" sheet="1" selectLockedCells="1" selectUnlockedCells="1"/>
  <mergeCells count="70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X4:BA4"/>
    <mergeCell ref="BB4:BE4"/>
    <mergeCell ref="BF4:BI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Z4:AC4"/>
    <mergeCell ref="AD4:AG4"/>
    <mergeCell ref="AH4:AK4"/>
    <mergeCell ref="B5:E5"/>
    <mergeCell ref="F5:I5"/>
    <mergeCell ref="J5:M5"/>
    <mergeCell ref="N5:Q5"/>
    <mergeCell ref="R5:U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C21:Q21"/>
    <mergeCell ref="C22:Q22"/>
    <mergeCell ref="C24:Q24"/>
    <mergeCell ref="AD5:AG5"/>
    <mergeCell ref="AH5:AK5"/>
    <mergeCell ref="V5:Y5"/>
    <mergeCell ref="Z5:AC5"/>
    <mergeCell ref="C23:Q23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74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74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74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74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70</v>
      </c>
      <c r="S2" s="201"/>
      <c r="T2" s="201"/>
      <c r="U2" s="202"/>
      <c r="V2" s="158" t="s">
        <v>5</v>
      </c>
      <c r="W2" s="159"/>
      <c r="X2" s="159"/>
      <c r="Y2" s="160"/>
      <c r="Z2" s="104" t="s">
        <v>71</v>
      </c>
      <c r="AA2" s="105"/>
      <c r="AB2" s="105"/>
      <c r="AC2" s="106"/>
      <c r="AD2" s="161" t="s">
        <v>6</v>
      </c>
      <c r="AE2" s="162"/>
      <c r="AF2" s="162"/>
      <c r="AG2" s="163"/>
      <c r="AH2" s="164" t="s">
        <v>7</v>
      </c>
      <c r="AI2" s="165"/>
      <c r="AJ2" s="165"/>
      <c r="AK2" s="166"/>
      <c r="AL2" s="167" t="s">
        <v>58</v>
      </c>
      <c r="AM2" s="168"/>
      <c r="AN2" s="168"/>
      <c r="AO2" s="169"/>
      <c r="AP2" s="170" t="s">
        <v>8</v>
      </c>
      <c r="AQ2" s="171"/>
      <c r="AR2" s="171"/>
      <c r="AS2" s="172"/>
      <c r="AT2" s="128" t="s">
        <v>53</v>
      </c>
      <c r="AU2" s="129"/>
      <c r="AV2" s="129"/>
      <c r="AW2" s="130"/>
      <c r="AX2" s="131" t="s">
        <v>61</v>
      </c>
      <c r="AY2" s="132"/>
      <c r="AZ2" s="132"/>
      <c r="BA2" s="133"/>
      <c r="BB2" s="134" t="s">
        <v>75</v>
      </c>
      <c r="BC2" s="135"/>
      <c r="BD2" s="135"/>
      <c r="BE2" s="136"/>
      <c r="BF2" s="137" t="s">
        <v>9</v>
      </c>
      <c r="BG2" s="138"/>
      <c r="BH2" s="138"/>
      <c r="BI2" s="139"/>
      <c r="BJ2" s="173" t="s">
        <v>10</v>
      </c>
      <c r="BK2" s="174"/>
      <c r="BL2" s="174"/>
      <c r="BM2" s="175"/>
      <c r="BN2" s="179" t="s">
        <v>64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69</v>
      </c>
      <c r="S3" s="201"/>
      <c r="T3" s="201"/>
      <c r="U3" s="202"/>
      <c r="V3" s="158" t="s">
        <v>13</v>
      </c>
      <c r="W3" s="159"/>
      <c r="X3" s="159"/>
      <c r="Y3" s="160"/>
      <c r="Z3" s="104" t="s">
        <v>72</v>
      </c>
      <c r="AA3" s="105"/>
      <c r="AB3" s="105"/>
      <c r="AC3" s="106"/>
      <c r="AD3" s="161" t="s">
        <v>14</v>
      </c>
      <c r="AE3" s="162"/>
      <c r="AF3" s="162"/>
      <c r="AG3" s="163"/>
      <c r="AH3" s="164" t="s">
        <v>15</v>
      </c>
      <c r="AI3" s="165"/>
      <c r="AJ3" s="165"/>
      <c r="AK3" s="166"/>
      <c r="AL3" s="167" t="s">
        <v>16</v>
      </c>
      <c r="AM3" s="168"/>
      <c r="AN3" s="168"/>
      <c r="AO3" s="169"/>
      <c r="AP3" s="170" t="s">
        <v>17</v>
      </c>
      <c r="AQ3" s="171"/>
      <c r="AR3" s="171"/>
      <c r="AS3" s="172"/>
      <c r="AT3" s="128" t="s">
        <v>18</v>
      </c>
      <c r="AU3" s="129"/>
      <c r="AV3" s="129"/>
      <c r="AW3" s="130"/>
      <c r="AX3" s="131" t="s">
        <v>62</v>
      </c>
      <c r="AY3" s="132"/>
      <c r="AZ3" s="132"/>
      <c r="BA3" s="133"/>
      <c r="BB3" s="134" t="s">
        <v>76</v>
      </c>
      <c r="BC3" s="135"/>
      <c r="BD3" s="135"/>
      <c r="BE3" s="136"/>
      <c r="BF3" s="137" t="s">
        <v>19</v>
      </c>
      <c r="BG3" s="138"/>
      <c r="BH3" s="138"/>
      <c r="BI3" s="139"/>
      <c r="BJ3" s="176"/>
      <c r="BK3" s="177"/>
      <c r="BL3" s="177"/>
      <c r="BM3" s="178"/>
      <c r="BN3" s="180"/>
    </row>
    <row r="4" spans="1:77" s="3" customFormat="1" ht="29.4" hidden="1" thickBot="1" x14ac:dyDescent="0.35">
      <c r="A4" s="14" t="s">
        <v>20</v>
      </c>
      <c r="B4" s="140" t="s">
        <v>21</v>
      </c>
      <c r="C4" s="141"/>
      <c r="D4" s="141"/>
      <c r="E4" s="142"/>
      <c r="F4" s="143" t="s">
        <v>22</v>
      </c>
      <c r="G4" s="144"/>
      <c r="H4" s="144"/>
      <c r="I4" s="145"/>
      <c r="J4" s="146" t="s">
        <v>23</v>
      </c>
      <c r="K4" s="147"/>
      <c r="L4" s="147"/>
      <c r="M4" s="148"/>
      <c r="N4" s="149" t="s">
        <v>24</v>
      </c>
      <c r="O4" s="150"/>
      <c r="P4" s="150"/>
      <c r="Q4" s="151"/>
      <c r="R4" s="152" t="s">
        <v>68</v>
      </c>
      <c r="S4" s="153"/>
      <c r="T4" s="153"/>
      <c r="U4" s="154"/>
      <c r="V4" s="155" t="s">
        <v>25</v>
      </c>
      <c r="W4" s="156"/>
      <c r="X4" s="156"/>
      <c r="Y4" s="157"/>
      <c r="Z4" s="104" t="s">
        <v>73</v>
      </c>
      <c r="AA4" s="105"/>
      <c r="AB4" s="105"/>
      <c r="AC4" s="106"/>
      <c r="AD4" s="107" t="s">
        <v>26</v>
      </c>
      <c r="AE4" s="108"/>
      <c r="AF4" s="108"/>
      <c r="AG4" s="109"/>
      <c r="AH4" s="110" t="s">
        <v>27</v>
      </c>
      <c r="AI4" s="111"/>
      <c r="AJ4" s="111"/>
      <c r="AK4" s="112"/>
      <c r="AL4" s="77" t="s">
        <v>28</v>
      </c>
      <c r="AM4" s="78"/>
      <c r="AN4" s="78"/>
      <c r="AO4" s="79"/>
      <c r="AP4" s="80" t="s">
        <v>29</v>
      </c>
      <c r="AQ4" s="81"/>
      <c r="AR4" s="81"/>
      <c r="AS4" s="82"/>
      <c r="AT4" s="83" t="s">
        <v>30</v>
      </c>
      <c r="AU4" s="84"/>
      <c r="AV4" s="84"/>
      <c r="AW4" s="85"/>
      <c r="AX4" s="131" t="s">
        <v>63</v>
      </c>
      <c r="AY4" s="132"/>
      <c r="AZ4" s="132"/>
      <c r="BA4" s="133"/>
      <c r="BB4" s="182" t="s">
        <v>77</v>
      </c>
      <c r="BC4" s="183"/>
      <c r="BD4" s="183"/>
      <c r="BE4" s="184"/>
      <c r="BF4" s="185" t="s">
        <v>31</v>
      </c>
      <c r="BG4" s="186"/>
      <c r="BH4" s="186"/>
      <c r="BI4" s="187"/>
      <c r="BJ4" s="176"/>
      <c r="BK4" s="177"/>
      <c r="BL4" s="177"/>
      <c r="BM4" s="178"/>
      <c r="BN4" s="180"/>
    </row>
    <row r="5" spans="1:77" s="3" customFormat="1" ht="35.25" customHeight="1" thickBot="1" x14ac:dyDescent="0.35">
      <c r="A5" s="15" t="s">
        <v>60</v>
      </c>
      <c r="B5" s="113">
        <v>44218</v>
      </c>
      <c r="C5" s="114"/>
      <c r="D5" s="114"/>
      <c r="E5" s="115"/>
      <c r="F5" s="116">
        <v>44218</v>
      </c>
      <c r="G5" s="117"/>
      <c r="H5" s="117"/>
      <c r="I5" s="118"/>
      <c r="J5" s="119">
        <v>44218</v>
      </c>
      <c r="K5" s="120"/>
      <c r="L5" s="120"/>
      <c r="M5" s="121"/>
      <c r="N5" s="122">
        <v>44218</v>
      </c>
      <c r="O5" s="123"/>
      <c r="P5" s="123"/>
      <c r="Q5" s="124"/>
      <c r="R5" s="125">
        <v>44389</v>
      </c>
      <c r="S5" s="126"/>
      <c r="T5" s="126"/>
      <c r="U5" s="127"/>
      <c r="V5" s="71">
        <v>44218</v>
      </c>
      <c r="W5" s="72"/>
      <c r="X5" s="72"/>
      <c r="Y5" s="73"/>
      <c r="Z5" s="74">
        <v>44410</v>
      </c>
      <c r="AA5" s="75"/>
      <c r="AB5" s="75"/>
      <c r="AC5" s="76"/>
      <c r="AD5" s="65">
        <v>44218</v>
      </c>
      <c r="AE5" s="66"/>
      <c r="AF5" s="66"/>
      <c r="AG5" s="67"/>
      <c r="AH5" s="68">
        <v>44218</v>
      </c>
      <c r="AI5" s="69"/>
      <c r="AJ5" s="69"/>
      <c r="AK5" s="70"/>
      <c r="AL5" s="92">
        <v>44218</v>
      </c>
      <c r="AM5" s="93"/>
      <c r="AN5" s="93"/>
      <c r="AO5" s="94"/>
      <c r="AP5" s="95">
        <v>44218</v>
      </c>
      <c r="AQ5" s="96"/>
      <c r="AR5" s="96"/>
      <c r="AS5" s="97"/>
      <c r="AT5" s="98">
        <v>44225</v>
      </c>
      <c r="AU5" s="99"/>
      <c r="AV5" s="99"/>
      <c r="AW5" s="100"/>
      <c r="AX5" s="101">
        <v>44242</v>
      </c>
      <c r="AY5" s="102"/>
      <c r="AZ5" s="102"/>
      <c r="BA5" s="103"/>
      <c r="BB5" s="86">
        <v>44665</v>
      </c>
      <c r="BC5" s="87"/>
      <c r="BD5" s="87"/>
      <c r="BE5" s="88"/>
      <c r="BF5" s="89">
        <v>44218</v>
      </c>
      <c r="BG5" s="90"/>
      <c r="BH5" s="90"/>
      <c r="BI5" s="91"/>
      <c r="BJ5" s="176"/>
      <c r="BK5" s="177"/>
      <c r="BL5" s="177"/>
      <c r="BM5" s="178"/>
      <c r="BN5" s="181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3" t="s">
        <v>57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3" t="s">
        <v>59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BO22" s="17"/>
    </row>
    <row r="23" spans="1:67" s="10" customFormat="1" x14ac:dyDescent="0.3">
      <c r="A23" s="60"/>
      <c r="B23" s="9" t="s">
        <v>66</v>
      </c>
      <c r="C23" s="63" t="s">
        <v>67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JF/9DE4dg4ST+0kAen2GJG9iCA2e3Pt0CyIXzWOexNWGy1mGGMke6LHw4xmoUU7yr16Rip+wvij4+98RXKRuA==" saltValue="fuY0KDxLfpowaDqtJO3Esg==" spinCount="100000" sheet="1" selectLockedCells="1" selectUnlockedCells="1"/>
  <mergeCells count="69"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H3:AK3"/>
    <mergeCell ref="AL3:AO3"/>
    <mergeCell ref="Z3:AC3"/>
    <mergeCell ref="AD3:AG3"/>
    <mergeCell ref="AP2:AS2"/>
    <mergeCell ref="AT2:AW2"/>
    <mergeCell ref="AP3:AS3"/>
    <mergeCell ref="AT3:AW3"/>
    <mergeCell ref="AX2:BA2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B4:E4"/>
    <mergeCell ref="F4:I4"/>
    <mergeCell ref="J4:M4"/>
    <mergeCell ref="N4:Q4"/>
    <mergeCell ref="R4:U4"/>
    <mergeCell ref="V3:Y3"/>
    <mergeCell ref="V5:Y5"/>
    <mergeCell ref="AH4:AK4"/>
    <mergeCell ref="AL4:AO4"/>
    <mergeCell ref="AP4:AS4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AT4:AW4"/>
    <mergeCell ref="V4:Y4"/>
    <mergeCell ref="Z4:AC4"/>
    <mergeCell ref="AD4:AG4"/>
    <mergeCell ref="AH5:AK5"/>
    <mergeCell ref="AL5:AO5"/>
    <mergeCell ref="AP5:AS5"/>
    <mergeCell ref="AT5:AW5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2023-10-23T20:25:04Z</dcterms:modified>
</cp:coreProperties>
</file>