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A5662C8-0B74-4528-8C9E-CF69477EEF7C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28680" yWindow="30" windowWidth="29040" windowHeight="15840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BM14" i="3" s="1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N14" i="3"/>
  <c r="B13" i="3" l="1"/>
  <c r="C13" i="3"/>
  <c r="D13" i="3"/>
  <c r="E13" i="3"/>
  <c r="BM13" i="3" s="1"/>
  <c r="F13" i="3"/>
  <c r="G13" i="3"/>
  <c r="H13" i="3"/>
  <c r="BL13" i="3" s="1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K13" i="3"/>
  <c r="BN13" i="3"/>
  <c r="BJ13" i="3" l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N12" i="3"/>
  <c r="BM12" i="3" l="1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L9" i="3" l="1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<sst xmlns="http://schemas.openxmlformats.org/spreadsheetml/2006/main" count="168" uniqueCount="79">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</sst>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5">
          <cell r="X15">
            <v>0</v>
          </cell>
          <cell r="Z15">
            <v>0</v>
          </cell>
        </row>
      </sheetData>
      <sheetData sheetId="3" refreshError="1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78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78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78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>
        <v>44225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>
        <f>'[1]MGM Grand Detroit'!F11</f>
        <v>36452293.049999997</v>
      </c>
      <c r="C14" s="23">
        <f>'[1]MGM Grand Detroit'!L11</f>
        <v>3667518.7299999967</v>
      </c>
      <c r="D14" s="23">
        <f>'[1]MGM Grand Detroit'!R11</f>
        <v>1970634.5899999968</v>
      </c>
      <c r="E14" s="24">
        <f>MAX(0,'[1]MGM Grand Detroit'!Z11)</f>
        <v>115873.31389199982</v>
      </c>
      <c r="F14" s="22">
        <f>'[1]MotorCity Casino'!F11</f>
        <v>76137692.5</v>
      </c>
      <c r="G14" s="23">
        <f>'[1]MotorCity Casino'!L11</f>
        <v>9384960.879999999</v>
      </c>
      <c r="H14" s="23">
        <f>'[1]MotorCity Casino'!R11</f>
        <v>7088462.2399999984</v>
      </c>
      <c r="I14" s="24">
        <f>MAX(0,'[1]MotorCity Casino'!Z11)</f>
        <v>416801.57971199992</v>
      </c>
      <c r="J14" s="22">
        <f>[1]Greektown_Penn!F11</f>
        <v>11498396.5</v>
      </c>
      <c r="K14" s="23">
        <f>[1]Greektown_Penn!L11</f>
        <v>900529.41999999993</v>
      </c>
      <c r="L14" s="23">
        <f>[1]Greektown_Penn!R11</f>
        <v>717994.03999999992</v>
      </c>
      <c r="M14" s="24">
        <f>MAX(0,[1]Greektown_Penn!Z11)</f>
        <v>42218.049551999997</v>
      </c>
      <c r="N14" s="22">
        <f>'[1]Bay Mills Indian Community'!F11</f>
        <v>57796185.859999999</v>
      </c>
      <c r="O14" s="23">
        <f>'[1]Bay Mills Indian Community'!L11</f>
        <v>5583982.6799999997</v>
      </c>
      <c r="P14" s="23">
        <f>'[1]Bay Mills Indian Community'!R11</f>
        <v>3605266.92</v>
      </c>
      <c r="Q14" s="24">
        <f>MAX(0,'[1]Bay Mills Indian Community'!X11)</f>
        <v>302842.42128000001</v>
      </c>
      <c r="R14" s="22">
        <f>[1]FireKeepers!F11</f>
        <v>568593.35</v>
      </c>
      <c r="S14" s="23">
        <f>[1]FireKeepers!L11</f>
        <v>31200.79999999993</v>
      </c>
      <c r="T14" s="23">
        <f>[1]FireKeepers!R11</f>
        <v>995.79999999993015</v>
      </c>
      <c r="U14" s="24">
        <f>MAX(0,[1]FireKeepers!X11)</f>
        <v>0</v>
      </c>
      <c r="V14" s="22">
        <f>'[1]Grnd Traverse Band of Otta &amp; Ch'!F11</f>
        <v>16501029.92</v>
      </c>
      <c r="W14" s="23">
        <f>'[1]Grnd Traverse Band of Otta &amp; Ch'!L11</f>
        <v>1945378.0500000007</v>
      </c>
      <c r="X14" s="23">
        <f>'[1]Grnd Traverse Band of Otta &amp; Ch'!R11</f>
        <v>1629776.7100000007</v>
      </c>
      <c r="Y14" s="24">
        <f>MAX(0,'[1]Grnd Traverse Band of Otta &amp; Ch'!X11)</f>
        <v>136901.24364000006</v>
      </c>
      <c r="Z14" s="22">
        <f>'[1]Gun Lake'!F11</f>
        <v>1056487.43</v>
      </c>
      <c r="AA14" s="23">
        <f>'[1]Gun Lake'!L11</f>
        <v>52722.649999999907</v>
      </c>
      <c r="AB14" s="23">
        <f>'[1]Gun Lake'!R11</f>
        <v>45547.80999999991</v>
      </c>
      <c r="AC14" s="24">
        <f>MAX(0,'[1]Gun Lake'!X11)</f>
        <v>0</v>
      </c>
      <c r="AD14" s="22">
        <f>'[1]Hannahville Indian Community'!F11</f>
        <v>471791.46</v>
      </c>
      <c r="AE14" s="23">
        <f>'[1]Hannahville Indian Community'!L11</f>
        <v>71982.48000000004</v>
      </c>
      <c r="AF14" s="23">
        <f>'[1]Hannahville Indian Community'!R11</f>
        <v>41093.48000000004</v>
      </c>
      <c r="AG14" s="24">
        <f>MAX(0,'[1]Hannahville Indian Community'!X11)</f>
        <v>0</v>
      </c>
      <c r="AH14" s="22">
        <f>'[1]Keweenaw Bay Indian Community'!F11</f>
        <v>905290.68</v>
      </c>
      <c r="AI14" s="23">
        <f>'[1]Keweenaw Bay Indian Community'!L11</f>
        <v>579.10000000009313</v>
      </c>
      <c r="AJ14" s="23">
        <f>'[1]Keweenaw Bay Indian Community'!R11</f>
        <v>-22435.009999999907</v>
      </c>
      <c r="AK14" s="24">
        <f>MAX(0,'[1]Keweenaw Bay Indian Community'!X11)</f>
        <v>0</v>
      </c>
      <c r="AL14" s="22">
        <f>'[1]Lac Vieux Desert Tribe'!F11</f>
        <v>5525202.3799999999</v>
      </c>
      <c r="AM14" s="23">
        <f>'[1]Lac Vieux Desert Tribe'!L11</f>
        <v>567461.54999999981</v>
      </c>
      <c r="AN14" s="23">
        <f>'[1]Lac Vieux Desert Tribe'!R11</f>
        <v>348337.7899999998</v>
      </c>
      <c r="AO14" s="24">
        <f>MAX(0,'[1]Lac Vieux Desert Tribe'!X11)</f>
        <v>29260.374359999987</v>
      </c>
      <c r="AP14" s="22">
        <f>'[1]Little River Band of Ottawa Ind'!F11</f>
        <v>7067842.5599999996</v>
      </c>
      <c r="AQ14" s="23">
        <f>'[1]Little River Band of Ottawa Ind'!L11</f>
        <v>668176.48999999929</v>
      </c>
      <c r="AR14" s="23">
        <f>'[1]Little River Band of Ottawa Ind'!R11</f>
        <v>168644.12999999931</v>
      </c>
      <c r="AS14" s="24">
        <f>MAX(0,'[1]Little River Band of Ottawa Ind'!X11)</f>
        <v>14166.106919999942</v>
      </c>
      <c r="AT14" s="22">
        <f>'[1]Little Traverse Bay Band of Oda'!F11</f>
        <v>-1419.34</v>
      </c>
      <c r="AU14" s="23">
        <f>'[1]Little Traverse Bay Band of Oda'!L11</f>
        <v>-97578.099999999991</v>
      </c>
      <c r="AV14" s="23">
        <f>'[1]Little Traverse Bay Band of Oda'!R11</f>
        <v>-4890.8399999999965</v>
      </c>
      <c r="AW14" s="24">
        <f>MAX(0,'[1]Little Traverse Bay Band of Oda'!X11)</f>
        <v>0</v>
      </c>
      <c r="AX14" s="22">
        <f>'[1]Pokagon Band of Potawatomi Ind'!F11</f>
        <v>608441.22</v>
      </c>
      <c r="AY14" s="23">
        <f>'[1]Pokagon Band of Potawatomi Ind'!L11</f>
        <v>60381.869999999995</v>
      </c>
      <c r="AZ14" s="23">
        <f>'[1]Pokagon Band of Potawatomi Ind'!R11</f>
        <v>59821.619999999995</v>
      </c>
      <c r="BA14" s="24">
        <f>MAX(0,'[1]Pokagon Band of Potawatomi Ind'!X11)</f>
        <v>0</v>
      </c>
      <c r="BB14" s="22">
        <f>'[1]Soaring Eagle Gaming'!F11</f>
        <v>1069485.6399999999</v>
      </c>
      <c r="BC14" s="23">
        <f>'[1]Soaring Eagle Gaming'!L11</f>
        <v>159259.72999999986</v>
      </c>
      <c r="BD14" s="23">
        <f>'[1]Soaring Eagle Gaming'!R11</f>
        <v>92505.709999999861</v>
      </c>
      <c r="BE14" s="32">
        <f>MAX(0,'[1]Soaring Eagle Gaming'!X11)</f>
        <v>6194.8924799999886</v>
      </c>
      <c r="BF14" s="22">
        <f>'[1]Sault Ste. Marie Tribe of Chipp'!F11</f>
        <v>2802805.84</v>
      </c>
      <c r="BG14" s="23">
        <f>'[1]Sault Ste. Marie Tribe of Chipp'!L11</f>
        <v>156571.83000000007</v>
      </c>
      <c r="BH14" s="23">
        <f>'[1]Sault Ste. Marie Tribe of Chipp'!R11</f>
        <v>153671.83000000007</v>
      </c>
      <c r="BI14" s="32">
        <f>MAX(0,'[1]Sault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'[1]All Operators reconciliation'!X11+'[1]All Operators reconciliation'!Z11</f>
        <v>368596.32579899987</v>
      </c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24">SUM(B7:B18)</f>
        <v>462100854.24000007</v>
      </c>
      <c r="C19" s="26">
        <f t="shared" ref="C19" si="25">SUM(C7:C18)</f>
        <v>39644952.190000005</v>
      </c>
      <c r="D19" s="26">
        <f t="shared" si="24"/>
        <v>20917791.200000003</v>
      </c>
      <c r="E19" s="27">
        <f t="shared" si="24"/>
        <v>1229966.1225600005</v>
      </c>
      <c r="F19" s="26">
        <f t="shared" si="24"/>
        <v>857755406.2700001</v>
      </c>
      <c r="G19" s="26">
        <f>SUM(G7:G18)</f>
        <v>117415245.49999996</v>
      </c>
      <c r="H19" s="26">
        <f>SUM(H7:H18)</f>
        <v>81927536.469999954</v>
      </c>
      <c r="I19" s="27">
        <f t="shared" si="24"/>
        <v>4817339.1444359971</v>
      </c>
      <c r="J19" s="26">
        <f t="shared" ref="J19:BI19" si="26">SUM(J7:J18)</f>
        <v>132256732.62</v>
      </c>
      <c r="K19" s="28">
        <f t="shared" si="26"/>
        <v>6302855.8500000043</v>
      </c>
      <c r="L19" s="28">
        <f t="shared" si="26"/>
        <v>4515751.3100000042</v>
      </c>
      <c r="M19" s="27">
        <f t="shared" si="26"/>
        <v>265526.17702800018</v>
      </c>
      <c r="N19" s="26">
        <f t="shared" si="26"/>
        <v>651601572.87</v>
      </c>
      <c r="O19" s="26">
        <f t="shared" si="26"/>
        <v>48952667.390000008</v>
      </c>
      <c r="P19" s="26">
        <f t="shared" si="26"/>
        <v>27579217.500000007</v>
      </c>
      <c r="Q19" s="27">
        <f t="shared" si="26"/>
        <v>2316654.27</v>
      </c>
      <c r="R19" s="26">
        <f t="shared" si="26"/>
        <v>8521556.370000001</v>
      </c>
      <c r="S19" s="28">
        <f t="shared" si="26"/>
        <v>214861.35000000038</v>
      </c>
      <c r="T19" s="28">
        <f t="shared" si="26"/>
        <v>-236596.71999999962</v>
      </c>
      <c r="U19" s="27">
        <f t="shared" si="26"/>
        <v>0</v>
      </c>
      <c r="V19" s="26">
        <f t="shared" si="26"/>
        <v>178391508.76999998</v>
      </c>
      <c r="W19" s="28">
        <f t="shared" si="26"/>
        <v>9191631.5629999973</v>
      </c>
      <c r="X19" s="28">
        <f t="shared" si="26"/>
        <v>5406413.5529999966</v>
      </c>
      <c r="Y19" s="27">
        <f t="shared" si="26"/>
        <v>454138.73987999983</v>
      </c>
      <c r="Z19" s="26">
        <f t="shared" si="26"/>
        <v>9882751.2799999993</v>
      </c>
      <c r="AA19" s="28">
        <f t="shared" si="26"/>
        <v>703657.01999999967</v>
      </c>
      <c r="AB19" s="28">
        <f t="shared" si="26"/>
        <v>407243.44999999972</v>
      </c>
      <c r="AC19" s="27">
        <f t="shared" si="26"/>
        <v>0</v>
      </c>
      <c r="AD19" s="26">
        <f t="shared" si="26"/>
        <v>7430553.8300000001</v>
      </c>
      <c r="AE19" s="28">
        <f t="shared" si="26"/>
        <v>773336.82999999984</v>
      </c>
      <c r="AF19" s="28">
        <f t="shared" si="26"/>
        <v>231494.8299999999</v>
      </c>
      <c r="AG19" s="27">
        <f t="shared" si="26"/>
        <v>0</v>
      </c>
      <c r="AH19" s="26">
        <f t="shared" si="26"/>
        <v>9456347.8300000001</v>
      </c>
      <c r="AI19" s="28">
        <f t="shared" si="26"/>
        <v>290377.86999999988</v>
      </c>
      <c r="AJ19" s="28">
        <f t="shared" si="26"/>
        <v>56957.139999999883</v>
      </c>
      <c r="AK19" s="27">
        <f t="shared" si="26"/>
        <v>6668.9405999999835</v>
      </c>
      <c r="AL19" s="26">
        <f t="shared" si="26"/>
        <v>58500519.250000007</v>
      </c>
      <c r="AM19" s="28">
        <f t="shared" si="26"/>
        <v>5208718.490000003</v>
      </c>
      <c r="AN19" s="28">
        <f t="shared" si="26"/>
        <v>1959422.1000000024</v>
      </c>
      <c r="AO19" s="27">
        <f t="shared" si="26"/>
        <v>164591.45640000023</v>
      </c>
      <c r="AP19" s="26">
        <f t="shared" si="26"/>
        <v>64136213.07</v>
      </c>
      <c r="AQ19" s="28">
        <f t="shared" si="26"/>
        <v>4380273.5199999996</v>
      </c>
      <c r="AR19" s="28">
        <f t="shared" si="26"/>
        <v>732285.54999999912</v>
      </c>
      <c r="AS19" s="27">
        <f t="shared" si="26"/>
        <v>47393.15699999997</v>
      </c>
      <c r="AT19" s="26">
        <f t="shared" si="26"/>
        <v>11541384.799999997</v>
      </c>
      <c r="AU19" s="28">
        <f t="shared" si="26"/>
        <v>743402.80999999947</v>
      </c>
      <c r="AV19" s="28">
        <f t="shared" si="26"/>
        <v>794710.52999999945</v>
      </c>
      <c r="AW19" s="27">
        <f t="shared" si="26"/>
        <v>67166.515079999954</v>
      </c>
      <c r="AX19" s="26">
        <f t="shared" si="26"/>
        <v>5418597.8899999997</v>
      </c>
      <c r="AY19" s="28">
        <f t="shared" si="26"/>
        <v>434618.65</v>
      </c>
      <c r="AZ19" s="28">
        <f t="shared" si="26"/>
        <v>432596.59</v>
      </c>
      <c r="BA19" s="27">
        <f t="shared" si="26"/>
        <v>0</v>
      </c>
      <c r="BB19" s="26">
        <f t="shared" si="26"/>
        <v>12587667.5</v>
      </c>
      <c r="BC19" s="28">
        <f t="shared" si="26"/>
        <v>1125574.9300000002</v>
      </c>
      <c r="BD19" s="28">
        <f t="shared" si="26"/>
        <v>157347.78000000014</v>
      </c>
      <c r="BE19" s="27">
        <f t="shared" si="26"/>
        <v>6194.8924799999886</v>
      </c>
      <c r="BF19" s="26">
        <f t="shared" si="26"/>
        <v>17077461.27</v>
      </c>
      <c r="BG19" s="28">
        <f t="shared" si="26"/>
        <v>952408.39999999991</v>
      </c>
      <c r="BH19" s="28">
        <f t="shared" si="26"/>
        <v>914712.79999999993</v>
      </c>
      <c r="BI19" s="27">
        <f t="shared" si="26"/>
        <v>76835.875200000009</v>
      </c>
      <c r="BJ19" s="35">
        <f t="shared" si="24"/>
        <v>2486659127.8600001</v>
      </c>
      <c r="BK19" s="36">
        <f t="shared" ref="BK19" si="27">SUM(BK7:BK18)</f>
        <v>236334582.36300001</v>
      </c>
      <c r="BL19" s="36">
        <f t="shared" si="24"/>
        <v>145796884.08299994</v>
      </c>
      <c r="BM19" s="37">
        <f t="shared" si="24"/>
        <v>9452475.2906639986</v>
      </c>
      <c r="BN19" s="31">
        <f t="shared" ref="BN19" si="28">SUM(BN7:BN18)</f>
        <v>4047512.6775459992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aSmX/YG7UccngGkeeR6UG9j5+VEmC9otMWUy9xKrI6prPT9KNAIY4sNozHjMKeldnuLGMbNGzkTYr9isaOHZjA==" saltValue="7koaYZwTTZNet1RJWv25bw==" spinCount="100000" sheet="1" selectLockedCells="1" selectUnlockedCells="1"/>
  <mergeCells count="69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3:Q23"/>
    <mergeCell ref="AD5:AG5"/>
    <mergeCell ref="AH5:AK5"/>
    <mergeCell ref="V5:Y5"/>
    <mergeCell ref="Z5:AC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74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74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74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>
        <v>44225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2023-09-18T16:32:59Z</dcterms:modified>
</cp:coreProperties>
</file>