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A292F6B7-2F16-447F-B0FB-45E47C64E2FF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28680" yWindow="30" windowWidth="29040" windowHeight="15840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AU14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AV14" i="3" s="1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W14" i="3" s="1"/>
  <c r="AI14" i="3"/>
  <c r="AJ14" i="3"/>
  <c r="AK14" i="3"/>
  <c r="AL14" i="3"/>
  <c r="AM14" i="3"/>
  <c r="AN14" i="3"/>
  <c r="AO14" i="3"/>
  <c r="AP14" i="3"/>
  <c r="AQ14" i="3"/>
  <c r="AR14" i="3"/>
  <c r="AS14" i="3"/>
  <c r="AT14" i="3"/>
  <c r="AX14" i="3"/>
  <c r="AY14" i="3"/>
  <c r="B13" i="3" l="1"/>
  <c r="C13" i="3"/>
  <c r="D13" i="3"/>
  <c r="AW13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AU13" i="3" s="1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X13" i="3"/>
  <c r="AY13" i="3"/>
  <c r="AV13" i="3" l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W12" i="3" l="1"/>
  <c r="AV12" i="3"/>
  <c r="AU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<sst xmlns="http://schemas.openxmlformats.org/spreadsheetml/2006/main" count="168" uniqueCount="83">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</sst>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</sheetData>
      <sheetData sheetId="3" refreshError="1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81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81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43" t="s">
        <v>60</v>
      </c>
      <c r="AY2" s="146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44"/>
      <c r="AY3" s="147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44"/>
      <c r="AY4" s="147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45"/>
      <c r="AY5" s="148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>
        <f>'[1]MGM Grand Detroit'!L12</f>
        <v>44038643.700000048</v>
      </c>
      <c r="C14" s="15">
        <f>'[1]MGM Grand Detroit'!R12</f>
        <v>39634779.33000005</v>
      </c>
      <c r="D14" s="16">
        <f>'[1]MGM Grand Detroit'!W12</f>
        <v>7768416.7470000004</v>
      </c>
      <c r="E14" s="14">
        <f>'[1]MotorCity Casino'!L12</f>
        <v>33198638.199999966</v>
      </c>
      <c r="F14" s="17">
        <f>'[1]MotorCity Casino'!R12</f>
        <v>29878774.369999968</v>
      </c>
      <c r="G14" s="16">
        <f>'[1]MotorCity Casino'!W12</f>
        <v>5856239.7740000002</v>
      </c>
      <c r="H14" s="14">
        <f>[1]Greektown_Penn!L12</f>
        <v>2223861.8699999899</v>
      </c>
      <c r="I14" s="17">
        <f>[1]Greektown_Penn!R12</f>
        <v>2001475.6799999899</v>
      </c>
      <c r="J14" s="16">
        <f>[1]Greektown_Penn!W12</f>
        <v>392289.23299999995</v>
      </c>
      <c r="K14" s="14">
        <f>'[1]Bay Mills Indian Community'!L12</f>
        <v>28185067.129999995</v>
      </c>
      <c r="L14" s="15">
        <f>'[1]Bay Mills Indian Community'!R12</f>
        <v>25366560.419999994</v>
      </c>
      <c r="M14" s="16">
        <f>'[1]Bay Mills Indian Community'!W12</f>
        <v>5682109.5360000003</v>
      </c>
      <c r="N14" s="14">
        <f>[1]FireKeepers!$L12</f>
        <v>1673760.9499999955</v>
      </c>
      <c r="O14" s="17">
        <f>[1]FireKeepers!R12</f>
        <v>1506384.8499999954</v>
      </c>
      <c r="P14" s="16">
        <f>[1]FireKeepers!W12</f>
        <v>313749.84000000003</v>
      </c>
      <c r="Q14" s="14">
        <f>'[1]Grnd Traverse Band of Otta &amp; Ch'!$L12</f>
        <v>6853299.8799999952</v>
      </c>
      <c r="R14" s="17">
        <f>'[1]Grnd Traverse Band of Otta &amp; Ch'!R12</f>
        <v>6167969.889999995</v>
      </c>
      <c r="S14" s="16">
        <f>'[1]Grnd Traverse Band of Otta &amp; Ch'!W12</f>
        <v>1381625.2560000001</v>
      </c>
      <c r="T14" s="14">
        <f>'[1]Gun Lake Band'!L12</f>
        <v>2058329.5700000043</v>
      </c>
      <c r="U14" s="17">
        <f>'[1]Gun Lake Band'!R12</f>
        <v>1852496.6100000043</v>
      </c>
      <c r="V14" s="16">
        <f>'[1]Gun Lake Band'!W12</f>
        <v>409116.21600000001</v>
      </c>
      <c r="W14" s="14">
        <f>'[1]Hannahville Indian Community'!L12</f>
        <v>1443468.2699999996</v>
      </c>
      <c r="X14" s="17">
        <f>'[1]Hannahville Indian Community'!R12</f>
        <v>1299121.4399999995</v>
      </c>
      <c r="Y14" s="16">
        <f>'[1]Hannahville Indian Community'!W12</f>
        <v>240519.32799999998</v>
      </c>
      <c r="Z14" s="14">
        <f>'[1]Keweenaw Bay Indian Community'!L12</f>
        <v>7220530.25</v>
      </c>
      <c r="AA14" s="17">
        <f>'[1]Keweenaw Bay Indian Community'!R12</f>
        <v>6498477.2199999997</v>
      </c>
      <c r="AB14" s="16">
        <f>'[1]Keweenaw Bay Indian Community'!W12</f>
        <v>1455658.8960000002</v>
      </c>
      <c r="AC14" s="1">
        <f>'[1]Lac Vieux'!L12</f>
        <v>1367009.9100000039</v>
      </c>
      <c r="AD14" s="2">
        <f>'[1]Lac Vieux'!R12</f>
        <v>1230308.9100000039</v>
      </c>
      <c r="AE14" s="3">
        <f>'[1]Lac Vieux'!W12</f>
        <v>236328.18400000001</v>
      </c>
      <c r="AF14" s="18">
        <f>'[1]Little River Band of Ottawa Ind'!L12</f>
        <v>10541446.439999985</v>
      </c>
      <c r="AG14" s="19">
        <f>'[1]Little River Band of Ottawa Ind'!R12</f>
        <v>9487301.799999984</v>
      </c>
      <c r="AH14" s="20">
        <f>'[1]Little River Band of Ottawa Ind'!W12</f>
        <v>2125155.6</v>
      </c>
      <c r="AI14" s="18">
        <f>'[1]Little Traverse Bay Band of Oda'!L12</f>
        <v>3012568.4200000018</v>
      </c>
      <c r="AJ14" s="19">
        <f>'[1]Little Traverse Bay Band of Oda'!R12</f>
        <v>2711311.5800000019</v>
      </c>
      <c r="AK14" s="20">
        <f>'[1]Little Traverse Bay Band of Oda'!W12</f>
        <v>607333.79200000002</v>
      </c>
      <c r="AL14" s="18">
        <f>'[1]Pokagon Band of Potawatomi Ind'!L12</f>
        <v>3171860.2199999988</v>
      </c>
      <c r="AM14" s="19">
        <f>'[1]Pokagon Band of Potawatomi Ind'!R12</f>
        <v>2854674.1999999988</v>
      </c>
      <c r="AN14" s="20">
        <f>'[1]Pokagon Band of Potawatomi Ind'!W12</f>
        <v>639447.02400000009</v>
      </c>
      <c r="AO14" s="18">
        <f>'[1]Soaring Eagle Gaming'!L12</f>
        <v>2599680.5199999958</v>
      </c>
      <c r="AP14" s="19">
        <f>'[1]Soaring Eagle Gaming'!R12</f>
        <v>2339712.469999996</v>
      </c>
      <c r="AQ14" s="20">
        <f>'[1]Soaring Eagle Gaming'!W12</f>
        <v>524095.592</v>
      </c>
      <c r="AR14" s="18">
        <f>'[1]Sault Ste. Marie Tribe of Chipp'!L12</f>
        <v>4655880.9399999976</v>
      </c>
      <c r="AS14" s="19">
        <f>'[1]Sault Ste. Marie Tribe of Chipp'!R12</f>
        <v>4371427.3099999977</v>
      </c>
      <c r="AT14" s="20">
        <f>'[1]Sault Ste. Marie Tribe of Chipp'!W12</f>
        <v>979199.72</v>
      </c>
      <c r="AU14" s="21">
        <f t="shared" ref="AU14" si="23">B14+E14+H14+K14+N14+Q14+T14+W14+Z14+AC14+AF14+AI14+AL14+AO14+AR14</f>
        <v>152244046.26999998</v>
      </c>
      <c r="AV14" s="21">
        <f t="shared" ref="AV14" si="24">C14+F14+I14+L14+O14+R14+U14+X14+AA14+AD14+AG14+AJ14+AM14+AP14+AS14</f>
        <v>137200776.07999998</v>
      </c>
      <c r="AW14" s="62">
        <f t="shared" ref="AW14" si="25">D14+G14+J14+M14+P14+S14+V14+Y14+AB14+AE14+AH14+AK14+AN14+AQ14+AT14</f>
        <v>28611284.738000002</v>
      </c>
      <c r="AX14" s="70">
        <f>'[1]All Operators reconciliation'!V11+'[1]All Operators reconciliation'!X11</f>
        <v>6901200.3332500001</v>
      </c>
      <c r="AY14" s="70">
        <f>'[1]All Operators reconciliation'!U11</f>
        <v>3648584.7460000003</v>
      </c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398382032.49999952</v>
      </c>
      <c r="C19" s="12">
        <f t="shared" ref="C19" si="26">SUM(C7:C18)</f>
        <v>358543829.24999952</v>
      </c>
      <c r="D19" s="4">
        <f t="shared" ref="D19:AY19" si="27">SUM(D7:D18)</f>
        <v>69798590.532999992</v>
      </c>
      <c r="E19" s="11">
        <f t="shared" si="27"/>
        <v>246389608.27000013</v>
      </c>
      <c r="F19" s="13">
        <f t="shared" ref="F19" si="28">SUM(F7:F18)</f>
        <v>221750647.4300001</v>
      </c>
      <c r="G19" s="4">
        <f t="shared" si="27"/>
        <v>42987126.881999999</v>
      </c>
      <c r="H19" s="11">
        <f t="shared" si="27"/>
        <v>28243766.439999908</v>
      </c>
      <c r="I19" s="13">
        <f t="shared" ref="I19" si="29">SUM(I7:I18)</f>
        <v>25419389.799999911</v>
      </c>
      <c r="J19" s="4">
        <f t="shared" si="27"/>
        <v>4506200.4049999993</v>
      </c>
      <c r="K19" s="11">
        <f t="shared" si="27"/>
        <v>223777052.9000001</v>
      </c>
      <c r="L19" s="12">
        <f t="shared" ref="L19" si="30">SUM(L7:L18)</f>
        <v>201399347.61000007</v>
      </c>
      <c r="M19" s="4">
        <f t="shared" si="27"/>
        <v>44569453.855999999</v>
      </c>
      <c r="N19" s="11">
        <f t="shared" ref="N19:P19" si="31">SUM(N7:N18)</f>
        <v>13362624.589999981</v>
      </c>
      <c r="O19" s="13">
        <f t="shared" si="31"/>
        <v>12026362.129999982</v>
      </c>
      <c r="P19" s="4">
        <f t="shared" si="31"/>
        <v>2149905.1120000002</v>
      </c>
      <c r="Q19" s="11">
        <f t="shared" si="27"/>
        <v>55561797.559999973</v>
      </c>
      <c r="R19" s="13">
        <f t="shared" ref="R19" si="32">SUM(R7:R18)</f>
        <v>50005617.789999977</v>
      </c>
      <c r="S19" s="4">
        <f t="shared" si="27"/>
        <v>10657258.392000001</v>
      </c>
      <c r="T19" s="11">
        <f t="shared" ref="T19:V19" si="33">SUM(T7:T18)</f>
        <v>14985897.53000002</v>
      </c>
      <c r="U19" s="13">
        <f t="shared" si="33"/>
        <v>13487307.77000002</v>
      </c>
      <c r="V19" s="4">
        <f t="shared" si="33"/>
        <v>2477156.9360000002</v>
      </c>
      <c r="W19" s="11">
        <f t="shared" si="27"/>
        <v>9715207.9399999939</v>
      </c>
      <c r="X19" s="13">
        <f t="shared" ref="X19" si="34">SUM(X7:X18)</f>
        <v>8742122.3299999945</v>
      </c>
      <c r="Y19" s="4">
        <f t="shared" si="27"/>
        <v>1486487.496</v>
      </c>
      <c r="Z19" s="11">
        <f t="shared" si="27"/>
        <v>55588932.349999964</v>
      </c>
      <c r="AA19" s="13">
        <f t="shared" ref="AA19" si="35">SUM(AA7:AA18)</f>
        <v>50030039.109999962</v>
      </c>
      <c r="AB19" s="4">
        <f t="shared" si="27"/>
        <v>10662728.752</v>
      </c>
      <c r="AC19" s="11">
        <f t="shared" ref="AC19:AE19" si="36">SUM(AC7:AC18)</f>
        <v>11118671.550000001</v>
      </c>
      <c r="AD19" s="13">
        <f t="shared" si="36"/>
        <v>10006804.390000001</v>
      </c>
      <c r="AE19" s="4">
        <f t="shared" si="36"/>
        <v>1729415.3199999998</v>
      </c>
      <c r="AF19" s="11">
        <f t="shared" si="27"/>
        <v>71495811.309999958</v>
      </c>
      <c r="AG19" s="13">
        <f t="shared" ref="AG19" si="37">SUM(AG7:AG18)</f>
        <v>64346230.179999948</v>
      </c>
      <c r="AH19" s="4">
        <f t="shared" si="27"/>
        <v>13869555.568000002</v>
      </c>
      <c r="AI19" s="11">
        <f t="shared" si="27"/>
        <v>24173956.600000009</v>
      </c>
      <c r="AJ19" s="13">
        <f t="shared" ref="AJ19" si="38">SUM(AJ7:AJ18)</f>
        <v>21756560.940000009</v>
      </c>
      <c r="AK19" s="4">
        <f t="shared" si="27"/>
        <v>4329469.648</v>
      </c>
      <c r="AL19" s="11">
        <f t="shared" ref="AL19:AQ19" si="39">SUM(AL7:AL18)</f>
        <v>27533497.119999997</v>
      </c>
      <c r="AM19" s="13">
        <f t="shared" si="39"/>
        <v>24780147.41</v>
      </c>
      <c r="AN19" s="4">
        <f t="shared" si="39"/>
        <v>5006753.0240000002</v>
      </c>
      <c r="AO19" s="11">
        <f t="shared" si="39"/>
        <v>21352987.119999982</v>
      </c>
      <c r="AP19" s="13">
        <f t="shared" si="39"/>
        <v>19141247.78999998</v>
      </c>
      <c r="AQ19" s="4">
        <f t="shared" si="39"/>
        <v>3743639.5040000002</v>
      </c>
      <c r="AR19" s="11">
        <f t="shared" si="27"/>
        <v>38768425.950000018</v>
      </c>
      <c r="AS19" s="13">
        <f t="shared" ref="AS19" si="40">SUM(AS7:AS18)</f>
        <v>36022408.640000015</v>
      </c>
      <c r="AT19" s="4">
        <f t="shared" si="27"/>
        <v>7525019.5360000003</v>
      </c>
      <c r="AU19" s="11">
        <f>SUM(AU7:AU18)</f>
        <v>1240450269.7299995</v>
      </c>
      <c r="AV19" s="12">
        <f t="shared" ref="AV19" si="41">SUM(AV7:AV18)</f>
        <v>1117458062.5699995</v>
      </c>
      <c r="AW19" s="4">
        <f t="shared" si="27"/>
        <v>225498760.96400002</v>
      </c>
      <c r="AX19" s="67">
        <f t="shared" ref="AX19" si="42">SUM(AX7:AX18)</f>
        <v>57839388.110999987</v>
      </c>
      <c r="AY19" s="67">
        <f t="shared" si="27"/>
        <v>27051710.786000002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90" t="s">
        <v>82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DaPQCmArzJdhE8+l3Nt9XSa696V9jjD8lJAwicL8eftJWqCzq/TD3eoWcOuUfKhqtqTnsxQxtX7SHDQNfJFA9A==" saltValue="pMGGh7fwUWduZsgRVV11/A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75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75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60"/>
      <c r="AY3" s="160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60"/>
      <c r="AY4" s="160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90" t="s">
        <v>80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2023-09-18T16:34:48Z</dcterms:modified>
</cp:coreProperties>
</file>