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Internet Gaming &amp; Internet Sports Betting\"/>
    </mc:Choice>
  </mc:AlternateContent>
  <xr:revisionPtr revIDLastSave="0" documentId="13_ncr:1_{32D39EB8-2728-4C6C-82C4-5FA741BB8D4C}" xr6:coauthVersionLast="47" xr6:coauthVersionMax="47" xr10:uidLastSave="{00000000-0000-0000-0000-000000000000}"/>
  <workbookProtection workbookAlgorithmName="SHA-512" workbookHashValue="y3xLI5q5pqq4FYcaDCgpXum9U+2VFsUY3942yJSFeAWpZb3QySORGFjDwfXnz0qV2RR5JNCVgsAHUzpb/iD/SQ==" workbookSaltValue="6yFFI2zTcojY41m768mh1g==" workbookSpinCount="100000" lockStructure="1"/>
  <bookViews>
    <workbookView xWindow="-108" yWindow="-108" windowWidth="23256" windowHeight="12576" xr2:uid="{01504DBA-472C-465D-A89F-34D810E420CE}"/>
  </bookViews>
  <sheets>
    <sheet name="Internet Sports Betting 2023" sheetId="3" r:id="rId1"/>
    <sheet name="Internet Sports Betting 2022" sheetId="2" r:id="rId2"/>
  </sheets>
  <externalReferences>
    <externalReference r:id="rId3"/>
    <externalReference r:id="rId4"/>
  </externalReferences>
  <definedNames>
    <definedName name="_xlnm.Print_Area" localSheetId="1">'Internet Sports Betting 2022'!$A$1:$BN$24</definedName>
    <definedName name="_xlnm.Print_Area" localSheetId="0">'Internet Sports Betting 2023'!$A$1:$BN$24</definedName>
    <definedName name="_xlnm.Print_Titles" localSheetId="1">'Internet Sports Betting 2022'!$A:$A</definedName>
    <definedName name="_xlnm.Print_Titles" localSheetId="0">'Internet Sports Betting 2023'!$A:$A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3" l="1"/>
  <c r="BJ13" i="3" s="1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K13" i="3"/>
  <c r="BL13" i="3"/>
  <c r="BM13" i="3"/>
  <c r="BN13" i="3"/>
  <c r="B12" i="3" l="1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N12" i="3"/>
  <c r="BM12" i="3" l="1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N11" i="3"/>
  <c r="BM11" i="3" l="1"/>
  <c r="BL11" i="3"/>
  <c r="BK11" i="3"/>
  <c r="BJ11" i="3"/>
  <c r="BN18" i="2"/>
  <c r="BN17" i="2"/>
  <c r="BN16" i="2"/>
  <c r="BN15" i="2"/>
  <c r="BN14" i="2"/>
  <c r="BN13" i="2"/>
  <c r="BN12" i="2"/>
  <c r="BN11" i="2"/>
  <c r="BN10" i="2"/>
  <c r="BN9" i="2"/>
  <c r="BN8" i="2"/>
  <c r="BN7" i="2"/>
  <c r="BI18" i="2"/>
  <c r="BH18" i="2"/>
  <c r="BG18" i="2"/>
  <c r="BF18" i="2"/>
  <c r="BI17" i="2"/>
  <c r="BH17" i="2"/>
  <c r="BG17" i="2"/>
  <c r="BF17" i="2"/>
  <c r="BI16" i="2"/>
  <c r="BH16" i="2"/>
  <c r="BG16" i="2"/>
  <c r="BF16" i="2"/>
  <c r="BI15" i="2"/>
  <c r="BH15" i="2"/>
  <c r="BG15" i="2"/>
  <c r="BF15" i="2"/>
  <c r="BI14" i="2"/>
  <c r="BH14" i="2"/>
  <c r="BG14" i="2"/>
  <c r="BF14" i="2"/>
  <c r="BI13" i="2"/>
  <c r="BH13" i="2"/>
  <c r="BG13" i="2"/>
  <c r="BF13" i="2"/>
  <c r="BI12" i="2"/>
  <c r="BH12" i="2"/>
  <c r="BG12" i="2"/>
  <c r="BF12" i="2"/>
  <c r="BI11" i="2"/>
  <c r="BH11" i="2"/>
  <c r="BG11" i="2"/>
  <c r="BF11" i="2"/>
  <c r="BI10" i="2"/>
  <c r="BH10" i="2"/>
  <c r="BG10" i="2"/>
  <c r="BF10" i="2"/>
  <c r="BI9" i="2"/>
  <c r="BH9" i="2"/>
  <c r="BG9" i="2"/>
  <c r="BF9" i="2"/>
  <c r="BI8" i="2"/>
  <c r="BH8" i="2"/>
  <c r="BG8" i="2"/>
  <c r="BF8" i="2"/>
  <c r="BI7" i="2"/>
  <c r="BH7" i="2"/>
  <c r="BG7" i="2"/>
  <c r="BF7" i="2"/>
  <c r="BE18" i="2"/>
  <c r="BD18" i="2"/>
  <c r="BC18" i="2"/>
  <c r="BB18" i="2"/>
  <c r="BE17" i="2"/>
  <c r="BD17" i="2"/>
  <c r="BC17" i="2"/>
  <c r="BB17" i="2"/>
  <c r="BE16" i="2"/>
  <c r="BD16" i="2"/>
  <c r="BC16" i="2"/>
  <c r="BB16" i="2"/>
  <c r="BE15" i="2"/>
  <c r="BD15" i="2"/>
  <c r="BC15" i="2"/>
  <c r="BB15" i="2"/>
  <c r="BE14" i="2"/>
  <c r="BD14" i="2"/>
  <c r="BC14" i="2"/>
  <c r="BB14" i="2"/>
  <c r="BE13" i="2"/>
  <c r="BD13" i="2"/>
  <c r="BC13" i="2"/>
  <c r="BB13" i="2"/>
  <c r="BE12" i="2"/>
  <c r="BD12" i="2"/>
  <c r="BC12" i="2"/>
  <c r="BB12" i="2"/>
  <c r="BE11" i="2"/>
  <c r="BD11" i="2"/>
  <c r="BC11" i="2"/>
  <c r="BB11" i="2"/>
  <c r="BE10" i="2"/>
  <c r="BD10" i="2"/>
  <c r="BC10" i="2"/>
  <c r="BB10" i="2"/>
  <c r="BE9" i="2"/>
  <c r="BD9" i="2"/>
  <c r="BC9" i="2"/>
  <c r="BB9" i="2"/>
  <c r="BE8" i="2"/>
  <c r="BD8" i="2"/>
  <c r="BC8" i="2"/>
  <c r="BB8" i="2"/>
  <c r="BE7" i="2"/>
  <c r="BD7" i="2"/>
  <c r="BC7" i="2"/>
  <c r="BB7" i="2"/>
  <c r="BA18" i="2"/>
  <c r="AZ18" i="2"/>
  <c r="AY18" i="2"/>
  <c r="AX18" i="2"/>
  <c r="BA17" i="2"/>
  <c r="AZ17" i="2"/>
  <c r="AY17" i="2"/>
  <c r="AX17" i="2"/>
  <c r="BA16" i="2"/>
  <c r="AZ16" i="2"/>
  <c r="AY16" i="2"/>
  <c r="AX16" i="2"/>
  <c r="BA15" i="2"/>
  <c r="AZ15" i="2"/>
  <c r="AY15" i="2"/>
  <c r="AX15" i="2"/>
  <c r="BA14" i="2"/>
  <c r="AZ14" i="2"/>
  <c r="AY14" i="2"/>
  <c r="AX14" i="2"/>
  <c r="BA13" i="2"/>
  <c r="AZ13" i="2"/>
  <c r="AY13" i="2"/>
  <c r="AX13" i="2"/>
  <c r="BA12" i="2"/>
  <c r="AZ12" i="2"/>
  <c r="AY12" i="2"/>
  <c r="AX12" i="2"/>
  <c r="BA11" i="2"/>
  <c r="AZ11" i="2"/>
  <c r="AY11" i="2"/>
  <c r="AX11" i="2"/>
  <c r="BA10" i="2"/>
  <c r="AZ10" i="2"/>
  <c r="AY10" i="2"/>
  <c r="AX10" i="2"/>
  <c r="BA9" i="2"/>
  <c r="AZ9" i="2"/>
  <c r="AY9" i="2"/>
  <c r="AX9" i="2"/>
  <c r="BA8" i="2"/>
  <c r="AZ8" i="2"/>
  <c r="AY8" i="2"/>
  <c r="AX8" i="2"/>
  <c r="BA7" i="2"/>
  <c r="AZ7" i="2"/>
  <c r="AY7" i="2"/>
  <c r="AX7" i="2"/>
  <c r="AW18" i="2"/>
  <c r="AV18" i="2"/>
  <c r="AU18" i="2"/>
  <c r="AT18" i="2"/>
  <c r="AW17" i="2"/>
  <c r="AV17" i="2"/>
  <c r="AU17" i="2"/>
  <c r="AT17" i="2"/>
  <c r="AW16" i="2"/>
  <c r="AV16" i="2"/>
  <c r="AU16" i="2"/>
  <c r="AT16" i="2"/>
  <c r="AW15" i="2"/>
  <c r="AV15" i="2"/>
  <c r="AU15" i="2"/>
  <c r="AT15" i="2"/>
  <c r="AW14" i="2"/>
  <c r="AV14" i="2"/>
  <c r="AU14" i="2"/>
  <c r="AT14" i="2"/>
  <c r="AW13" i="2"/>
  <c r="AV13" i="2"/>
  <c r="AU13" i="2"/>
  <c r="AT13" i="2"/>
  <c r="AW12" i="2"/>
  <c r="AV12" i="2"/>
  <c r="AU12" i="2"/>
  <c r="AT12" i="2"/>
  <c r="AW11" i="2"/>
  <c r="AV11" i="2"/>
  <c r="AU11" i="2"/>
  <c r="AT11" i="2"/>
  <c r="AW10" i="2"/>
  <c r="AV10" i="2"/>
  <c r="AU10" i="2"/>
  <c r="AT10" i="2"/>
  <c r="AW9" i="2"/>
  <c r="AV9" i="2"/>
  <c r="AU9" i="2"/>
  <c r="AT9" i="2"/>
  <c r="AW8" i="2"/>
  <c r="AV8" i="2"/>
  <c r="AU8" i="2"/>
  <c r="AT8" i="2"/>
  <c r="AW7" i="2"/>
  <c r="AV7" i="2"/>
  <c r="AU7" i="2"/>
  <c r="AT7" i="2"/>
  <c r="AS18" i="2"/>
  <c r="AR18" i="2"/>
  <c r="AQ18" i="2"/>
  <c r="AP18" i="2"/>
  <c r="AS17" i="2"/>
  <c r="AR17" i="2"/>
  <c r="AQ17" i="2"/>
  <c r="AP17" i="2"/>
  <c r="AS16" i="2"/>
  <c r="AR16" i="2"/>
  <c r="AQ16" i="2"/>
  <c r="AP16" i="2"/>
  <c r="AS15" i="2"/>
  <c r="AR15" i="2"/>
  <c r="AQ15" i="2"/>
  <c r="AP15" i="2"/>
  <c r="AS14" i="2"/>
  <c r="AR14" i="2"/>
  <c r="AQ14" i="2"/>
  <c r="AP14" i="2"/>
  <c r="AS13" i="2"/>
  <c r="AR13" i="2"/>
  <c r="AQ13" i="2"/>
  <c r="AP13" i="2"/>
  <c r="AS12" i="2"/>
  <c r="AR12" i="2"/>
  <c r="AQ12" i="2"/>
  <c r="AP12" i="2"/>
  <c r="AS11" i="2"/>
  <c r="AR11" i="2"/>
  <c r="AQ11" i="2"/>
  <c r="AP11" i="2"/>
  <c r="AS10" i="2"/>
  <c r="AR10" i="2"/>
  <c r="AQ10" i="2"/>
  <c r="AP10" i="2"/>
  <c r="AS9" i="2"/>
  <c r="AR9" i="2"/>
  <c r="AQ9" i="2"/>
  <c r="AP9" i="2"/>
  <c r="AS8" i="2"/>
  <c r="AR8" i="2"/>
  <c r="AQ8" i="2"/>
  <c r="AP8" i="2"/>
  <c r="AS7" i="2"/>
  <c r="AR7" i="2"/>
  <c r="AQ7" i="2"/>
  <c r="AP7" i="2"/>
  <c r="AO18" i="2"/>
  <c r="AN18" i="2"/>
  <c r="AM18" i="2"/>
  <c r="AL18" i="2"/>
  <c r="AO17" i="2"/>
  <c r="AN17" i="2"/>
  <c r="AM17" i="2"/>
  <c r="AL17" i="2"/>
  <c r="AO16" i="2"/>
  <c r="AN16" i="2"/>
  <c r="AM16" i="2"/>
  <c r="AL16" i="2"/>
  <c r="AO15" i="2"/>
  <c r="AN15" i="2"/>
  <c r="AM15" i="2"/>
  <c r="AL15" i="2"/>
  <c r="AO14" i="2"/>
  <c r="AN14" i="2"/>
  <c r="AM14" i="2"/>
  <c r="AL14" i="2"/>
  <c r="AO13" i="2"/>
  <c r="AN13" i="2"/>
  <c r="AM13" i="2"/>
  <c r="AL13" i="2"/>
  <c r="AO12" i="2"/>
  <c r="AN12" i="2"/>
  <c r="AM12" i="2"/>
  <c r="AL12" i="2"/>
  <c r="AO11" i="2"/>
  <c r="AN11" i="2"/>
  <c r="AM11" i="2"/>
  <c r="AL11" i="2"/>
  <c r="AO10" i="2"/>
  <c r="AN10" i="2"/>
  <c r="AM10" i="2"/>
  <c r="AL10" i="2"/>
  <c r="AO9" i="2"/>
  <c r="AN9" i="2"/>
  <c r="AM9" i="2"/>
  <c r="AL9" i="2"/>
  <c r="AO8" i="2"/>
  <c r="AN8" i="2"/>
  <c r="AM8" i="2"/>
  <c r="AL8" i="2"/>
  <c r="AO7" i="2"/>
  <c r="AN7" i="2"/>
  <c r="AM7" i="2"/>
  <c r="AL7" i="2"/>
  <c r="AK18" i="2"/>
  <c r="AJ18" i="2"/>
  <c r="AI18" i="2"/>
  <c r="AH18" i="2"/>
  <c r="AK17" i="2"/>
  <c r="AJ17" i="2"/>
  <c r="AI17" i="2"/>
  <c r="AH17" i="2"/>
  <c r="AK16" i="2"/>
  <c r="AJ16" i="2"/>
  <c r="AI16" i="2"/>
  <c r="AH16" i="2"/>
  <c r="AK15" i="2"/>
  <c r="AJ15" i="2"/>
  <c r="AI15" i="2"/>
  <c r="AH15" i="2"/>
  <c r="AK14" i="2"/>
  <c r="AJ14" i="2"/>
  <c r="AI14" i="2"/>
  <c r="AH14" i="2"/>
  <c r="AK13" i="2"/>
  <c r="AJ13" i="2"/>
  <c r="AI13" i="2"/>
  <c r="AH13" i="2"/>
  <c r="AK12" i="2"/>
  <c r="AJ12" i="2"/>
  <c r="AI12" i="2"/>
  <c r="AH12" i="2"/>
  <c r="AK11" i="2"/>
  <c r="AJ11" i="2"/>
  <c r="AI11" i="2"/>
  <c r="AH11" i="2"/>
  <c r="AK10" i="2"/>
  <c r="AJ10" i="2"/>
  <c r="AI10" i="2"/>
  <c r="AH10" i="2"/>
  <c r="AK9" i="2"/>
  <c r="AJ9" i="2"/>
  <c r="AI9" i="2"/>
  <c r="AH9" i="2"/>
  <c r="AK8" i="2"/>
  <c r="AJ8" i="2"/>
  <c r="AI8" i="2"/>
  <c r="AH8" i="2"/>
  <c r="AK7" i="2"/>
  <c r="AJ7" i="2"/>
  <c r="AI7" i="2"/>
  <c r="AH7" i="2"/>
  <c r="AG18" i="2"/>
  <c r="AF18" i="2"/>
  <c r="AE18" i="2"/>
  <c r="AD18" i="2"/>
  <c r="AG17" i="2"/>
  <c r="AF17" i="2"/>
  <c r="AE17" i="2"/>
  <c r="AD17" i="2"/>
  <c r="AG16" i="2"/>
  <c r="AF16" i="2"/>
  <c r="AE16" i="2"/>
  <c r="AD16" i="2"/>
  <c r="AG15" i="2"/>
  <c r="AF15" i="2"/>
  <c r="AE15" i="2"/>
  <c r="AD15" i="2"/>
  <c r="AG14" i="2"/>
  <c r="AF14" i="2"/>
  <c r="AE14" i="2"/>
  <c r="AD14" i="2"/>
  <c r="AG13" i="2"/>
  <c r="AF13" i="2"/>
  <c r="AE13" i="2"/>
  <c r="AD13" i="2"/>
  <c r="AG12" i="2"/>
  <c r="AF12" i="2"/>
  <c r="AE12" i="2"/>
  <c r="AD12" i="2"/>
  <c r="AG11" i="2"/>
  <c r="AF11" i="2"/>
  <c r="AE11" i="2"/>
  <c r="AD11" i="2"/>
  <c r="AG10" i="2"/>
  <c r="AF10" i="2"/>
  <c r="AE10" i="2"/>
  <c r="AD10" i="2"/>
  <c r="AG9" i="2"/>
  <c r="AF9" i="2"/>
  <c r="AE9" i="2"/>
  <c r="AD9" i="2"/>
  <c r="AG8" i="2"/>
  <c r="AF8" i="2"/>
  <c r="AE8" i="2"/>
  <c r="AD8" i="2"/>
  <c r="AG7" i="2"/>
  <c r="AF7" i="2"/>
  <c r="AE7" i="2"/>
  <c r="AD7" i="2"/>
  <c r="AC18" i="2"/>
  <c r="AB18" i="2"/>
  <c r="AA18" i="2"/>
  <c r="Z18" i="2"/>
  <c r="AC17" i="2"/>
  <c r="AB17" i="2"/>
  <c r="AA17" i="2"/>
  <c r="Z17" i="2"/>
  <c r="AC16" i="2"/>
  <c r="AB16" i="2"/>
  <c r="AA16" i="2"/>
  <c r="Z16" i="2"/>
  <c r="AC15" i="2"/>
  <c r="AB15" i="2"/>
  <c r="AA15" i="2"/>
  <c r="Z15" i="2"/>
  <c r="AC14" i="2"/>
  <c r="AB14" i="2"/>
  <c r="AA14" i="2"/>
  <c r="Z14" i="2"/>
  <c r="AC13" i="2"/>
  <c r="AB13" i="2"/>
  <c r="AA13" i="2"/>
  <c r="Z13" i="2"/>
  <c r="AC12" i="2"/>
  <c r="AB12" i="2"/>
  <c r="AA12" i="2"/>
  <c r="Z12" i="2"/>
  <c r="AC11" i="2"/>
  <c r="AB11" i="2"/>
  <c r="AA11" i="2"/>
  <c r="Z11" i="2"/>
  <c r="AC10" i="2"/>
  <c r="AB10" i="2"/>
  <c r="AA10" i="2"/>
  <c r="Z10" i="2"/>
  <c r="AC9" i="2"/>
  <c r="AB9" i="2"/>
  <c r="AA9" i="2"/>
  <c r="Z9" i="2"/>
  <c r="AC8" i="2"/>
  <c r="AB8" i="2"/>
  <c r="AA8" i="2"/>
  <c r="Z8" i="2"/>
  <c r="AC7" i="2"/>
  <c r="AB7" i="2"/>
  <c r="AA7" i="2"/>
  <c r="Z7" i="2"/>
  <c r="Y18" i="2"/>
  <c r="X18" i="2"/>
  <c r="W18" i="2"/>
  <c r="V18" i="2"/>
  <c r="Y17" i="2"/>
  <c r="X17" i="2"/>
  <c r="W17" i="2"/>
  <c r="V17" i="2"/>
  <c r="Y16" i="2"/>
  <c r="X16" i="2"/>
  <c r="W16" i="2"/>
  <c r="V16" i="2"/>
  <c r="Y15" i="2"/>
  <c r="X15" i="2"/>
  <c r="W15" i="2"/>
  <c r="V15" i="2"/>
  <c r="Y14" i="2"/>
  <c r="X14" i="2"/>
  <c r="W14" i="2"/>
  <c r="V14" i="2"/>
  <c r="Y13" i="2"/>
  <c r="X13" i="2"/>
  <c r="W13" i="2"/>
  <c r="V13" i="2"/>
  <c r="Y12" i="2"/>
  <c r="X12" i="2"/>
  <c r="W12" i="2"/>
  <c r="V12" i="2"/>
  <c r="Y11" i="2"/>
  <c r="X11" i="2"/>
  <c r="W11" i="2"/>
  <c r="V11" i="2"/>
  <c r="Y10" i="2"/>
  <c r="X10" i="2"/>
  <c r="W10" i="2"/>
  <c r="V10" i="2"/>
  <c r="Y9" i="2"/>
  <c r="X9" i="2"/>
  <c r="W9" i="2"/>
  <c r="V9" i="2"/>
  <c r="Y8" i="2"/>
  <c r="X8" i="2"/>
  <c r="W8" i="2"/>
  <c r="V8" i="2"/>
  <c r="Y7" i="2"/>
  <c r="X7" i="2"/>
  <c r="W7" i="2"/>
  <c r="V7" i="2"/>
  <c r="U18" i="2"/>
  <c r="T18" i="2"/>
  <c r="S18" i="2"/>
  <c r="R18" i="2"/>
  <c r="U17" i="2"/>
  <c r="T17" i="2"/>
  <c r="S17" i="2"/>
  <c r="R17" i="2"/>
  <c r="U16" i="2"/>
  <c r="T16" i="2"/>
  <c r="S16" i="2"/>
  <c r="R16" i="2"/>
  <c r="U15" i="2"/>
  <c r="T15" i="2"/>
  <c r="S15" i="2"/>
  <c r="R15" i="2"/>
  <c r="U14" i="2"/>
  <c r="T14" i="2"/>
  <c r="S14" i="2"/>
  <c r="R14" i="2"/>
  <c r="U13" i="2"/>
  <c r="T13" i="2"/>
  <c r="S13" i="2"/>
  <c r="R13" i="2"/>
  <c r="U12" i="2"/>
  <c r="T12" i="2"/>
  <c r="S12" i="2"/>
  <c r="R12" i="2"/>
  <c r="U11" i="2"/>
  <c r="T11" i="2"/>
  <c r="S11" i="2"/>
  <c r="R11" i="2"/>
  <c r="U10" i="2"/>
  <c r="T10" i="2"/>
  <c r="S10" i="2"/>
  <c r="R10" i="2"/>
  <c r="U9" i="2"/>
  <c r="T9" i="2"/>
  <c r="S9" i="2"/>
  <c r="R9" i="2"/>
  <c r="U8" i="2"/>
  <c r="T8" i="2"/>
  <c r="S8" i="2"/>
  <c r="R8" i="2"/>
  <c r="U7" i="2"/>
  <c r="T7" i="2"/>
  <c r="S7" i="2"/>
  <c r="R7" i="2"/>
  <c r="Q18" i="2"/>
  <c r="P18" i="2"/>
  <c r="O18" i="2"/>
  <c r="N18" i="2"/>
  <c r="Q17" i="2"/>
  <c r="P17" i="2"/>
  <c r="O17" i="2"/>
  <c r="N17" i="2"/>
  <c r="Q16" i="2"/>
  <c r="P16" i="2"/>
  <c r="O16" i="2"/>
  <c r="N16" i="2"/>
  <c r="Q15" i="2"/>
  <c r="P15" i="2"/>
  <c r="O15" i="2"/>
  <c r="N15" i="2"/>
  <c r="Q14" i="2"/>
  <c r="P14" i="2"/>
  <c r="O14" i="2"/>
  <c r="N14" i="2"/>
  <c r="Q13" i="2"/>
  <c r="P13" i="2"/>
  <c r="O13" i="2"/>
  <c r="N13" i="2"/>
  <c r="Q12" i="2"/>
  <c r="P12" i="2"/>
  <c r="O12" i="2"/>
  <c r="N12" i="2"/>
  <c r="Q11" i="2"/>
  <c r="P11" i="2"/>
  <c r="O11" i="2"/>
  <c r="N11" i="2"/>
  <c r="Q10" i="2"/>
  <c r="P10" i="2"/>
  <c r="O10" i="2"/>
  <c r="N10" i="2"/>
  <c r="Q9" i="2"/>
  <c r="P9" i="2"/>
  <c r="O9" i="2"/>
  <c r="N9" i="2"/>
  <c r="Q8" i="2"/>
  <c r="P8" i="2"/>
  <c r="O8" i="2"/>
  <c r="N8" i="2"/>
  <c r="Q7" i="2"/>
  <c r="P7" i="2"/>
  <c r="O7" i="2"/>
  <c r="N7" i="2"/>
  <c r="M18" i="2"/>
  <c r="L18" i="2"/>
  <c r="K18" i="2"/>
  <c r="J18" i="2"/>
  <c r="M17" i="2"/>
  <c r="L17" i="2"/>
  <c r="K17" i="2"/>
  <c r="J17" i="2"/>
  <c r="M16" i="2"/>
  <c r="L16" i="2"/>
  <c r="K16" i="2"/>
  <c r="J16" i="2"/>
  <c r="M15" i="2"/>
  <c r="L15" i="2"/>
  <c r="K15" i="2"/>
  <c r="J15" i="2"/>
  <c r="M14" i="2"/>
  <c r="L14" i="2"/>
  <c r="K14" i="2"/>
  <c r="J14" i="2"/>
  <c r="M13" i="2"/>
  <c r="L13" i="2"/>
  <c r="K13" i="2"/>
  <c r="J13" i="2"/>
  <c r="M12" i="2"/>
  <c r="L12" i="2"/>
  <c r="K12" i="2"/>
  <c r="J12" i="2"/>
  <c r="M11" i="2"/>
  <c r="L11" i="2"/>
  <c r="K11" i="2"/>
  <c r="J11" i="2"/>
  <c r="M10" i="2"/>
  <c r="L10" i="2"/>
  <c r="K10" i="2"/>
  <c r="J10" i="2"/>
  <c r="M9" i="2"/>
  <c r="L9" i="2"/>
  <c r="K9" i="2"/>
  <c r="J9" i="2"/>
  <c r="M8" i="2"/>
  <c r="L8" i="2"/>
  <c r="K8" i="2"/>
  <c r="J8" i="2"/>
  <c r="M7" i="2"/>
  <c r="L7" i="2"/>
  <c r="K7" i="2"/>
  <c r="J7" i="2"/>
  <c r="I18" i="2"/>
  <c r="H18" i="2"/>
  <c r="G18" i="2"/>
  <c r="F18" i="2"/>
  <c r="I17" i="2"/>
  <c r="H17" i="2"/>
  <c r="G17" i="2"/>
  <c r="F17" i="2"/>
  <c r="I16" i="2"/>
  <c r="H16" i="2"/>
  <c r="G16" i="2"/>
  <c r="F16" i="2"/>
  <c r="I15" i="2"/>
  <c r="H15" i="2"/>
  <c r="G15" i="2"/>
  <c r="F15" i="2"/>
  <c r="I14" i="2"/>
  <c r="H14" i="2"/>
  <c r="G14" i="2"/>
  <c r="F14" i="2"/>
  <c r="I13" i="2"/>
  <c r="H13" i="2"/>
  <c r="G13" i="2"/>
  <c r="F13" i="2"/>
  <c r="I12" i="2"/>
  <c r="H12" i="2"/>
  <c r="G12" i="2"/>
  <c r="F12" i="2"/>
  <c r="I11" i="2"/>
  <c r="H11" i="2"/>
  <c r="G11" i="2"/>
  <c r="F11" i="2"/>
  <c r="I10" i="2"/>
  <c r="H10" i="2"/>
  <c r="G10" i="2"/>
  <c r="F10" i="2"/>
  <c r="I9" i="2"/>
  <c r="H9" i="2"/>
  <c r="G9" i="2"/>
  <c r="F9" i="2"/>
  <c r="I8" i="2"/>
  <c r="H8" i="2"/>
  <c r="G8" i="2"/>
  <c r="F8" i="2"/>
  <c r="I7" i="2"/>
  <c r="H7" i="2"/>
  <c r="G7" i="2"/>
  <c r="F7" i="2"/>
  <c r="E18" i="2"/>
  <c r="D18" i="2"/>
  <c r="C18" i="2"/>
  <c r="B18" i="2"/>
  <c r="E17" i="2"/>
  <c r="D17" i="2"/>
  <c r="C17" i="2"/>
  <c r="B17" i="2"/>
  <c r="E16" i="2"/>
  <c r="D16" i="2"/>
  <c r="C16" i="2"/>
  <c r="B16" i="2"/>
  <c r="E15" i="2"/>
  <c r="D15" i="2"/>
  <c r="C15" i="2"/>
  <c r="B15" i="2"/>
  <c r="E14" i="2"/>
  <c r="D14" i="2"/>
  <c r="C14" i="2"/>
  <c r="B14" i="2"/>
  <c r="E13" i="2"/>
  <c r="D13" i="2"/>
  <c r="C13" i="2"/>
  <c r="B13" i="2"/>
  <c r="E12" i="2"/>
  <c r="D12" i="2"/>
  <c r="C12" i="2"/>
  <c r="B12" i="2"/>
  <c r="E11" i="2"/>
  <c r="D11" i="2"/>
  <c r="C11" i="2"/>
  <c r="B11" i="2"/>
  <c r="E10" i="2"/>
  <c r="D10" i="2"/>
  <c r="C10" i="2"/>
  <c r="B10" i="2"/>
  <c r="E9" i="2"/>
  <c r="D9" i="2"/>
  <c r="C9" i="2"/>
  <c r="B9" i="2"/>
  <c r="E8" i="2"/>
  <c r="D8" i="2"/>
  <c r="C8" i="2"/>
  <c r="B8" i="2"/>
  <c r="E7" i="2"/>
  <c r="D7" i="2"/>
  <c r="C7" i="2"/>
  <c r="B7" i="2"/>
  <c r="BN18" i="3"/>
  <c r="BN10" i="3"/>
  <c r="BN9" i="3"/>
  <c r="BN8" i="3"/>
  <c r="BN7" i="3"/>
  <c r="BI18" i="3"/>
  <c r="BH18" i="3"/>
  <c r="BG18" i="3"/>
  <c r="BF18" i="3"/>
  <c r="BI10" i="3"/>
  <c r="BH10" i="3"/>
  <c r="BG10" i="3"/>
  <c r="BF10" i="3"/>
  <c r="BI9" i="3"/>
  <c r="BH9" i="3"/>
  <c r="BG9" i="3"/>
  <c r="BF9" i="3"/>
  <c r="BI8" i="3"/>
  <c r="BH8" i="3"/>
  <c r="BG8" i="3"/>
  <c r="BF8" i="3"/>
  <c r="BI7" i="3"/>
  <c r="BH7" i="3"/>
  <c r="BG7" i="3"/>
  <c r="BF7" i="3"/>
  <c r="BE18" i="3"/>
  <c r="BD18" i="3"/>
  <c r="BC18" i="3"/>
  <c r="BB18" i="3"/>
  <c r="BE10" i="3"/>
  <c r="BD10" i="3"/>
  <c r="BC10" i="3"/>
  <c r="BB10" i="3"/>
  <c r="BE9" i="3"/>
  <c r="BD9" i="3"/>
  <c r="BC9" i="3"/>
  <c r="BB9" i="3"/>
  <c r="BE8" i="3"/>
  <c r="BD8" i="3"/>
  <c r="BC8" i="3"/>
  <c r="BB8" i="3"/>
  <c r="BE7" i="3"/>
  <c r="BD7" i="3"/>
  <c r="BC7" i="3"/>
  <c r="BB7" i="3"/>
  <c r="BA18" i="3"/>
  <c r="AZ18" i="3"/>
  <c r="AY18" i="3"/>
  <c r="AX18" i="3"/>
  <c r="BA10" i="3"/>
  <c r="AZ10" i="3"/>
  <c r="AY10" i="3"/>
  <c r="AX10" i="3"/>
  <c r="BA9" i="3"/>
  <c r="AZ9" i="3"/>
  <c r="AY9" i="3"/>
  <c r="AX9" i="3"/>
  <c r="BA8" i="3"/>
  <c r="AZ8" i="3"/>
  <c r="AY8" i="3"/>
  <c r="AX8" i="3"/>
  <c r="BA7" i="3"/>
  <c r="AZ7" i="3"/>
  <c r="AY7" i="3"/>
  <c r="AX7" i="3"/>
  <c r="AW18" i="3"/>
  <c r="AV18" i="3"/>
  <c r="AU18" i="3"/>
  <c r="AT18" i="3"/>
  <c r="AW10" i="3"/>
  <c r="AV10" i="3"/>
  <c r="AU10" i="3"/>
  <c r="AT10" i="3"/>
  <c r="AW9" i="3"/>
  <c r="AV9" i="3"/>
  <c r="AU9" i="3"/>
  <c r="AT9" i="3"/>
  <c r="AW8" i="3"/>
  <c r="AV8" i="3"/>
  <c r="AU8" i="3"/>
  <c r="AT8" i="3"/>
  <c r="AW7" i="3"/>
  <c r="AV7" i="3"/>
  <c r="AU7" i="3"/>
  <c r="AT7" i="3"/>
  <c r="AS18" i="3"/>
  <c r="AR18" i="3"/>
  <c r="AQ18" i="3"/>
  <c r="AP18" i="3"/>
  <c r="AS10" i="3"/>
  <c r="AR10" i="3"/>
  <c r="AQ10" i="3"/>
  <c r="AP10" i="3"/>
  <c r="AS9" i="3"/>
  <c r="AR9" i="3"/>
  <c r="AQ9" i="3"/>
  <c r="AP9" i="3"/>
  <c r="AS8" i="3"/>
  <c r="AR8" i="3"/>
  <c r="AQ8" i="3"/>
  <c r="AP8" i="3"/>
  <c r="AS7" i="3"/>
  <c r="AR7" i="3"/>
  <c r="AQ7" i="3"/>
  <c r="AP7" i="3"/>
  <c r="AO18" i="3"/>
  <c r="AN18" i="3"/>
  <c r="AM18" i="3"/>
  <c r="AL18" i="3"/>
  <c r="AO10" i="3"/>
  <c r="AN10" i="3"/>
  <c r="AM10" i="3"/>
  <c r="AL10" i="3"/>
  <c r="AO9" i="3"/>
  <c r="AN9" i="3"/>
  <c r="AM9" i="3"/>
  <c r="AL9" i="3"/>
  <c r="AO8" i="3"/>
  <c r="AN8" i="3"/>
  <c r="AM8" i="3"/>
  <c r="AL8" i="3"/>
  <c r="AO7" i="3"/>
  <c r="AN7" i="3"/>
  <c r="AM7" i="3"/>
  <c r="AL7" i="3"/>
  <c r="AK18" i="3"/>
  <c r="AJ18" i="3"/>
  <c r="AI18" i="3"/>
  <c r="AH18" i="3"/>
  <c r="AK10" i="3"/>
  <c r="AJ10" i="3"/>
  <c r="AI10" i="3"/>
  <c r="AH10" i="3"/>
  <c r="AK9" i="3"/>
  <c r="AJ9" i="3"/>
  <c r="AI9" i="3"/>
  <c r="AH9" i="3"/>
  <c r="AK8" i="3"/>
  <c r="AJ8" i="3"/>
  <c r="AI8" i="3"/>
  <c r="AH8" i="3"/>
  <c r="AK7" i="3"/>
  <c r="AJ7" i="3"/>
  <c r="AI7" i="3"/>
  <c r="AH7" i="3"/>
  <c r="AG18" i="3"/>
  <c r="AF18" i="3"/>
  <c r="AE18" i="3"/>
  <c r="AD18" i="3"/>
  <c r="AG10" i="3"/>
  <c r="AF10" i="3"/>
  <c r="AE10" i="3"/>
  <c r="AD10" i="3"/>
  <c r="AG9" i="3"/>
  <c r="AF9" i="3"/>
  <c r="AE9" i="3"/>
  <c r="AD9" i="3"/>
  <c r="AG8" i="3"/>
  <c r="AF8" i="3"/>
  <c r="AE8" i="3"/>
  <c r="AD8" i="3"/>
  <c r="AG7" i="3"/>
  <c r="AF7" i="3"/>
  <c r="AE7" i="3"/>
  <c r="AD7" i="3"/>
  <c r="AC18" i="3"/>
  <c r="AB18" i="3"/>
  <c r="AA18" i="3"/>
  <c r="Z18" i="3"/>
  <c r="AC10" i="3"/>
  <c r="AB10" i="3"/>
  <c r="AA10" i="3"/>
  <c r="Z10" i="3"/>
  <c r="AC9" i="3"/>
  <c r="AB9" i="3"/>
  <c r="AA9" i="3"/>
  <c r="Z9" i="3"/>
  <c r="AC8" i="3"/>
  <c r="AB8" i="3"/>
  <c r="AA8" i="3"/>
  <c r="Z8" i="3"/>
  <c r="AC7" i="3"/>
  <c r="AB7" i="3"/>
  <c r="AA7" i="3"/>
  <c r="Z7" i="3"/>
  <c r="Y18" i="3"/>
  <c r="X18" i="3"/>
  <c r="W18" i="3"/>
  <c r="V18" i="3"/>
  <c r="Y10" i="3"/>
  <c r="X10" i="3"/>
  <c r="W10" i="3"/>
  <c r="V10" i="3"/>
  <c r="Y9" i="3"/>
  <c r="X9" i="3"/>
  <c r="W9" i="3"/>
  <c r="V9" i="3"/>
  <c r="Y8" i="3"/>
  <c r="X8" i="3"/>
  <c r="W8" i="3"/>
  <c r="V8" i="3"/>
  <c r="Y7" i="3"/>
  <c r="X7" i="3"/>
  <c r="W7" i="3"/>
  <c r="V7" i="3"/>
  <c r="U18" i="3"/>
  <c r="T18" i="3"/>
  <c r="S18" i="3"/>
  <c r="R18" i="3"/>
  <c r="U10" i="3"/>
  <c r="T10" i="3"/>
  <c r="S10" i="3"/>
  <c r="R10" i="3"/>
  <c r="U9" i="3"/>
  <c r="T9" i="3"/>
  <c r="S9" i="3"/>
  <c r="R9" i="3"/>
  <c r="U8" i="3"/>
  <c r="T8" i="3"/>
  <c r="S8" i="3"/>
  <c r="R8" i="3"/>
  <c r="U7" i="3"/>
  <c r="T7" i="3"/>
  <c r="S7" i="3"/>
  <c r="R7" i="3"/>
  <c r="Q18" i="3"/>
  <c r="P18" i="3"/>
  <c r="O18" i="3"/>
  <c r="N18" i="3"/>
  <c r="Q10" i="3"/>
  <c r="P10" i="3"/>
  <c r="O10" i="3"/>
  <c r="N10" i="3"/>
  <c r="Q9" i="3"/>
  <c r="P9" i="3"/>
  <c r="O9" i="3"/>
  <c r="N9" i="3"/>
  <c r="Q8" i="3"/>
  <c r="P8" i="3"/>
  <c r="O8" i="3"/>
  <c r="N8" i="3"/>
  <c r="Q7" i="3"/>
  <c r="P7" i="3"/>
  <c r="O7" i="3"/>
  <c r="N7" i="3"/>
  <c r="M18" i="3"/>
  <c r="L18" i="3"/>
  <c r="K18" i="3"/>
  <c r="J18" i="3"/>
  <c r="M10" i="3"/>
  <c r="L10" i="3"/>
  <c r="K10" i="3"/>
  <c r="J10" i="3"/>
  <c r="M9" i="3"/>
  <c r="L9" i="3"/>
  <c r="K9" i="3"/>
  <c r="J9" i="3"/>
  <c r="M8" i="3"/>
  <c r="L8" i="3"/>
  <c r="K8" i="3"/>
  <c r="J8" i="3"/>
  <c r="M7" i="3"/>
  <c r="L7" i="3"/>
  <c r="K7" i="3"/>
  <c r="J7" i="3"/>
  <c r="I18" i="3"/>
  <c r="H18" i="3"/>
  <c r="G18" i="3"/>
  <c r="F18" i="3"/>
  <c r="I10" i="3"/>
  <c r="H10" i="3"/>
  <c r="G10" i="3"/>
  <c r="F10" i="3"/>
  <c r="I9" i="3"/>
  <c r="H9" i="3"/>
  <c r="G9" i="3"/>
  <c r="F9" i="3"/>
  <c r="I8" i="3"/>
  <c r="H8" i="3"/>
  <c r="G8" i="3"/>
  <c r="F8" i="3"/>
  <c r="I7" i="3"/>
  <c r="H7" i="3"/>
  <c r="G7" i="3"/>
  <c r="F7" i="3"/>
  <c r="E18" i="3"/>
  <c r="D18" i="3"/>
  <c r="C18" i="3"/>
  <c r="B18" i="3"/>
  <c r="E10" i="3"/>
  <c r="D10" i="3"/>
  <c r="C10" i="3"/>
  <c r="B10" i="3"/>
  <c r="E9" i="3"/>
  <c r="D9" i="3"/>
  <c r="C9" i="3"/>
  <c r="B9" i="3"/>
  <c r="E8" i="3"/>
  <c r="D8" i="3"/>
  <c r="C8" i="3"/>
  <c r="B8" i="3"/>
  <c r="E7" i="3"/>
  <c r="D7" i="3"/>
  <c r="C7" i="3"/>
  <c r="B7" i="3"/>
  <c r="BJ6" i="3"/>
  <c r="Y6" i="3"/>
  <c r="AG6" i="3" s="1"/>
  <c r="U6" i="3"/>
  <c r="AC6" i="3" s="1"/>
  <c r="S6" i="3"/>
  <c r="AA6" i="3" s="1"/>
  <c r="K6" i="3"/>
  <c r="O6" i="3" s="1"/>
  <c r="W6" i="3" s="1"/>
  <c r="AE6" i="3" s="1"/>
  <c r="J6" i="3"/>
  <c r="R6" i="3" s="1"/>
  <c r="Z6" i="3" s="1"/>
  <c r="I6" i="3"/>
  <c r="M6" i="3" s="1"/>
  <c r="H6" i="3"/>
  <c r="L6" i="3" s="1"/>
  <c r="G6" i="3"/>
  <c r="F6" i="3"/>
  <c r="BL9" i="3" l="1"/>
  <c r="BK10" i="3"/>
  <c r="BM18" i="3"/>
  <c r="Z19" i="3"/>
  <c r="BJ7" i="3"/>
  <c r="BL10" i="3"/>
  <c r="BL18" i="3"/>
  <c r="BJ10" i="3"/>
  <c r="BJ18" i="3"/>
  <c r="BM9" i="3"/>
  <c r="BJ9" i="3"/>
  <c r="BM10" i="3"/>
  <c r="V19" i="3"/>
  <c r="BK9" i="3"/>
  <c r="BK18" i="3"/>
  <c r="BB19" i="3"/>
  <c r="AH19" i="3"/>
  <c r="BJ8" i="3"/>
  <c r="J19" i="3"/>
  <c r="N19" i="3"/>
  <c r="R19" i="3"/>
  <c r="AD19" i="3"/>
  <c r="AL19" i="3"/>
  <c r="AP19" i="3"/>
  <c r="AT19" i="3"/>
  <c r="AX19" i="3"/>
  <c r="BF19" i="3"/>
  <c r="F19" i="3"/>
  <c r="AO6" i="3"/>
  <c r="AK6" i="3"/>
  <c r="P6" i="3"/>
  <c r="X6" i="3" s="1"/>
  <c r="AF6" i="3" s="1"/>
  <c r="T6" i="3"/>
  <c r="AB6" i="3" s="1"/>
  <c r="AI6" i="3"/>
  <c r="AM6" i="3"/>
  <c r="B19" i="3"/>
  <c r="BL7" i="3"/>
  <c r="BK7" i="3"/>
  <c r="BM7" i="3"/>
  <c r="N6" i="3"/>
  <c r="V6" i="3" s="1"/>
  <c r="AD6" i="3" s="1"/>
  <c r="BJ19" i="3" l="1"/>
  <c r="BG6" i="3"/>
  <c r="AU6" i="3"/>
  <c r="AY6" i="3"/>
  <c r="BC6" i="3"/>
  <c r="AQ6" i="3"/>
  <c r="AH6" i="3"/>
  <c r="AL6" i="3"/>
  <c r="AJ6" i="3"/>
  <c r="AN6" i="3"/>
  <c r="BE6" i="3"/>
  <c r="BA6" i="3"/>
  <c r="AS6" i="3"/>
  <c r="AW6" i="3"/>
  <c r="BI6" i="3"/>
  <c r="BF6" i="3" l="1"/>
  <c r="AT6" i="3"/>
  <c r="AR6" i="3"/>
  <c r="BD6" i="3"/>
  <c r="AZ6" i="3"/>
  <c r="AX6" i="3"/>
  <c r="AP6" i="3"/>
  <c r="BB6" i="3"/>
  <c r="BH6" i="3"/>
  <c r="AV6" i="3"/>
  <c r="BJ17" i="2" l="1"/>
  <c r="BJ18" i="2"/>
  <c r="BM17" i="2"/>
  <c r="BL17" i="2"/>
  <c r="BK17" i="2"/>
  <c r="BJ6" i="2"/>
  <c r="Y6" i="2"/>
  <c r="AG6" i="2"/>
  <c r="U6" i="2"/>
  <c r="AC6" i="2"/>
  <c r="I6" i="2"/>
  <c r="M6" i="2"/>
  <c r="H6" i="2"/>
  <c r="L6" i="2"/>
  <c r="G6" i="2"/>
  <c r="K6" i="2"/>
  <c r="F6" i="2"/>
  <c r="J6" i="2"/>
  <c r="R6" i="2"/>
  <c r="Z6" i="2"/>
  <c r="N6" i="2"/>
  <c r="V6" i="2"/>
  <c r="AD6" i="2"/>
  <c r="S6" i="2"/>
  <c r="AA6" i="2"/>
  <c r="O6" i="2"/>
  <c r="W6" i="2"/>
  <c r="AE6" i="2"/>
  <c r="AO6" i="2"/>
  <c r="AK6" i="2"/>
  <c r="BE6" i="2"/>
  <c r="P6" i="2"/>
  <c r="X6" i="2"/>
  <c r="AF6" i="2"/>
  <c r="T6" i="2"/>
  <c r="AB6" i="2"/>
  <c r="AN6" i="2"/>
  <c r="AJ6" i="2"/>
  <c r="BD6" i="2"/>
  <c r="BA6" i="2"/>
  <c r="AS6" i="2"/>
  <c r="AL6" i="2"/>
  <c r="AH6" i="2"/>
  <c r="BB6" i="2"/>
  <c r="AI6" i="2"/>
  <c r="BC6" i="2"/>
  <c r="AM6" i="2"/>
  <c r="BI6" i="2"/>
  <c r="AW6" i="2"/>
  <c r="AQ6" i="2"/>
  <c r="AY6" i="2"/>
  <c r="AX6" i="2"/>
  <c r="AP6" i="2"/>
  <c r="AZ6" i="2"/>
  <c r="AR6" i="2"/>
  <c r="AU6" i="2"/>
  <c r="BG6" i="2"/>
  <c r="BF6" i="2"/>
  <c r="AT6" i="2"/>
  <c r="BH6" i="2"/>
  <c r="AV6" i="2"/>
  <c r="BK9" i="2" l="1"/>
  <c r="B19" i="2"/>
  <c r="BL9" i="2"/>
  <c r="BM15" i="2"/>
  <c r="Z19" i="2"/>
  <c r="BF19" i="2"/>
  <c r="O19" i="2"/>
  <c r="BK14" i="2"/>
  <c r="L19" i="2"/>
  <c r="BJ9" i="2"/>
  <c r="BJ14" i="2"/>
  <c r="N19" i="2"/>
  <c r="AC19" i="2"/>
  <c r="BL13" i="2"/>
  <c r="BM9" i="2"/>
  <c r="BJ13" i="2"/>
  <c r="BK13" i="2"/>
  <c r="BJ8" i="2"/>
  <c r="BL12" i="2"/>
  <c r="AI19" i="2"/>
  <c r="BK12" i="2"/>
  <c r="BK15" i="2"/>
  <c r="R19" i="2"/>
  <c r="BJ12" i="2"/>
  <c r="BL14" i="2"/>
  <c r="BJ15" i="2"/>
  <c r="AR19" i="2"/>
  <c r="BM10" i="2"/>
  <c r="AM19" i="2"/>
  <c r="AS19" i="2"/>
  <c r="AF19" i="2"/>
  <c r="BL7" i="2"/>
  <c r="K19" i="2"/>
  <c r="BM7" i="2"/>
  <c r="BK16" i="2"/>
  <c r="AG19" i="2"/>
  <c r="AB19" i="2"/>
  <c r="AU19" i="2"/>
  <c r="BL8" i="2"/>
  <c r="BE19" i="2"/>
  <c r="AW19" i="2"/>
  <c r="BM16" i="2"/>
  <c r="BK8" i="2"/>
  <c r="P19" i="2"/>
  <c r="BK11" i="2"/>
  <c r="BM11" i="2"/>
  <c r="BJ7" i="2"/>
  <c r="BH19" i="2"/>
  <c r="AL19" i="2"/>
  <c r="BG19" i="2"/>
  <c r="AN19" i="2"/>
  <c r="H19" i="2"/>
  <c r="BL11" i="2"/>
  <c r="BJ11" i="2"/>
  <c r="C19" i="2"/>
  <c r="D19" i="2"/>
  <c r="BK7" i="2"/>
  <c r="AA19" i="2"/>
  <c r="AX19" i="2"/>
  <c r="AQ19" i="2"/>
  <c r="BK10" i="2"/>
  <c r="BJ10" i="2"/>
  <c r="BC19" i="2"/>
  <c r="BD19" i="2"/>
  <c r="BL15" i="2"/>
  <c r="BL16" i="2"/>
  <c r="AY19" i="2"/>
  <c r="W19" i="2"/>
  <c r="BB19" i="2"/>
  <c r="AD19" i="2"/>
  <c r="V19" i="2"/>
  <c r="AJ19" i="2"/>
  <c r="BL10" i="2"/>
  <c r="AZ19" i="2"/>
  <c r="X19" i="2"/>
  <c r="AE19" i="2"/>
  <c r="AT19" i="2"/>
  <c r="BM8" i="2"/>
  <c r="BM12" i="2"/>
  <c r="BM13" i="2"/>
  <c r="BM14" i="2"/>
  <c r="AH19" i="2"/>
  <c r="BJ16" i="2"/>
  <c r="BI19" i="2"/>
  <c r="M19" i="2"/>
  <c r="BA19" i="2"/>
  <c r="AO19" i="2"/>
  <c r="AP19" i="2"/>
  <c r="J19" i="2"/>
  <c r="BN19" i="2"/>
  <c r="AK19" i="2"/>
  <c r="Q19" i="2"/>
  <c r="Y19" i="2"/>
  <c r="I19" i="2"/>
  <c r="F19" i="2"/>
  <c r="AV19" i="2"/>
  <c r="E19" i="2"/>
  <c r="G19" i="2"/>
  <c r="BJ19" i="2" l="1"/>
  <c r="BL18" i="2" l="1"/>
  <c r="BL19" i="2" s="1"/>
  <c r="T19" i="2"/>
  <c r="BK18" i="2"/>
  <c r="BK19" i="2" s="1"/>
  <c r="S19" i="2"/>
  <c r="BM18" i="2" l="1"/>
  <c r="BM19" i="2" s="1"/>
  <c r="U19" i="2"/>
  <c r="AF19" i="3" l="1"/>
  <c r="AE19" i="3"/>
  <c r="AU19" i="3"/>
  <c r="Y19" i="3"/>
  <c r="X19" i="3"/>
  <c r="W19" i="3"/>
  <c r="C19" i="3"/>
  <c r="D19" i="3"/>
  <c r="AI19" i="3"/>
  <c r="AJ19" i="3"/>
  <c r="L19" i="3"/>
  <c r="K19" i="3"/>
  <c r="S19" i="3"/>
  <c r="BD19" i="3"/>
  <c r="BC19" i="3"/>
  <c r="AQ19" i="3"/>
  <c r="AM19" i="3"/>
  <c r="AN19" i="3"/>
  <c r="BA19" i="3"/>
  <c r="AZ19" i="3"/>
  <c r="AY19" i="3"/>
  <c r="H19" i="3"/>
  <c r="G19" i="3"/>
  <c r="P19" i="3"/>
  <c r="O19" i="3"/>
  <c r="BG19" i="3"/>
  <c r="AV19" i="3" l="1"/>
  <c r="E19" i="3"/>
  <c r="AK19" i="3"/>
  <c r="T19" i="3"/>
  <c r="AR19" i="3"/>
  <c r="I19" i="3"/>
  <c r="BH19" i="3"/>
  <c r="BK8" i="3"/>
  <c r="BK19" i="3" s="1"/>
  <c r="AA19" i="3"/>
  <c r="AB19" i="3"/>
  <c r="BL8" i="3" l="1"/>
  <c r="BL19" i="3" s="1"/>
  <c r="AG19" i="3"/>
  <c r="M19" i="3"/>
  <c r="BE19" i="3"/>
  <c r="AO19" i="3"/>
  <c r="Q19" i="3"/>
  <c r="AW19" i="3" l="1"/>
  <c r="BN19" i="3"/>
  <c r="U19" i="3"/>
  <c r="AS19" i="3"/>
  <c r="BI19" i="3"/>
  <c r="AC19" i="3"/>
  <c r="BM8" i="3" l="1"/>
  <c r="BM19" i="3" s="1"/>
</calcChain>
</file>

<file path=xl/sharedStrings.xml><?xml version="1.0" encoding="utf-8"?>
<sst xmlns="http://schemas.openxmlformats.org/spreadsheetml/2006/main" count="168" uniqueCount="79">
  <si>
    <t>Operators</t>
  </si>
  <si>
    <t>MGM Grand Detroit</t>
  </si>
  <si>
    <t>MotorCity Casino</t>
  </si>
  <si>
    <t xml:space="preserve">Greektown Casino </t>
  </si>
  <si>
    <t xml:space="preserve">Bay Mills Indian Community </t>
  </si>
  <si>
    <t xml:space="preserve">Grand Traverse Band of Ottawa and Chippewa Indians </t>
  </si>
  <si>
    <t>Hannahville Indian Community</t>
  </si>
  <si>
    <t xml:space="preserve">Keweenaw Bay Indian Community </t>
  </si>
  <si>
    <t xml:space="preserve">Little River Band of Ottawa Indians </t>
  </si>
  <si>
    <t xml:space="preserve">Sault Ste. Marie Tribe of Chippewa Indians </t>
  </si>
  <si>
    <t>All Internet Sports Betting Operators</t>
  </si>
  <si>
    <t>Casino Name</t>
  </si>
  <si>
    <t>Bay Mills Resort &amp; Casino/ Kings Club Casino</t>
  </si>
  <si>
    <t>Leelenau Sands Casino/ Turtle Creek Casino</t>
  </si>
  <si>
    <t>Island Resort &amp; Casino</t>
  </si>
  <si>
    <t>Ojibwa Casino Resort/ Ojibwa II Casino</t>
  </si>
  <si>
    <t>Lac Vieux Desert Resort Casino</t>
  </si>
  <si>
    <t>Little River Casino Resort</t>
  </si>
  <si>
    <t>Odawa Casino Resort Petoskey/ Odawa Casino Mackinaw City</t>
  </si>
  <si>
    <t>Kewadin Casino/ Kewadin Vegas Casino/ Kewadin Shores Casino</t>
  </si>
  <si>
    <t>Platform Providers</t>
  </si>
  <si>
    <t xml:space="preserve"> BetMGM</t>
  </si>
  <si>
    <t>FanDuel</t>
  </si>
  <si>
    <t xml:space="preserve"> Penn Sports Interactive / Barstool Sportsbook</t>
  </si>
  <si>
    <t xml:space="preserve"> DraftKings</t>
  </si>
  <si>
    <t>William Hill</t>
  </si>
  <si>
    <t>TwinSpires</t>
  </si>
  <si>
    <t xml:space="preserve"> Golden Nugget Online Gaming</t>
  </si>
  <si>
    <t xml:space="preserve"> PointsBet</t>
  </si>
  <si>
    <t xml:space="preserve"> Rush Street</t>
  </si>
  <si>
    <t xml:space="preserve"> FoxBet</t>
  </si>
  <si>
    <t>Wynn</t>
  </si>
  <si>
    <t>Month</t>
  </si>
  <si>
    <t>Adjusted Gross Sports Betting Receipts</t>
  </si>
  <si>
    <t>Internet Sports Betting State Tax
 (5.88%)</t>
  </si>
  <si>
    <t>Internet Sports Betting State Payment
 (8.4%)</t>
  </si>
  <si>
    <t>Total Internet Sports Betting State Tax / Payment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</si>
  <si>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</si>
  <si>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</si>
  <si>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</si>
  <si>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</si>
  <si>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</si>
  <si>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</si>
  <si>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</si>
  <si>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</si>
  <si>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</si>
  <si>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</si>
  <si>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</si>
  <si>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</si>
  <si>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</si>
  <si>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Gross Sports Betting Receipts</t>
  </si>
  <si>
    <t>Total Gross Sports Betting Receipts</t>
  </si>
  <si>
    <t>Total Adjusted Gross Sports Betting Receipts</t>
  </si>
  <si>
    <t>Little Traverse Bay Bands of Odawa Indians</t>
  </si>
  <si>
    <t>Note 1:</t>
  </si>
  <si>
    <t>Total Handle</t>
  </si>
  <si>
    <t>Note 2:</t>
  </si>
  <si>
    <t>Internet Sports Betting tax/payment percentages are 8.4% of Adjusted Gross Sports Betting Receipts.  Tribal Operators pay the full 8.4% to the State, while Commercial Operators pay 70% to the State and 30% to the City of Detroit.</t>
  </si>
  <si>
    <t xml:space="preserve">Lac Vieux Desert Band of Lake Superior Chippewa Indians </t>
  </si>
  <si>
    <t>The information reported in this spreadsheet represents Internet Sports Betting numbers only, and does not include any information from Retail Sports Betting conducted by the Detroit or Tribal casinos.</t>
  </si>
  <si>
    <t>Initial date of Operation launch</t>
  </si>
  <si>
    <t>Pokagon Band of Potawatomi Indians</t>
  </si>
  <si>
    <t>Four Winds Casino</t>
  </si>
  <si>
    <t>Pala Interactive</t>
  </si>
  <si>
    <t>Commercial Operators</t>
  </si>
  <si>
    <t>City Wagering Taxes and Municipal Service Fees*</t>
  </si>
  <si>
    <t>*</t>
  </si>
  <si>
    <t>As reported by operator</t>
  </si>
  <si>
    <t>NYX Digital</t>
  </si>
  <si>
    <t>FireKeepers Casino</t>
  </si>
  <si>
    <t>Nottawaseppi Huron Band of Pottawatomi Indians (FireKeepers Casino)</t>
  </si>
  <si>
    <t>Gun Lake Band Tribal Community</t>
  </si>
  <si>
    <t>Gun Lake Casino</t>
  </si>
  <si>
    <t>Parx Interactive</t>
  </si>
  <si>
    <t>2022 Internet Sports Betting Revenue and Tax/Payments</t>
  </si>
  <si>
    <t>Soaring Eagle Gaming</t>
  </si>
  <si>
    <t>Soaring Eagle Casino</t>
  </si>
  <si>
    <t>GAN</t>
  </si>
  <si>
    <t>2023 Internet Sports Betting Revenue and Tax/Payments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</si>
</sst>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rgb="FF30C29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8BFFF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009E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5">
    <xf numFmtId="0" fontId="0" fillId="0" borderId="0" xfId="0"/>
    <xf numFmtId="0" fontId="3" fillId="0" borderId="0" xfId="0" applyFont="1"/>
    <xf numFmtId="17" fontId="3" fillId="0" borderId="15" xfId="0" applyNumberFormat="1" applyFont="1" applyBorder="1" applyAlignment="1">
      <alignment horizontal="left"/>
    </xf>
    <xf numFmtId="0" fontId="0" fillId="0" borderId="0" xfId="0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3" fontId="5" fillId="0" borderId="0" xfId="1" applyFont="1" applyFill="1" applyBorder="1"/>
    <xf numFmtId="43" fontId="8" fillId="0" borderId="0" xfId="1" applyFont="1" applyFill="1" applyBorder="1"/>
    <xf numFmtId="0" fontId="5" fillId="0" borderId="0" xfId="0" applyFont="1" applyAlignment="1">
      <alignment horizontal="right" vertical="center" wrapText="1"/>
    </xf>
    <xf numFmtId="0" fontId="5" fillId="0" borderId="0" xfId="0" applyFont="1"/>
    <xf numFmtId="164" fontId="4" fillId="0" borderId="8" xfId="1" applyNumberFormat="1" applyFont="1" applyFill="1" applyBorder="1" applyAlignment="1">
      <alignment horizontal="center"/>
    </xf>
    <xf numFmtId="0" fontId="0" fillId="0" borderId="10" xfId="0" applyBorder="1"/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/>
    <xf numFmtId="0" fontId="2" fillId="2" borderId="22" xfId="0" applyFont="1" applyFill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4" fontId="3" fillId="0" borderId="16" xfId="2" applyFont="1" applyFill="1" applyBorder="1" applyAlignment="1">
      <alignment horizontal="center"/>
    </xf>
    <xf numFmtId="44" fontId="3" fillId="0" borderId="17" xfId="2" applyFont="1" applyFill="1" applyBorder="1" applyAlignment="1">
      <alignment horizontal="center"/>
    </xf>
    <xf numFmtId="44" fontId="3" fillId="0" borderId="18" xfId="2" applyFont="1" applyFill="1" applyBorder="1" applyAlignment="1">
      <alignment horizontal="center"/>
    </xf>
    <xf numFmtId="44" fontId="4" fillId="0" borderId="33" xfId="2" applyFont="1" applyBorder="1" applyAlignment="1">
      <alignment horizontal="right" vertical="center" wrapText="1"/>
    </xf>
    <xf numFmtId="44" fontId="4" fillId="0" borderId="19" xfId="2" applyFont="1" applyFill="1" applyBorder="1" applyAlignment="1">
      <alignment horizontal="center"/>
    </xf>
    <xf numFmtId="44" fontId="4" fillId="0" borderId="21" xfId="2" applyFont="1" applyFill="1" applyBorder="1" applyAlignment="1">
      <alignment horizontal="center"/>
    </xf>
    <xf numFmtId="44" fontId="4" fillId="0" borderId="20" xfId="2" applyFont="1" applyFill="1" applyBorder="1" applyAlignment="1">
      <alignment horizontal="center"/>
    </xf>
    <xf numFmtId="44" fontId="4" fillId="0" borderId="0" xfId="2" applyFont="1"/>
    <xf numFmtId="0" fontId="4" fillId="16" borderId="37" xfId="0" applyFont="1" applyFill="1" applyBorder="1" applyAlignment="1">
      <alignment horizontal="center" vertical="center" wrapText="1"/>
    </xf>
    <xf numFmtId="44" fontId="4" fillId="16" borderId="39" xfId="2" applyFont="1" applyFill="1" applyBorder="1"/>
    <xf numFmtId="44" fontId="3" fillId="0" borderId="42" xfId="2" applyFont="1" applyFill="1" applyBorder="1" applyAlignment="1">
      <alignment horizontal="center"/>
    </xf>
    <xf numFmtId="44" fontId="4" fillId="16" borderId="40" xfId="2" applyFont="1" applyFill="1" applyBorder="1"/>
    <xf numFmtId="44" fontId="4" fillId="16" borderId="41" xfId="2" applyFont="1" applyFill="1" applyBorder="1"/>
    <xf numFmtId="44" fontId="4" fillId="0" borderId="43" xfId="2" applyFont="1" applyFill="1" applyBorder="1" applyAlignment="1">
      <alignment horizontal="center"/>
    </xf>
    <xf numFmtId="44" fontId="4" fillId="0" borderId="44" xfId="2" applyFont="1" applyFill="1" applyBorder="1" applyAlignment="1">
      <alignment horizontal="center"/>
    </xf>
    <xf numFmtId="44" fontId="4" fillId="0" borderId="45" xfId="2" applyFont="1" applyFill="1" applyBorder="1" applyAlignment="1">
      <alignment horizontal="center"/>
    </xf>
    <xf numFmtId="44" fontId="4" fillId="0" borderId="17" xfId="2" applyFont="1" applyFill="1" applyBorder="1" applyAlignment="1">
      <alignment horizontal="center"/>
    </xf>
    <xf numFmtId="44" fontId="4" fillId="0" borderId="2" xfId="2" applyFont="1" applyFill="1" applyBorder="1" applyAlignment="1">
      <alignment horizontal="center"/>
    </xf>
    <xf numFmtId="44" fontId="4" fillId="0" borderId="4" xfId="2" applyFont="1" applyFill="1" applyBorder="1" applyAlignment="1">
      <alignment horizontal="center"/>
    </xf>
    <xf numFmtId="44" fontId="4" fillId="0" borderId="6" xfId="2" applyFont="1" applyFill="1" applyBorder="1" applyAlignment="1">
      <alignment horizontal="center"/>
    </xf>
    <xf numFmtId="44" fontId="4" fillId="0" borderId="16" xfId="2" applyFont="1" applyFill="1" applyBorder="1" applyAlignment="1">
      <alignment horizontal="center"/>
    </xf>
    <xf numFmtId="44" fontId="4" fillId="0" borderId="18" xfId="2" applyFont="1" applyFill="1" applyBorder="1" applyAlignment="1">
      <alignment horizontal="center"/>
    </xf>
    <xf numFmtId="17" fontId="3" fillId="0" borderId="14" xfId="0" applyNumberFormat="1" applyFont="1" applyBorder="1" applyAlignment="1">
      <alignment horizontal="left"/>
    </xf>
    <xf numFmtId="44" fontId="3" fillId="0" borderId="23" xfId="2" applyFont="1" applyFill="1" applyBorder="1" applyAlignment="1">
      <alignment horizontal="center"/>
    </xf>
    <xf numFmtId="44" fontId="3" fillId="0" borderId="46" xfId="2" applyFont="1" applyFill="1" applyBorder="1" applyAlignment="1">
      <alignment horizontal="center"/>
    </xf>
    <xf numFmtId="44" fontId="3" fillId="0" borderId="24" xfId="2" applyFont="1" applyFill="1" applyBorder="1" applyAlignment="1">
      <alignment horizontal="center"/>
    </xf>
    <xf numFmtId="44" fontId="3" fillId="0" borderId="38" xfId="2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4" fontId="3" fillId="19" borderId="23" xfId="2" applyFont="1" applyFill="1" applyBorder="1" applyAlignment="1">
      <alignment horizontal="center"/>
    </xf>
    <xf numFmtId="44" fontId="3" fillId="19" borderId="46" xfId="2" applyFont="1" applyFill="1" applyBorder="1" applyAlignment="1">
      <alignment horizontal="center"/>
    </xf>
    <xf numFmtId="44" fontId="3" fillId="19" borderId="38" xfId="2" applyFont="1" applyFill="1" applyBorder="1" applyAlignment="1">
      <alignment horizontal="center"/>
    </xf>
    <xf numFmtId="44" fontId="3" fillId="19" borderId="16" xfId="2" applyFont="1" applyFill="1" applyBorder="1" applyAlignment="1">
      <alignment horizontal="center"/>
    </xf>
    <xf numFmtId="44" fontId="3" fillId="19" borderId="17" xfId="2" applyFont="1" applyFill="1" applyBorder="1" applyAlignment="1">
      <alignment horizontal="center"/>
    </xf>
    <xf numFmtId="44" fontId="3" fillId="19" borderId="42" xfId="2" applyFont="1" applyFill="1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8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17" borderId="10" xfId="0" applyFont="1" applyFill="1" applyBorder="1" applyAlignment="1">
      <alignment horizontal="center" vertical="center" wrapText="1"/>
    </xf>
    <xf numFmtId="0" fontId="7" fillId="17" borderId="11" xfId="0" applyFont="1" applyFill="1" applyBorder="1" applyAlignment="1">
      <alignment horizontal="center" vertical="center" wrapText="1"/>
    </xf>
    <xf numFmtId="0" fontId="7" fillId="17" borderId="12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" vertical="center" wrapText="1"/>
    </xf>
    <xf numFmtId="0" fontId="7" fillId="18" borderId="12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7" fillId="11" borderId="1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0" fontId="7" fillId="15" borderId="11" xfId="0" applyFont="1" applyFill="1" applyBorder="1" applyAlignment="1">
      <alignment horizontal="center" vertical="center" wrapText="1"/>
    </xf>
    <xf numFmtId="0" fontId="7" fillId="15" borderId="12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7" fillId="20" borderId="11" xfId="0" applyFont="1" applyFill="1" applyBorder="1" applyAlignment="1">
      <alignment horizontal="center" vertical="center" wrapText="1"/>
    </xf>
    <xf numFmtId="0" fontId="7" fillId="20" borderId="12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7" fillId="13" borderId="12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14" borderId="9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14" borderId="0" xfId="0" applyFont="1" applyFill="1" applyAlignment="1">
      <alignment horizontal="center" vertical="center" wrapText="1"/>
    </xf>
    <xf numFmtId="0" fontId="7" fillId="14" borderId="13" xfId="0" applyFont="1" applyFill="1" applyBorder="1" applyAlignment="1">
      <alignment horizontal="center" vertical="center" wrapText="1"/>
    </xf>
    <xf numFmtId="0" fontId="7" fillId="16" borderId="34" xfId="0" applyFont="1" applyFill="1" applyBorder="1" applyAlignment="1">
      <alignment horizontal="center" vertical="center" wrapText="1"/>
    </xf>
    <xf numFmtId="0" fontId="7" fillId="16" borderId="35" xfId="0" applyFont="1" applyFill="1" applyBorder="1" applyAlignment="1">
      <alignment horizontal="center" vertical="center" wrapText="1"/>
    </xf>
    <xf numFmtId="0" fontId="7" fillId="16" borderId="36" xfId="0" applyFont="1" applyFill="1" applyBorder="1" applyAlignment="1">
      <alignment horizontal="center" vertical="center" wrapText="1"/>
    </xf>
    <xf numFmtId="0" fontId="7" fillId="20" borderId="28" xfId="0" applyFont="1" applyFill="1" applyBorder="1" applyAlignment="1">
      <alignment horizontal="center" vertical="center" wrapText="1"/>
    </xf>
    <xf numFmtId="0" fontId="7" fillId="20" borderId="26" xfId="0" applyFont="1" applyFill="1" applyBorder="1" applyAlignment="1">
      <alignment horizontal="center" vertical="center" wrapText="1"/>
    </xf>
    <xf numFmtId="0" fontId="7" fillId="20" borderId="27" xfId="0" applyFont="1" applyFill="1" applyBorder="1" applyAlignment="1">
      <alignment horizontal="center" vertical="center" wrapText="1"/>
    </xf>
    <xf numFmtId="0" fontId="7" fillId="13" borderId="28" xfId="0" applyFont="1" applyFill="1" applyBorder="1" applyAlignment="1">
      <alignment horizontal="center" vertical="center" wrapText="1"/>
    </xf>
    <xf numFmtId="0" fontId="7" fillId="13" borderId="26" xfId="0" applyFont="1" applyFill="1" applyBorder="1" applyAlignment="1">
      <alignment horizontal="center" vertical="center" wrapText="1"/>
    </xf>
    <xf numFmtId="0" fontId="7" fillId="1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17" borderId="28" xfId="0" applyFont="1" applyFill="1" applyBorder="1" applyAlignment="1">
      <alignment horizontal="center" vertical="center" wrapText="1"/>
    </xf>
    <xf numFmtId="0" fontId="7" fillId="17" borderId="25" xfId="0" applyFont="1" applyFill="1" applyBorder="1" applyAlignment="1">
      <alignment horizontal="center" vertical="center" wrapText="1"/>
    </xf>
    <xf numFmtId="0" fontId="7" fillId="17" borderId="27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/>
    </xf>
    <xf numFmtId="0" fontId="7" fillId="9" borderId="28" xfId="0" applyFont="1" applyFill="1" applyBorder="1" applyAlignment="1">
      <alignment horizontal="center" vertical="center" wrapText="1"/>
    </xf>
    <xf numFmtId="0" fontId="7" fillId="9" borderId="25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horizontal="center" vertical="center" wrapText="1"/>
    </xf>
    <xf numFmtId="165" fontId="7" fillId="3" borderId="8" xfId="0" applyNumberFormat="1" applyFont="1" applyFill="1" applyBorder="1" applyAlignment="1">
      <alignment horizontal="center" vertical="center" wrapText="1"/>
    </xf>
    <xf numFmtId="165" fontId="7" fillId="3" borderId="9" xfId="0" applyNumberFormat="1" applyFont="1" applyFill="1" applyBorder="1" applyAlignment="1">
      <alignment horizontal="center" vertical="center" wrapText="1"/>
    </xf>
    <xf numFmtId="165" fontId="7" fillId="4" borderId="7" xfId="0" applyNumberFormat="1" applyFont="1" applyFill="1" applyBorder="1" applyAlignment="1">
      <alignment horizontal="center" vertical="center" wrapText="1"/>
    </xf>
    <xf numFmtId="165" fontId="7" fillId="4" borderId="8" xfId="0" applyNumberFormat="1" applyFont="1" applyFill="1" applyBorder="1" applyAlignment="1">
      <alignment horizontal="center" vertical="center" wrapText="1"/>
    </xf>
    <xf numFmtId="165" fontId="7" fillId="4" borderId="9" xfId="0" applyNumberFormat="1" applyFont="1" applyFill="1" applyBorder="1" applyAlignment="1">
      <alignment horizontal="center" vertical="center" wrapText="1"/>
    </xf>
    <xf numFmtId="165" fontId="7" fillId="5" borderId="7" xfId="0" applyNumberFormat="1" applyFont="1" applyFill="1" applyBorder="1" applyAlignment="1">
      <alignment horizontal="center" vertical="center" wrapText="1"/>
    </xf>
    <xf numFmtId="165" fontId="7" fillId="5" borderId="8" xfId="0" applyNumberFormat="1" applyFont="1" applyFill="1" applyBorder="1" applyAlignment="1">
      <alignment horizontal="center" vertical="center" wrapText="1"/>
    </xf>
    <xf numFmtId="165" fontId="7" fillId="5" borderId="9" xfId="0" applyNumberFormat="1" applyFont="1" applyFill="1" applyBorder="1" applyAlignment="1">
      <alignment horizontal="center" vertical="center" wrapText="1"/>
    </xf>
    <xf numFmtId="165" fontId="7" fillId="6" borderId="7" xfId="0" applyNumberFormat="1" applyFont="1" applyFill="1" applyBorder="1" applyAlignment="1">
      <alignment horizontal="center" vertical="center" wrapText="1"/>
    </xf>
    <xf numFmtId="165" fontId="7" fillId="6" borderId="8" xfId="0" applyNumberFormat="1" applyFont="1" applyFill="1" applyBorder="1" applyAlignment="1">
      <alignment horizontal="center" vertical="center" wrapText="1"/>
    </xf>
    <xf numFmtId="165" fontId="7" fillId="6" borderId="9" xfId="0" applyNumberFormat="1" applyFont="1" applyFill="1" applyBorder="1" applyAlignment="1">
      <alignment horizontal="center" vertical="center" wrapText="1"/>
    </xf>
    <xf numFmtId="165" fontId="7" fillId="17" borderId="7" xfId="0" applyNumberFormat="1" applyFont="1" applyFill="1" applyBorder="1" applyAlignment="1">
      <alignment horizontal="center" vertical="center" wrapText="1"/>
    </xf>
    <xf numFmtId="165" fontId="7" fillId="17" borderId="8" xfId="0" applyNumberFormat="1" applyFont="1" applyFill="1" applyBorder="1" applyAlignment="1">
      <alignment horizontal="center" vertical="center" wrapText="1"/>
    </xf>
    <xf numFmtId="165" fontId="7" fillId="17" borderId="9" xfId="0" applyNumberFormat="1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11" borderId="28" xfId="0" applyFont="1" applyFill="1" applyBorder="1" applyAlignment="1">
      <alignment horizontal="center" vertical="center" wrapText="1"/>
    </xf>
    <xf numFmtId="0" fontId="7" fillId="11" borderId="25" xfId="0" applyFont="1" applyFill="1" applyBorder="1" applyAlignment="1">
      <alignment horizontal="center" vertical="center" wrapText="1"/>
    </xf>
    <xf numFmtId="0" fontId="7" fillId="11" borderId="27" xfId="0" applyFont="1" applyFill="1" applyBorder="1" applyAlignment="1">
      <alignment horizontal="center" vertical="center" wrapText="1"/>
    </xf>
    <xf numFmtId="0" fontId="7" fillId="12" borderId="28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7" fillId="12" borderId="27" xfId="0" applyFont="1" applyFill="1" applyBorder="1" applyAlignment="1">
      <alignment horizontal="center" vertical="center" wrapText="1"/>
    </xf>
    <xf numFmtId="165" fontId="7" fillId="20" borderId="7" xfId="0" applyNumberFormat="1" applyFont="1" applyFill="1" applyBorder="1" applyAlignment="1">
      <alignment horizontal="center" vertical="center" wrapText="1"/>
    </xf>
    <xf numFmtId="165" fontId="7" fillId="20" borderId="8" xfId="0" applyNumberFormat="1" applyFont="1" applyFill="1" applyBorder="1" applyAlignment="1">
      <alignment horizontal="center" vertical="center" wrapText="1"/>
    </xf>
    <xf numFmtId="165" fontId="7" fillId="20" borderId="9" xfId="0" applyNumberFormat="1" applyFont="1" applyFill="1" applyBorder="1" applyAlignment="1">
      <alignment horizontal="center" vertical="center" wrapText="1"/>
    </xf>
    <xf numFmtId="165" fontId="7" fillId="13" borderId="7" xfId="0" applyNumberFormat="1" applyFont="1" applyFill="1" applyBorder="1" applyAlignment="1">
      <alignment horizontal="center" vertical="center" wrapText="1"/>
    </xf>
    <xf numFmtId="165" fontId="7" fillId="13" borderId="8" xfId="0" applyNumberFormat="1" applyFont="1" applyFill="1" applyBorder="1" applyAlignment="1">
      <alignment horizontal="center" vertical="center" wrapText="1"/>
    </xf>
    <xf numFmtId="165" fontId="7" fillId="13" borderId="9" xfId="0" applyNumberFormat="1" applyFont="1" applyFill="1" applyBorder="1" applyAlignment="1">
      <alignment horizontal="center" vertical="center" wrapText="1"/>
    </xf>
    <xf numFmtId="165" fontId="7" fillId="10" borderId="31" xfId="0" applyNumberFormat="1" applyFont="1" applyFill="1" applyBorder="1" applyAlignment="1">
      <alignment horizontal="center" vertical="center" wrapText="1"/>
    </xf>
    <xf numFmtId="165" fontId="7" fillId="10" borderId="30" xfId="0" applyNumberFormat="1" applyFont="1" applyFill="1" applyBorder="1" applyAlignment="1">
      <alignment horizontal="center" vertical="center" wrapText="1"/>
    </xf>
    <xf numFmtId="165" fontId="7" fillId="10" borderId="32" xfId="0" applyNumberFormat="1" applyFont="1" applyFill="1" applyBorder="1" applyAlignment="1">
      <alignment horizontal="center" vertical="center" wrapText="1"/>
    </xf>
    <xf numFmtId="165" fontId="7" fillId="11" borderId="7" xfId="0" applyNumberFormat="1" applyFont="1" applyFill="1" applyBorder="1" applyAlignment="1">
      <alignment horizontal="center" vertical="center" wrapText="1"/>
    </xf>
    <xf numFmtId="165" fontId="7" fillId="11" borderId="8" xfId="0" applyNumberFormat="1" applyFont="1" applyFill="1" applyBorder="1" applyAlignment="1">
      <alignment horizontal="center" vertical="center" wrapText="1"/>
    </xf>
    <xf numFmtId="165" fontId="7" fillId="11" borderId="9" xfId="0" applyNumberFormat="1" applyFont="1" applyFill="1" applyBorder="1" applyAlignment="1">
      <alignment horizontal="center" vertical="center" wrapText="1"/>
    </xf>
    <xf numFmtId="165" fontId="7" fillId="12" borderId="7" xfId="0" applyNumberFormat="1" applyFont="1" applyFill="1" applyBorder="1" applyAlignment="1">
      <alignment horizontal="center" vertical="center" wrapText="1"/>
    </xf>
    <xf numFmtId="165" fontId="7" fillId="12" borderId="8" xfId="0" applyNumberFormat="1" applyFont="1" applyFill="1" applyBorder="1" applyAlignment="1">
      <alignment horizontal="center" vertical="center" wrapText="1"/>
    </xf>
    <xf numFmtId="165" fontId="7" fillId="12" borderId="9" xfId="0" applyNumberFormat="1" applyFont="1" applyFill="1" applyBorder="1" applyAlignment="1">
      <alignment horizontal="center" vertical="center" wrapText="1"/>
    </xf>
    <xf numFmtId="165" fontId="7" fillId="15" borderId="10" xfId="0" applyNumberFormat="1" applyFont="1" applyFill="1" applyBorder="1" applyAlignment="1">
      <alignment horizontal="center" vertical="center" wrapText="1"/>
    </xf>
    <xf numFmtId="165" fontId="7" fillId="15" borderId="11" xfId="0" applyNumberFormat="1" applyFont="1" applyFill="1" applyBorder="1" applyAlignment="1">
      <alignment horizontal="center" vertical="center" wrapText="1"/>
    </xf>
    <xf numFmtId="165" fontId="7" fillId="15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7" fillId="8" borderId="7" xfId="0" applyNumberFormat="1" applyFont="1" applyFill="1" applyBorder="1" applyAlignment="1">
      <alignment horizontal="center" vertical="center" wrapText="1"/>
    </xf>
    <xf numFmtId="165" fontId="7" fillId="8" borderId="8" xfId="0" applyNumberFormat="1" applyFont="1" applyFill="1" applyBorder="1" applyAlignment="1">
      <alignment horizontal="center" vertical="center" wrapText="1"/>
    </xf>
    <xf numFmtId="165" fontId="7" fillId="8" borderId="9" xfId="0" applyNumberFormat="1" applyFont="1" applyFill="1" applyBorder="1" applyAlignment="1">
      <alignment horizontal="center" vertical="center" wrapText="1"/>
    </xf>
    <xf numFmtId="165" fontId="7" fillId="9" borderId="7" xfId="0" applyNumberFormat="1" applyFont="1" applyFill="1" applyBorder="1" applyAlignment="1">
      <alignment horizontal="center" vertical="center" wrapText="1"/>
    </xf>
    <xf numFmtId="165" fontId="7" fillId="9" borderId="8" xfId="0" applyNumberFormat="1" applyFont="1" applyFill="1" applyBorder="1" applyAlignment="1">
      <alignment horizontal="center" vertical="center" wrapText="1"/>
    </xf>
    <xf numFmtId="165" fontId="7" fillId="9" borderId="9" xfId="0" applyNumberFormat="1" applyFont="1" applyFill="1" applyBorder="1" applyAlignment="1">
      <alignment horizontal="center" vertical="center" wrapText="1"/>
    </xf>
    <xf numFmtId="165" fontId="7" fillId="7" borderId="7" xfId="0" applyNumberFormat="1" applyFont="1" applyFill="1" applyBorder="1" applyAlignment="1">
      <alignment horizontal="center" vertical="center" wrapText="1"/>
    </xf>
    <xf numFmtId="165" fontId="7" fillId="7" borderId="8" xfId="0" applyNumberFormat="1" applyFont="1" applyFill="1" applyBorder="1" applyAlignment="1">
      <alignment horizontal="center" vertical="center" wrapText="1"/>
    </xf>
    <xf numFmtId="165" fontId="7" fillId="7" borderId="9" xfId="0" applyNumberFormat="1" applyFont="1" applyFill="1" applyBorder="1" applyAlignment="1">
      <alignment horizontal="center" vertical="center" wrapText="1"/>
    </xf>
    <xf numFmtId="165" fontId="7" fillId="18" borderId="10" xfId="0" applyNumberFormat="1" applyFont="1" applyFill="1" applyBorder="1" applyAlignment="1">
      <alignment horizontal="center" vertical="center" wrapText="1"/>
    </xf>
    <xf numFmtId="165" fontId="7" fillId="18" borderId="11" xfId="0" applyNumberFormat="1" applyFont="1" applyFill="1" applyBorder="1" applyAlignment="1">
      <alignment horizontal="center" vertical="center" wrapText="1"/>
    </xf>
    <xf numFmtId="165" fontId="7" fillId="18" borderId="12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108DE2"/>
      <color rgb="FF6BF2F9"/>
      <color rgb="FF3333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udit&amp;Budget\2023%20Internet%20Sports%20Betting.xls" TargetMode="External"/><Relationship Id="rId1" Type="http://schemas.openxmlformats.org/officeDocument/2006/relationships/externalLinkPath" Target="/Audit&amp;Budget/2023%20Internet%20Sports%20Betting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udit&amp;Budget\Prior%20year%20tax%20spreadsheets\2022%20Internet%20Sports%20Betting.xls" TargetMode="External"/><Relationship Id="rId1" Type="http://schemas.openxmlformats.org/officeDocument/2006/relationships/externalLinkPath" Target="/Audit&amp;Budget/Prior%20year%20tax%20spreadsheets/2022%20Internet%20Sports%20Bett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mercial - template"/>
      <sheetName val="Tribal - template"/>
      <sheetName val="All Operators reconciliation"/>
      <sheetName val="Submission Tracking"/>
      <sheetName val="Bay Mills Indian Community"/>
      <sheetName val="FireKeepers"/>
      <sheetName val="Grnd Traverse Band of Otta &amp; Ch"/>
      <sheetName val="Greektown_Penn"/>
      <sheetName val="Gun Lake"/>
      <sheetName val="Hannahville Indian Community"/>
      <sheetName val="Keweenaw Bay Indian Community"/>
      <sheetName val="Lac Vieux Desert Tribe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  <sheetName val="Soaring Eagle Gaming"/>
    </sheetNames>
    <sheetDataSet>
      <sheetData sheetId="0"/>
      <sheetData sheetId="1"/>
      <sheetData sheetId="2">
        <row r="4">
          <cell r="X4">
            <v>356785.88198399986</v>
          </cell>
          <cell r="Z4">
            <v>176977.12399999995</v>
          </cell>
        </row>
        <row r="5">
          <cell r="X5">
            <v>225619.77236400009</v>
          </cell>
          <cell r="Z5">
            <v>111914.56962500005</v>
          </cell>
        </row>
        <row r="6">
          <cell r="X6">
            <v>578808.27118799975</v>
          </cell>
          <cell r="Z6">
            <v>287107.27737499995</v>
          </cell>
        </row>
        <row r="7">
          <cell r="X7">
            <v>414926.16530399985</v>
          </cell>
          <cell r="Z7">
            <v>205816.55024999994</v>
          </cell>
        </row>
        <row r="8">
          <cell r="X8">
            <v>429417.68360399967</v>
          </cell>
          <cell r="Z8">
            <v>213004.80337499987</v>
          </cell>
        </row>
        <row r="9">
          <cell r="X9">
            <v>191552.99461200004</v>
          </cell>
          <cell r="Z9">
            <v>95016.366375000012</v>
          </cell>
        </row>
        <row r="10">
          <cell r="X10">
            <v>262005.73131599993</v>
          </cell>
          <cell r="Z10">
            <v>129963.16037499998</v>
          </cell>
        </row>
        <row r="15">
          <cell r="X15">
            <v>0</v>
          </cell>
          <cell r="Z15">
            <v>0</v>
          </cell>
        </row>
      </sheetData>
      <sheetData sheetId="3"/>
      <sheetData sheetId="4">
        <row r="4">
          <cell r="F4">
            <v>117231420.69</v>
          </cell>
          <cell r="L4">
            <v>6622097.2099999934</v>
          </cell>
          <cell r="R4">
            <v>2688717.7699999935</v>
          </cell>
          <cell r="X4">
            <v>225852.29267999946</v>
          </cell>
        </row>
        <row r="5">
          <cell r="F5">
            <v>89520096.450000003</v>
          </cell>
          <cell r="L5">
            <v>3234975.4300000072</v>
          </cell>
          <cell r="R5">
            <v>-709262.1299999929</v>
          </cell>
          <cell r="X5">
            <v>-59578.018919999406</v>
          </cell>
        </row>
        <row r="6">
          <cell r="F6">
            <v>101166870.31999999</v>
          </cell>
          <cell r="L6">
            <v>8807719.5099999905</v>
          </cell>
          <cell r="R6">
            <v>6039267.4099999908</v>
          </cell>
          <cell r="X6">
            <v>447720.44351999927</v>
          </cell>
        </row>
        <row r="7">
          <cell r="F7">
            <v>86327531.140000001</v>
          </cell>
          <cell r="L7">
            <v>9196470.8400000036</v>
          </cell>
          <cell r="R7">
            <v>6928405.5000000037</v>
          </cell>
          <cell r="X7">
            <v>581986.06200000038</v>
          </cell>
        </row>
        <row r="8">
          <cell r="F8">
            <v>78828292.280000001</v>
          </cell>
          <cell r="L8">
            <v>7844466.4300000072</v>
          </cell>
          <cell r="R8">
            <v>4530421.6200000066</v>
          </cell>
          <cell r="X8">
            <v>380555.41608000058</v>
          </cell>
        </row>
        <row r="9">
          <cell r="F9">
            <v>65371309.030000001</v>
          </cell>
          <cell r="L9">
            <v>2099409.1300000027</v>
          </cell>
          <cell r="R9">
            <v>298447.78000000259</v>
          </cell>
          <cell r="X9">
            <v>25069.613520000217</v>
          </cell>
        </row>
        <row r="10">
          <cell r="F10">
            <v>55359867.100000001</v>
          </cell>
          <cell r="L10">
            <v>5563546.1600000039</v>
          </cell>
          <cell r="R10">
            <v>4197952.6300000036</v>
          </cell>
          <cell r="X10">
            <v>352628.02092000033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5">
        <row r="4">
          <cell r="F4">
            <v>2316107.91</v>
          </cell>
          <cell r="L4">
            <v>-58752.179999999702</v>
          </cell>
          <cell r="R4">
            <v>-138054.4599999997</v>
          </cell>
          <cell r="X4">
            <v>-87143.568959999975</v>
          </cell>
        </row>
        <row r="5">
          <cell r="F5">
            <v>1329615.08</v>
          </cell>
          <cell r="L5">
            <v>29135.850000000093</v>
          </cell>
          <cell r="R5">
            <v>-52912.389999999912</v>
          </cell>
          <cell r="X5">
            <v>-91588.209719999999</v>
          </cell>
        </row>
        <row r="6">
          <cell r="F6">
            <v>1343017.25</v>
          </cell>
          <cell r="L6">
            <v>135218.29000000004</v>
          </cell>
          <cell r="R6">
            <v>47175.290000000037</v>
          </cell>
          <cell r="X6">
            <v>-87625.485360000006</v>
          </cell>
        </row>
        <row r="7">
          <cell r="F7">
            <v>1080769.6100000001</v>
          </cell>
          <cell r="L7">
            <v>31593.340000000084</v>
          </cell>
          <cell r="R7">
            <v>-36416.009999999922</v>
          </cell>
          <cell r="X7">
            <v>-90684.430200000003</v>
          </cell>
        </row>
        <row r="8">
          <cell r="F8">
            <v>912070.99</v>
          </cell>
          <cell r="L8">
            <v>-23218.989999999991</v>
          </cell>
          <cell r="R8">
            <v>-84304.189999999988</v>
          </cell>
          <cell r="X8">
            <v>-97765.98216</v>
          </cell>
        </row>
        <row r="9">
          <cell r="F9">
            <v>558214.86</v>
          </cell>
          <cell r="L9">
            <v>29417.069999999949</v>
          </cell>
          <cell r="R9">
            <v>6052.0699999999488</v>
          </cell>
          <cell r="X9">
            <v>-97257.60828</v>
          </cell>
        </row>
        <row r="10">
          <cell r="F10">
            <v>413167.32</v>
          </cell>
          <cell r="L10">
            <v>40267.169999999984</v>
          </cell>
          <cell r="R10">
            <v>20867.169999999984</v>
          </cell>
          <cell r="X10">
            <v>-95504.766000000003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6">
        <row r="4">
          <cell r="F4">
            <v>30791003.059999999</v>
          </cell>
          <cell r="L4">
            <v>1921386.0099999979</v>
          </cell>
          <cell r="R4">
            <v>1133475.3299999977</v>
          </cell>
          <cell r="X4">
            <v>95211.927719999818</v>
          </cell>
        </row>
        <row r="5">
          <cell r="F5">
            <v>22710320.899999999</v>
          </cell>
          <cell r="L5">
            <v>1149052.629999999</v>
          </cell>
          <cell r="R5">
            <v>465878.03999999899</v>
          </cell>
          <cell r="X5">
            <v>39133.755359999916</v>
          </cell>
        </row>
        <row r="6">
          <cell r="F6">
            <v>27830153.219999999</v>
          </cell>
          <cell r="L6">
            <v>1611368.3200000003</v>
          </cell>
          <cell r="R6">
            <v>976051.52000000025</v>
          </cell>
          <cell r="X6">
            <v>81988.327680000031</v>
          </cell>
        </row>
        <row r="7">
          <cell r="F7">
            <v>23426850.670000002</v>
          </cell>
          <cell r="L7">
            <v>840446.80000000075</v>
          </cell>
          <cell r="R7">
            <v>326374.26000000077</v>
          </cell>
          <cell r="X7">
            <v>27415.437840000068</v>
          </cell>
        </row>
        <row r="8">
          <cell r="F8">
            <v>25115895.199999999</v>
          </cell>
          <cell r="L8">
            <v>89831.412999998778</v>
          </cell>
          <cell r="R8">
            <v>-305423.4370000012</v>
          </cell>
          <cell r="X8">
            <v>-25655.568708000101</v>
          </cell>
        </row>
        <row r="9">
          <cell r="F9">
            <v>17751379.489999998</v>
          </cell>
          <cell r="L9">
            <v>896370.87999999896</v>
          </cell>
          <cell r="R9">
            <v>635980.32999999891</v>
          </cell>
          <cell r="X9">
            <v>27766.780439999911</v>
          </cell>
        </row>
        <row r="10">
          <cell r="F10">
            <v>14264876.310000001</v>
          </cell>
          <cell r="L10">
            <v>737797.46000000089</v>
          </cell>
          <cell r="R10">
            <v>544300.80000000086</v>
          </cell>
          <cell r="X10">
            <v>45721.267200000075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7">
        <row r="4">
          <cell r="F4">
            <v>29498842.27</v>
          </cell>
          <cell r="L4">
            <v>-66576.920000001788</v>
          </cell>
          <cell r="R4">
            <v>-343947.20000000182</v>
          </cell>
          <cell r="Z4">
            <v>-20224.095360000105</v>
          </cell>
        </row>
        <row r="5">
          <cell r="F5">
            <v>18908420.780000001</v>
          </cell>
          <cell r="L5">
            <v>116314.47000000253</v>
          </cell>
          <cell r="R5">
            <v>-209339.83999999746</v>
          </cell>
          <cell r="Z5">
            <v>-32533.277951999851</v>
          </cell>
        </row>
        <row r="6">
          <cell r="F6">
            <v>21495436.850000001</v>
          </cell>
          <cell r="L6">
            <v>1864973.75</v>
          </cell>
          <cell r="R6">
            <v>1550456.73</v>
          </cell>
          <cell r="Z6">
            <v>58633.577771999997</v>
          </cell>
        </row>
        <row r="7">
          <cell r="F7">
            <v>16786628.16</v>
          </cell>
          <cell r="L7">
            <v>433124.38000000082</v>
          </cell>
          <cell r="R7">
            <v>202249.87000000081</v>
          </cell>
          <cell r="Z7">
            <v>11892.292356000047</v>
          </cell>
        </row>
        <row r="8">
          <cell r="F8">
            <v>15393795.07</v>
          </cell>
          <cell r="L8">
            <v>1312497.5500000007</v>
          </cell>
          <cell r="R8">
            <v>1108223.1200000008</v>
          </cell>
          <cell r="Z8">
            <v>65163.519456000045</v>
          </cell>
        </row>
        <row r="9">
          <cell r="F9">
            <v>10507900.710000001</v>
          </cell>
          <cell r="L9">
            <v>728563.68000000156</v>
          </cell>
          <cell r="R9">
            <v>552824.7200000016</v>
          </cell>
          <cell r="Z9">
            <v>32506.093536000095</v>
          </cell>
        </row>
        <row r="10">
          <cell r="F10">
            <v>8167312.2800000003</v>
          </cell>
          <cell r="L10">
            <v>1013429.5200000005</v>
          </cell>
          <cell r="R10">
            <v>937289.87000000046</v>
          </cell>
          <cell r="Z10">
            <v>55112.644356000026</v>
          </cell>
        </row>
        <row r="15">
          <cell r="L15">
            <v>0</v>
          </cell>
          <cell r="R15">
            <v>0</v>
          </cell>
          <cell r="Z15">
            <v>0</v>
          </cell>
        </row>
      </sheetData>
      <sheetData sheetId="8">
        <row r="4">
          <cell r="F4">
            <v>1447105.93</v>
          </cell>
          <cell r="L4">
            <v>146423.30000000005</v>
          </cell>
          <cell r="R4">
            <v>5866.4900000000489</v>
          </cell>
          <cell r="X4">
            <v>-150480.46859999999</v>
          </cell>
        </row>
        <row r="5">
          <cell r="F5">
            <v>1113766.24</v>
          </cell>
          <cell r="L5">
            <v>79324.290000000037</v>
          </cell>
          <cell r="R5">
            <v>32772.27000000004</v>
          </cell>
          <cell r="X5">
            <v>-147727.59792</v>
          </cell>
        </row>
        <row r="6">
          <cell r="F6">
            <v>1353538.42</v>
          </cell>
          <cell r="L6">
            <v>106236.58999999985</v>
          </cell>
          <cell r="R6">
            <v>62916.039999999848</v>
          </cell>
          <cell r="X6">
            <v>-142442.65056000001</v>
          </cell>
        </row>
        <row r="7">
          <cell r="F7">
            <v>819475.04</v>
          </cell>
          <cell r="L7">
            <v>91588.180000000051</v>
          </cell>
          <cell r="R7">
            <v>74376.250000000058</v>
          </cell>
          <cell r="X7">
            <v>-136195.04556000003</v>
          </cell>
        </row>
        <row r="8">
          <cell r="F8">
            <v>1302965.92</v>
          </cell>
          <cell r="L8">
            <v>87359.819999999832</v>
          </cell>
          <cell r="R8">
            <v>74353.689999999828</v>
          </cell>
          <cell r="X8">
            <v>-129949.33560000003</v>
          </cell>
        </row>
        <row r="9">
          <cell r="F9">
            <v>1592688.8</v>
          </cell>
          <cell r="L9">
            <v>96287.020000000019</v>
          </cell>
          <cell r="R9">
            <v>76967.020000000019</v>
          </cell>
          <cell r="X9">
            <v>-123484.10592</v>
          </cell>
        </row>
        <row r="10">
          <cell r="F10">
            <v>1196723.5</v>
          </cell>
          <cell r="L10">
            <v>43715.169999999925</v>
          </cell>
          <cell r="R10">
            <v>34443.879999999925</v>
          </cell>
          <cell r="X10">
            <v>-120590.82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9">
        <row r="4">
          <cell r="F4">
            <v>1851233.52</v>
          </cell>
          <cell r="L4">
            <v>204835.52000000002</v>
          </cell>
          <cell r="R4">
            <v>45095.520000000019</v>
          </cell>
          <cell r="X4">
            <v>-67959.975720000002</v>
          </cell>
        </row>
        <row r="5">
          <cell r="F5">
            <v>1257018.93</v>
          </cell>
          <cell r="L5">
            <v>66312.309999999823</v>
          </cell>
          <cell r="R5">
            <v>-42833.690000000177</v>
          </cell>
          <cell r="X5">
            <v>-71558.005680000017</v>
          </cell>
        </row>
        <row r="6">
          <cell r="F6">
            <v>1413553.03</v>
          </cell>
          <cell r="L6">
            <v>169334.04000000004</v>
          </cell>
          <cell r="R6">
            <v>77899.040000000037</v>
          </cell>
          <cell r="X6">
            <v>-65014.486320000004</v>
          </cell>
        </row>
        <row r="7">
          <cell r="F7">
            <v>904364.66</v>
          </cell>
          <cell r="L7">
            <v>66813.349999999977</v>
          </cell>
          <cell r="R7">
            <v>30018.349999999977</v>
          </cell>
          <cell r="X7">
            <v>-62492.944920000002</v>
          </cell>
        </row>
        <row r="8">
          <cell r="F8">
            <v>662135.72</v>
          </cell>
          <cell r="L8">
            <v>83254.209999999963</v>
          </cell>
          <cell r="R8">
            <v>40449.209999999963</v>
          </cell>
          <cell r="X8">
            <v>-59095.21128000001</v>
          </cell>
        </row>
        <row r="9">
          <cell r="F9">
            <v>510402.7</v>
          </cell>
          <cell r="L9">
            <v>61775.340000000026</v>
          </cell>
          <cell r="R9">
            <v>22355.340000000026</v>
          </cell>
          <cell r="X9">
            <v>-57217.362720000012</v>
          </cell>
        </row>
        <row r="10">
          <cell r="F10">
            <v>360053.81</v>
          </cell>
          <cell r="L10">
            <v>49029.580000000016</v>
          </cell>
          <cell r="R10">
            <v>17417.580000000016</v>
          </cell>
          <cell r="X10">
            <v>-55754.286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10">
        <row r="4">
          <cell r="F4">
            <v>1160090.6100000001</v>
          </cell>
          <cell r="L4">
            <v>20876.75</v>
          </cell>
          <cell r="R4">
            <v>-22464.739999999998</v>
          </cell>
          <cell r="X4">
            <v>-1887.0381599999998</v>
          </cell>
        </row>
        <row r="5">
          <cell r="F5">
            <v>1246140.23</v>
          </cell>
          <cell r="L5">
            <v>30953.719999999972</v>
          </cell>
          <cell r="R5">
            <v>-4445.7800000000279</v>
          </cell>
          <cell r="X5">
            <v>-2260.4836800000026</v>
          </cell>
        </row>
        <row r="6">
          <cell r="F6">
            <v>1494217.28</v>
          </cell>
          <cell r="L6">
            <v>40681.770000000019</v>
          </cell>
          <cell r="R6">
            <v>12218.10000000002</v>
          </cell>
          <cell r="X6">
            <v>-1234.1632799999984</v>
          </cell>
        </row>
        <row r="7">
          <cell r="F7">
            <v>1606771.93</v>
          </cell>
          <cell r="L7">
            <v>73274.5</v>
          </cell>
          <cell r="R7">
            <v>42816.19</v>
          </cell>
          <cell r="X7">
            <v>2362.3966800000003</v>
          </cell>
        </row>
        <row r="8">
          <cell r="F8">
            <v>1339316</v>
          </cell>
          <cell r="L8">
            <v>70813.510000000009</v>
          </cell>
          <cell r="R8">
            <v>44858.950000000012</v>
          </cell>
          <cell r="X8">
            <v>3768.151800000001</v>
          </cell>
        </row>
        <row r="9">
          <cell r="F9">
            <v>1067204.4099999999</v>
          </cell>
          <cell r="L9">
            <v>25117.239999999874</v>
          </cell>
          <cell r="R9">
            <v>4180.0099999998747</v>
          </cell>
          <cell r="X9">
            <v>351.12083999998947</v>
          </cell>
        </row>
        <row r="10">
          <cell r="F10">
            <v>637316.68999999994</v>
          </cell>
          <cell r="L10">
            <v>28081.279999999912</v>
          </cell>
          <cell r="R10">
            <v>2229.4199999999109</v>
          </cell>
          <cell r="X10">
            <v>187.27127999999254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11">
        <row r="4">
          <cell r="F4">
            <v>11064977.9</v>
          </cell>
          <cell r="L4">
            <v>609091.95000000112</v>
          </cell>
          <cell r="R4">
            <v>56680.090000001132</v>
          </cell>
          <cell r="X4">
            <v>4761.1275600000954</v>
          </cell>
        </row>
        <row r="5">
          <cell r="F5">
            <v>8624525.9700000007</v>
          </cell>
          <cell r="L5">
            <v>472239.34000000078</v>
          </cell>
          <cell r="R5">
            <v>104476.54000000079</v>
          </cell>
          <cell r="X5">
            <v>8776.0293600000678</v>
          </cell>
        </row>
        <row r="6">
          <cell r="F6">
            <v>10695811.42</v>
          </cell>
          <cell r="L6">
            <v>858894.13000000082</v>
          </cell>
          <cell r="R6">
            <v>179015.41000000085</v>
          </cell>
          <cell r="X6">
            <v>15037.294440000072</v>
          </cell>
        </row>
        <row r="7">
          <cell r="F7">
            <v>7580710.5199999996</v>
          </cell>
          <cell r="L7">
            <v>868170.96</v>
          </cell>
          <cell r="R7">
            <v>311421.80999999994</v>
          </cell>
          <cell r="X7">
            <v>26159.432039999996</v>
          </cell>
        </row>
        <row r="8">
          <cell r="F8">
            <v>6146702.46</v>
          </cell>
          <cell r="L8">
            <v>812916.26999999955</v>
          </cell>
          <cell r="R8">
            <v>255178.14999999956</v>
          </cell>
          <cell r="X8">
            <v>21434.964599999963</v>
          </cell>
        </row>
        <row r="9">
          <cell r="F9">
            <v>4445289.37</v>
          </cell>
          <cell r="L9">
            <v>388310.54000000004</v>
          </cell>
          <cell r="R9">
            <v>226090.05000000005</v>
          </cell>
          <cell r="X9">
            <v>18991.564200000004</v>
          </cell>
        </row>
        <row r="10">
          <cell r="F10">
            <v>4417299.2300000004</v>
          </cell>
          <cell r="L10">
            <v>631633.75000000047</v>
          </cell>
          <cell r="R10">
            <v>478222.26000000047</v>
          </cell>
          <cell r="X10">
            <v>40170.669840000046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12">
        <row r="4">
          <cell r="F4">
            <v>11144424.09</v>
          </cell>
          <cell r="L4">
            <v>643115.98999999976</v>
          </cell>
          <cell r="R4">
            <v>150249.46999999974</v>
          </cell>
          <cell r="X4">
            <v>-1497.873720000021</v>
          </cell>
        </row>
        <row r="5">
          <cell r="F5">
            <v>8805575.6199999992</v>
          </cell>
          <cell r="L5">
            <v>132855.96999999991</v>
          </cell>
          <cell r="R5">
            <v>-276019.59000000008</v>
          </cell>
          <cell r="X5">
            <v>-24683.519280000011</v>
          </cell>
        </row>
        <row r="6">
          <cell r="F6">
            <v>9680501.6500000004</v>
          </cell>
          <cell r="L6">
            <v>710467.04999999981</v>
          </cell>
          <cell r="R6">
            <v>232392.10999999981</v>
          </cell>
          <cell r="X6">
            <v>-5162.5820400000148</v>
          </cell>
        </row>
        <row r="7">
          <cell r="F7">
            <v>8198352.8700000001</v>
          </cell>
          <cell r="L7">
            <v>493538.18000000017</v>
          </cell>
          <cell r="R7">
            <v>74912.210000000196</v>
          </cell>
          <cell r="X7">
            <v>1130.0436000000168</v>
          </cell>
        </row>
        <row r="8">
          <cell r="F8">
            <v>7699653.2199999997</v>
          </cell>
          <cell r="L8">
            <v>529851.87</v>
          </cell>
          <cell r="R8">
            <v>58626.630000000005</v>
          </cell>
          <cell r="X8">
            <v>4924.6369200000008</v>
          </cell>
        </row>
        <row r="9">
          <cell r="F9">
            <v>6016782.7000000002</v>
          </cell>
          <cell r="L9">
            <v>516242.70000000013</v>
          </cell>
          <cell r="R9">
            <v>104498.56000000011</v>
          </cell>
          <cell r="X9">
            <v>8777.8790400000107</v>
          </cell>
        </row>
        <row r="10">
          <cell r="F10">
            <v>5523080.3600000003</v>
          </cell>
          <cell r="L10">
            <v>686025.27</v>
          </cell>
          <cell r="R10">
            <v>218982.03000000003</v>
          </cell>
          <cell r="X10">
            <v>18394.490520000003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13">
        <row r="4">
          <cell r="F4">
            <v>2426617.88</v>
          </cell>
          <cell r="L4">
            <v>187242.96999999974</v>
          </cell>
          <cell r="R4">
            <v>181805.23999999973</v>
          </cell>
          <cell r="X4">
            <v>15271.640159999979</v>
          </cell>
        </row>
        <row r="5">
          <cell r="F5">
            <v>1942886.65</v>
          </cell>
          <cell r="L5">
            <v>110571.0299999998</v>
          </cell>
          <cell r="R5">
            <v>106032.2199999998</v>
          </cell>
          <cell r="X5">
            <v>8906.7064799999844</v>
          </cell>
        </row>
        <row r="6">
          <cell r="F6">
            <v>2249151.69</v>
          </cell>
          <cell r="L6">
            <v>170494.41999999993</v>
          </cell>
          <cell r="R6">
            <v>156186.41999999993</v>
          </cell>
          <cell r="X6">
            <v>13119.659279999994</v>
          </cell>
        </row>
        <row r="7">
          <cell r="F7">
            <v>1750461.33</v>
          </cell>
          <cell r="L7">
            <v>100441.07000000007</v>
          </cell>
          <cell r="R7">
            <v>93468.420000000071</v>
          </cell>
          <cell r="X7">
            <v>7851.3472800000063</v>
          </cell>
        </row>
        <row r="8">
          <cell r="F8">
            <v>1397799.53</v>
          </cell>
          <cell r="L8">
            <v>111011.51000000001</v>
          </cell>
          <cell r="R8">
            <v>105984.51000000001</v>
          </cell>
          <cell r="X8">
            <v>8902.6988400000009</v>
          </cell>
        </row>
        <row r="9">
          <cell r="F9">
            <v>959661.2</v>
          </cell>
          <cell r="L9">
            <v>82063.199999999953</v>
          </cell>
          <cell r="R9">
            <v>79195.199999999953</v>
          </cell>
          <cell r="X9">
            <v>6652.3967999999968</v>
          </cell>
        </row>
        <row r="10">
          <cell r="F10">
            <v>816225.86</v>
          </cell>
          <cell r="L10">
            <v>79156.709999999963</v>
          </cell>
          <cell r="R10">
            <v>76929.359999999957</v>
          </cell>
          <cell r="X10">
            <v>6462.0662399999965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14">
        <row r="4">
          <cell r="F4">
            <v>110542011.90000001</v>
          </cell>
          <cell r="L4">
            <v>3404669.4600000083</v>
          </cell>
          <cell r="R4">
            <v>625560.84000000823</v>
          </cell>
          <cell r="Z4">
            <v>36782.977392000481</v>
          </cell>
        </row>
        <row r="5">
          <cell r="F5">
            <v>62633334.5</v>
          </cell>
          <cell r="L5">
            <v>3121738.3100000024</v>
          </cell>
          <cell r="R5">
            <v>573231.28000000259</v>
          </cell>
          <cell r="Z5">
            <v>33705.999264000151</v>
          </cell>
        </row>
        <row r="6">
          <cell r="F6">
            <v>76355441.890000001</v>
          </cell>
          <cell r="L6">
            <v>9721420.0700000003</v>
          </cell>
          <cell r="R6">
            <v>6891784.1799999997</v>
          </cell>
          <cell r="Z6">
            <v>405236.90978399996</v>
          </cell>
        </row>
        <row r="7">
          <cell r="F7">
            <v>55107666.780000001</v>
          </cell>
          <cell r="L7">
            <v>6355614.8599999994</v>
          </cell>
          <cell r="R7">
            <v>4276505.9999999991</v>
          </cell>
          <cell r="Z7">
            <v>251458.55279999995</v>
          </cell>
        </row>
        <row r="8">
          <cell r="F8">
            <v>46233989.859999999</v>
          </cell>
          <cell r="L8">
            <v>6324215.7800000012</v>
          </cell>
          <cell r="R8">
            <v>3401855.0500000012</v>
          </cell>
          <cell r="Z8">
            <v>200029.07694000006</v>
          </cell>
        </row>
        <row r="9">
          <cell r="F9">
            <v>41855996.619999997</v>
          </cell>
          <cell r="L9">
            <v>2934943.1400000006</v>
          </cell>
          <cell r="R9">
            <v>269591.74000000069</v>
          </cell>
          <cell r="Z9">
            <v>15851.994312000041</v>
          </cell>
        </row>
        <row r="10">
          <cell r="F10">
            <v>32920119.640000001</v>
          </cell>
          <cell r="L10">
            <v>4114831.84</v>
          </cell>
          <cell r="R10">
            <v>2908627.5199999996</v>
          </cell>
          <cell r="Z10">
            <v>171027.29817599998</v>
          </cell>
        </row>
        <row r="15">
          <cell r="L15">
            <v>0</v>
          </cell>
          <cell r="R15">
            <v>0</v>
          </cell>
          <cell r="Z15">
            <v>0</v>
          </cell>
        </row>
      </sheetData>
      <sheetData sheetId="15">
        <row r="4">
          <cell r="F4">
            <v>150029218.97999999</v>
          </cell>
          <cell r="L4">
            <v>19904356.859999988</v>
          </cell>
          <cell r="R4">
            <v>13532609.079999987</v>
          </cell>
          <cell r="Z4">
            <v>795717.41390399926</v>
          </cell>
        </row>
        <row r="5">
          <cell r="F5">
            <v>122723862.63</v>
          </cell>
          <cell r="L5">
            <v>13919485.690000001</v>
          </cell>
          <cell r="R5">
            <v>8379934.290000001</v>
          </cell>
          <cell r="Z5">
            <v>492740.13625200005</v>
          </cell>
        </row>
        <row r="6">
          <cell r="F6">
            <v>146787658.59999999</v>
          </cell>
          <cell r="L6">
            <v>20062618.399999991</v>
          </cell>
          <cell r="R6">
            <v>15079628.319999991</v>
          </cell>
          <cell r="Z6">
            <v>886682.14521599945</v>
          </cell>
        </row>
        <row r="7">
          <cell r="F7">
            <v>114864321.72</v>
          </cell>
          <cell r="L7">
            <v>17358260.369999994</v>
          </cell>
          <cell r="R7">
            <v>11986568.149999995</v>
          </cell>
          <cell r="Z7">
            <v>704810.20721999963</v>
          </cell>
        </row>
        <row r="8">
          <cell r="F8">
            <v>99731327.459999993</v>
          </cell>
          <cell r="L8">
            <v>17584385.419999987</v>
          </cell>
          <cell r="R8">
            <v>12530306.099999987</v>
          </cell>
          <cell r="Z8">
            <v>736781.99867999915</v>
          </cell>
        </row>
        <row r="9">
          <cell r="F9">
            <v>74016080.969999999</v>
          </cell>
          <cell r="L9">
            <v>10171529.729999999</v>
          </cell>
          <cell r="R9">
            <v>6778892.8499999987</v>
          </cell>
          <cell r="Z9">
            <v>398598.89957999991</v>
          </cell>
        </row>
        <row r="10">
          <cell r="F10">
            <v>73465243.409999996</v>
          </cell>
          <cell r="L10">
            <v>9029648.1499999966</v>
          </cell>
          <cell r="R10">
            <v>6551135.4399999967</v>
          </cell>
          <cell r="Z10">
            <v>385206.76387199981</v>
          </cell>
        </row>
        <row r="15">
          <cell r="L15">
            <v>0</v>
          </cell>
          <cell r="R15">
            <v>0</v>
          </cell>
          <cell r="Z15">
            <v>0</v>
          </cell>
        </row>
      </sheetData>
      <sheetData sheetId="16">
        <row r="4">
          <cell r="F4">
            <v>645416.6</v>
          </cell>
          <cell r="L4">
            <v>78137.319999999978</v>
          </cell>
          <cell r="R4">
            <v>78014.319999999978</v>
          </cell>
          <cell r="X4">
            <v>-172639.36536</v>
          </cell>
        </row>
        <row r="5">
          <cell r="F5">
            <v>755685.44</v>
          </cell>
          <cell r="L5">
            <v>72825.229999999981</v>
          </cell>
          <cell r="R5">
            <v>72682.069999999978</v>
          </cell>
          <cell r="X5">
            <v>-166534.07148000001</v>
          </cell>
        </row>
        <row r="6">
          <cell r="F6">
            <v>879796.54</v>
          </cell>
          <cell r="L6">
            <v>17045.869999999995</v>
          </cell>
          <cell r="R6">
            <v>16469.269999999997</v>
          </cell>
          <cell r="X6">
            <v>-165150.65280000001</v>
          </cell>
        </row>
        <row r="7">
          <cell r="F7">
            <v>780135.42</v>
          </cell>
          <cell r="L7">
            <v>73663.230000000098</v>
          </cell>
          <cell r="R7">
            <v>73663.230000000098</v>
          </cell>
          <cell r="X7">
            <v>-158962.94147999998</v>
          </cell>
        </row>
        <row r="8">
          <cell r="F8">
            <v>467539.1</v>
          </cell>
          <cell r="L8">
            <v>22321.679999999993</v>
          </cell>
          <cell r="R8">
            <v>22259.679999999993</v>
          </cell>
          <cell r="X8">
            <v>-157093.12836</v>
          </cell>
        </row>
        <row r="9">
          <cell r="F9">
            <v>767277.86</v>
          </cell>
          <cell r="L9">
            <v>38276.059999999939</v>
          </cell>
          <cell r="R9">
            <v>38007.519999999939</v>
          </cell>
          <cell r="X9">
            <v>-153900.49668000001</v>
          </cell>
        </row>
        <row r="10">
          <cell r="F10">
            <v>514305.71</v>
          </cell>
          <cell r="L10">
            <v>71967.390000000014</v>
          </cell>
          <cell r="R10">
            <v>71678.880000000019</v>
          </cell>
          <cell r="X10">
            <v>-147879.47076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17">
        <row r="4">
          <cell r="F4">
            <v>3313477.18</v>
          </cell>
          <cell r="L4">
            <v>-110340</v>
          </cell>
          <cell r="R4">
            <v>-115190</v>
          </cell>
          <cell r="X4">
            <v>-9675.9600000000009</v>
          </cell>
        </row>
        <row r="5">
          <cell r="F5">
            <v>1589192.63</v>
          </cell>
          <cell r="L5">
            <v>1566.0999999998603</v>
          </cell>
          <cell r="R5">
            <v>-9068.9000000001397</v>
          </cell>
          <cell r="X5">
            <v>-10437.747600000012</v>
          </cell>
        </row>
        <row r="6">
          <cell r="F6">
            <v>2378022.42</v>
          </cell>
          <cell r="L6">
            <v>213404.16000000015</v>
          </cell>
          <cell r="R6">
            <v>210584.16000000015</v>
          </cell>
          <cell r="X6">
            <v>7251.3218400000133</v>
          </cell>
        </row>
        <row r="7">
          <cell r="F7">
            <v>1810275.43</v>
          </cell>
          <cell r="L7">
            <v>170459.78000000003</v>
          </cell>
          <cell r="R7">
            <v>163634.78000000003</v>
          </cell>
          <cell r="X7">
            <v>13745.321520000003</v>
          </cell>
        </row>
        <row r="8">
          <cell r="F8">
            <v>1776993.65</v>
          </cell>
          <cell r="L8">
            <v>158180.05999999982</v>
          </cell>
          <cell r="R8">
            <v>155860.05999999982</v>
          </cell>
          <cell r="X8">
            <v>13092.245039999985</v>
          </cell>
        </row>
        <row r="9">
          <cell r="F9">
            <v>1406203.43</v>
          </cell>
          <cell r="L9">
            <v>134082.72999999998</v>
          </cell>
          <cell r="R9">
            <v>131732.72999999998</v>
          </cell>
          <cell r="X9">
            <v>11065.549319999998</v>
          </cell>
        </row>
        <row r="10">
          <cell r="F10">
            <v>2000490.69</v>
          </cell>
          <cell r="L10">
            <v>228483.74</v>
          </cell>
          <cell r="R10">
            <v>223488.13999999998</v>
          </cell>
          <cell r="X10">
            <v>18773.00376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18">
        <row r="4">
          <cell r="F4">
            <v>2165189.9900000002</v>
          </cell>
          <cell r="L4">
            <v>129686.18000000017</v>
          </cell>
          <cell r="R4">
            <v>-33252.419999999838</v>
          </cell>
          <cell r="X4">
            <v>-9815.5243199999877</v>
          </cell>
        </row>
        <row r="5">
          <cell r="F5">
            <v>1781944.22</v>
          </cell>
          <cell r="L5">
            <v>121465.20999999996</v>
          </cell>
          <cell r="R5">
            <v>21678.239999999962</v>
          </cell>
          <cell r="X5">
            <v>-7994.5521600000038</v>
          </cell>
        </row>
        <row r="6">
          <cell r="F6">
            <v>2604683.71</v>
          </cell>
          <cell r="L6">
            <v>95355.75</v>
          </cell>
          <cell r="R6">
            <v>-86108.579999999987</v>
          </cell>
          <cell r="X6">
            <v>-15227.672880000002</v>
          </cell>
        </row>
        <row r="7">
          <cell r="F7">
            <v>1777652.85</v>
          </cell>
          <cell r="L7">
            <v>136244.4700000002</v>
          </cell>
          <cell r="R7">
            <v>-32061.729999999807</v>
          </cell>
          <cell r="X7">
            <v>-17920.858199999984</v>
          </cell>
        </row>
        <row r="8">
          <cell r="F8">
            <v>1331223.76</v>
          </cell>
          <cell r="L8">
            <v>196811.3600000001</v>
          </cell>
          <cell r="R8">
            <v>74047.180000000109</v>
          </cell>
          <cell r="X8">
            <v>-11700.895079999991</v>
          </cell>
        </row>
        <row r="9">
          <cell r="F9">
            <v>1069044.1299999999</v>
          </cell>
          <cell r="L9">
            <v>104667.18999999994</v>
          </cell>
          <cell r="R9">
            <v>11333.499999999942</v>
          </cell>
          <cell r="X9">
            <v>-10748.881080000005</v>
          </cell>
        </row>
        <row r="10">
          <cell r="F10">
            <v>788443.2</v>
          </cell>
          <cell r="L10">
            <v>182085.03999999992</v>
          </cell>
          <cell r="R10">
            <v>109205.87999999992</v>
          </cell>
          <cell r="X10">
            <v>-1575.5871600000066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mercial - template"/>
      <sheetName val="Tribal - template"/>
      <sheetName val="All Operators reconciliation"/>
      <sheetName val="Submission Tracking"/>
      <sheetName val="Bay Mills Indian Community"/>
      <sheetName val="FireKeepers"/>
      <sheetName val="Grnd Traverse Band of Otta &amp; Ch"/>
      <sheetName val="Greektown_Penn"/>
      <sheetName val="Gun Lake"/>
      <sheetName val="Hannahville Indian Community"/>
      <sheetName val="Keweenaw Bay Indian Community"/>
      <sheetName val="Lac Vieux Desert Tribe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  <sheetName val="Soaring Eagle Gaming"/>
      <sheetName val="2022 Internet Sports Betting"/>
    </sheetNames>
    <sheetDataSet>
      <sheetData sheetId="0"/>
      <sheetData sheetId="1"/>
      <sheetData sheetId="2">
        <row r="4">
          <cell r="X4">
            <v>398387.66839200002</v>
          </cell>
          <cell r="Z4">
            <v>197612.93075</v>
          </cell>
        </row>
        <row r="5">
          <cell r="X5">
            <v>147853.57255199994</v>
          </cell>
          <cell r="Z5">
            <v>73340.06574999998</v>
          </cell>
        </row>
        <row r="6">
          <cell r="X6">
            <v>333855.55450800038</v>
          </cell>
          <cell r="Z6">
            <v>165602.9536250002</v>
          </cell>
        </row>
        <row r="7">
          <cell r="X7">
            <v>397684.60426800011</v>
          </cell>
          <cell r="Z7">
            <v>197264.18862500007</v>
          </cell>
        </row>
        <row r="8">
          <cell r="X8">
            <v>463893.11009999976</v>
          </cell>
          <cell r="Z8">
            <v>230105.70937499986</v>
          </cell>
        </row>
        <row r="9">
          <cell r="X9">
            <v>134569.11988799999</v>
          </cell>
          <cell r="Z9">
            <v>66750.555499999988</v>
          </cell>
        </row>
        <row r="10">
          <cell r="X10">
            <v>258140.76901199986</v>
          </cell>
          <cell r="Z10">
            <v>128046.01637499995</v>
          </cell>
        </row>
        <row r="11">
          <cell r="X11">
            <v>241253.23697999993</v>
          </cell>
          <cell r="Z11">
            <v>119669.26437499997</v>
          </cell>
        </row>
        <row r="12">
          <cell r="X12">
            <v>507572.47018799989</v>
          </cell>
          <cell r="Z12">
            <v>251772.05862499995</v>
          </cell>
        </row>
        <row r="13">
          <cell r="X13">
            <v>570091.67308799957</v>
          </cell>
          <cell r="Z13">
            <v>282783.56799999985</v>
          </cell>
        </row>
        <row r="14">
          <cell r="X14">
            <v>510841.60822800011</v>
          </cell>
          <cell r="Z14">
            <v>253393.65487500007</v>
          </cell>
        </row>
        <row r="15">
          <cell r="X15">
            <v>539906.31072000007</v>
          </cell>
          <cell r="Z15">
            <v>267810.67000000004</v>
          </cell>
        </row>
      </sheetData>
      <sheetData sheetId="3"/>
      <sheetData sheetId="4">
        <row r="4">
          <cell r="F4">
            <v>132031967.33</v>
          </cell>
          <cell r="L4">
            <v>5916912.4099999964</v>
          </cell>
          <cell r="R4">
            <v>5253360.2699999968</v>
          </cell>
          <cell r="X4">
            <v>441282.26267999975</v>
          </cell>
        </row>
        <row r="5">
          <cell r="F5">
            <v>94693960.370000005</v>
          </cell>
          <cell r="L5">
            <v>4000114.3400000036</v>
          </cell>
          <cell r="R5">
            <v>-7115263.2799999975</v>
          </cell>
          <cell r="X5">
            <v>-597682.11551999988</v>
          </cell>
        </row>
        <row r="6">
          <cell r="F6">
            <v>102919160.98</v>
          </cell>
          <cell r="L6">
            <v>3324939.6400000006</v>
          </cell>
          <cell r="R6">
            <v>865293.69000000041</v>
          </cell>
          <cell r="X6">
            <v>-524997.44556000002</v>
          </cell>
        </row>
        <row r="7">
          <cell r="F7">
            <v>78053852.75</v>
          </cell>
          <cell r="L7">
            <v>3848112.7199999988</v>
          </cell>
          <cell r="R7">
            <v>1755297.7199999988</v>
          </cell>
          <cell r="X7">
            <v>-377552.43708000012</v>
          </cell>
        </row>
        <row r="8">
          <cell r="F8">
            <v>69051367.810000002</v>
          </cell>
          <cell r="L8">
            <v>5020855.07</v>
          </cell>
          <cell r="R8">
            <v>3492588.0600000005</v>
          </cell>
          <cell r="X8">
            <v>-84175.040039999978</v>
          </cell>
        </row>
        <row r="9">
          <cell r="F9">
            <v>71706791.719999999</v>
          </cell>
          <cell r="L9">
            <v>1711519.2399999946</v>
          </cell>
          <cell r="R9">
            <v>371387.57999999472</v>
          </cell>
          <cell r="X9">
            <v>-52978.48332000045</v>
          </cell>
        </row>
        <row r="10">
          <cell r="F10">
            <v>57487672.140000001</v>
          </cell>
          <cell r="L10">
            <v>4652833.2800000012</v>
          </cell>
          <cell r="R10">
            <v>2985245.8500000015</v>
          </cell>
          <cell r="X10">
            <v>197782.16808000015</v>
          </cell>
        </row>
        <row r="11">
          <cell r="F11">
            <v>52549119.810000002</v>
          </cell>
          <cell r="L11">
            <v>6278380.5800000057</v>
          </cell>
          <cell r="R11">
            <v>4442659.0300000058</v>
          </cell>
          <cell r="X11">
            <v>373183.35852000053</v>
          </cell>
        </row>
        <row r="12">
          <cell r="F12">
            <v>108153540.38</v>
          </cell>
          <cell r="L12">
            <v>10519749.659999996</v>
          </cell>
          <cell r="R12">
            <v>4682929.7799999965</v>
          </cell>
          <cell r="X12">
            <v>393366.10151999973</v>
          </cell>
        </row>
        <row r="13">
          <cell r="F13">
            <v>129353754.64</v>
          </cell>
          <cell r="L13">
            <v>9888156.4699999988</v>
          </cell>
          <cell r="R13">
            <v>6853838.2399999984</v>
          </cell>
          <cell r="X13">
            <v>575722.41215999995</v>
          </cell>
        </row>
        <row r="14">
          <cell r="F14">
            <v>127436611.73999999</v>
          </cell>
          <cell r="L14">
            <v>6684212.099999994</v>
          </cell>
          <cell r="R14">
            <v>3817505.4799999939</v>
          </cell>
          <cell r="X14">
            <v>320670.46031999949</v>
          </cell>
        </row>
        <row r="15">
          <cell r="F15">
            <v>127132116.8</v>
          </cell>
          <cell r="L15">
            <v>8862510.0600000024</v>
          </cell>
          <cell r="R15">
            <v>6221292.7100000028</v>
          </cell>
          <cell r="X15">
            <v>522588.58764000027</v>
          </cell>
        </row>
      </sheetData>
      <sheetData sheetId="5">
        <row r="4">
          <cell r="F4">
            <v>2056071.11</v>
          </cell>
          <cell r="L4">
            <v>103386.75</v>
          </cell>
          <cell r="R4">
            <v>13625.61</v>
          </cell>
          <cell r="X4">
            <v>-10365.99144</v>
          </cell>
        </row>
        <row r="5">
          <cell r="F5">
            <v>1763646.45</v>
          </cell>
          <cell r="L5">
            <v>97537.409999999916</v>
          </cell>
          <cell r="R5">
            <v>-194.64000000008673</v>
          </cell>
          <cell r="X5">
            <v>-10382.341200000008</v>
          </cell>
        </row>
        <row r="6">
          <cell r="F6">
            <v>2497180.75</v>
          </cell>
          <cell r="L6">
            <v>-12906.569999999832</v>
          </cell>
          <cell r="R6">
            <v>-100538.20999999983</v>
          </cell>
          <cell r="X6">
            <v>-18827.550839999989</v>
          </cell>
        </row>
        <row r="7">
          <cell r="F7">
            <v>1422647.92</v>
          </cell>
          <cell r="L7">
            <v>-22050.300000000047</v>
          </cell>
          <cell r="R7">
            <v>-116350.04000000005</v>
          </cell>
          <cell r="X7">
            <v>-28600.954200000007</v>
          </cell>
        </row>
        <row r="8">
          <cell r="F8">
            <v>1204416.49</v>
          </cell>
          <cell r="L8">
            <v>125610.27000000002</v>
          </cell>
          <cell r="R8">
            <v>35294.840000000026</v>
          </cell>
          <cell r="X8">
            <v>-25636.18764</v>
          </cell>
        </row>
        <row r="9">
          <cell r="F9">
            <v>924579.92</v>
          </cell>
          <cell r="L9">
            <v>-6959.9299999999348</v>
          </cell>
          <cell r="R9">
            <v>-58829.859999999935</v>
          </cell>
          <cell r="X9">
            <v>-30577.895879999996</v>
          </cell>
        </row>
        <row r="10">
          <cell r="F10">
            <v>1116587.3400000001</v>
          </cell>
          <cell r="L10">
            <v>45602.729999999981</v>
          </cell>
          <cell r="R10">
            <v>-40797.050000000017</v>
          </cell>
          <cell r="X10">
            <v>-34004.848080000003</v>
          </cell>
        </row>
        <row r="11">
          <cell r="F11">
            <v>1086386.8799999999</v>
          </cell>
          <cell r="L11">
            <v>90400.399999999907</v>
          </cell>
          <cell r="R11">
            <v>12526.289999999906</v>
          </cell>
          <cell r="X11">
            <v>-32952.639720000006</v>
          </cell>
        </row>
        <row r="12">
          <cell r="F12">
            <v>2077346.52</v>
          </cell>
          <cell r="L12">
            <v>119207.13000000012</v>
          </cell>
          <cell r="R12">
            <v>-1283.7199999998847</v>
          </cell>
          <cell r="X12">
            <v>-33060.472199999997</v>
          </cell>
        </row>
        <row r="13">
          <cell r="F13">
            <v>2355501.2799999998</v>
          </cell>
          <cell r="L13">
            <v>-71696.220000000205</v>
          </cell>
          <cell r="R13">
            <v>-164916.1200000002</v>
          </cell>
          <cell r="X13">
            <v>-46913.426280000014</v>
          </cell>
        </row>
        <row r="14">
          <cell r="F14">
            <v>2901812.64</v>
          </cell>
          <cell r="L14">
            <v>-154677.83999999985</v>
          </cell>
          <cell r="R14">
            <v>-243813.47999999986</v>
          </cell>
          <cell r="X14">
            <v>-67393.758600000001</v>
          </cell>
        </row>
        <row r="15">
          <cell r="F15">
            <v>2171754.91</v>
          </cell>
          <cell r="L15">
            <v>-22329.310000000056</v>
          </cell>
          <cell r="R15">
            <v>-97062.33000000006</v>
          </cell>
          <cell r="X15">
            <v>-75546.994320000013</v>
          </cell>
        </row>
      </sheetData>
      <sheetData sheetId="6">
        <row r="4">
          <cell r="F4">
            <v>35472369.850000001</v>
          </cell>
          <cell r="L4">
            <v>1159229.6400000006</v>
          </cell>
          <cell r="R4">
            <v>-713491.76999999932</v>
          </cell>
          <cell r="X4">
            <v>-316613.71476</v>
          </cell>
        </row>
        <row r="5">
          <cell r="F5">
            <v>35283067.259999998</v>
          </cell>
          <cell r="L5">
            <v>1682832.3099999949</v>
          </cell>
          <cell r="R5">
            <v>-2533384.4700000053</v>
          </cell>
          <cell r="X5">
            <v>-529418.01024000044</v>
          </cell>
        </row>
        <row r="6">
          <cell r="F6">
            <v>38838629.890000001</v>
          </cell>
          <cell r="L6">
            <v>2037406.7199999988</v>
          </cell>
          <cell r="R6">
            <v>54492.369999998715</v>
          </cell>
          <cell r="X6">
            <v>-524840.65116000024</v>
          </cell>
        </row>
        <row r="7">
          <cell r="F7">
            <v>26551283.23</v>
          </cell>
          <cell r="L7">
            <v>1169963.2899999991</v>
          </cell>
          <cell r="R7">
            <v>-1062562.0000000009</v>
          </cell>
          <cell r="X7">
            <v>-614095.85916000011</v>
          </cell>
        </row>
        <row r="8">
          <cell r="F8">
            <v>27023962.170000002</v>
          </cell>
          <cell r="L8">
            <v>710948.96000000089</v>
          </cell>
          <cell r="R8">
            <v>-189350.39999999909</v>
          </cell>
          <cell r="X8">
            <v>-630001.29275999998</v>
          </cell>
        </row>
        <row r="9">
          <cell r="F9">
            <v>18253798.879999999</v>
          </cell>
          <cell r="L9">
            <v>-289431.67000000179</v>
          </cell>
          <cell r="R9">
            <v>-999437.58000000182</v>
          </cell>
          <cell r="X9">
            <v>-713954.04948000005</v>
          </cell>
        </row>
        <row r="10">
          <cell r="F10">
            <v>15446397.58</v>
          </cell>
          <cell r="L10">
            <v>1139116.1300000008</v>
          </cell>
          <cell r="R10">
            <v>460248.37000000081</v>
          </cell>
          <cell r="X10">
            <v>-675293.18640000001</v>
          </cell>
        </row>
        <row r="11">
          <cell r="F11">
            <v>15342989.710000001</v>
          </cell>
          <cell r="L11">
            <v>1687385.0600000005</v>
          </cell>
          <cell r="R11">
            <v>1071680.1500000004</v>
          </cell>
          <cell r="X11">
            <v>-585272.05379999999</v>
          </cell>
        </row>
        <row r="12">
          <cell r="F12">
            <v>22289484.09</v>
          </cell>
          <cell r="L12">
            <v>2369754.8900000006</v>
          </cell>
          <cell r="R12">
            <v>1496935.8000000007</v>
          </cell>
          <cell r="X12">
            <v>-459529.44659999997</v>
          </cell>
        </row>
        <row r="13">
          <cell r="F13">
            <v>40085931.07</v>
          </cell>
          <cell r="L13">
            <v>2945776.9399999976</v>
          </cell>
          <cell r="R13">
            <v>1948524.1599999976</v>
          </cell>
          <cell r="X13">
            <v>-295853.41716000024</v>
          </cell>
        </row>
        <row r="14">
          <cell r="F14">
            <v>33162681.760000002</v>
          </cell>
          <cell r="L14">
            <v>2186736.6100000031</v>
          </cell>
          <cell r="R14">
            <v>1436217.0200000033</v>
          </cell>
          <cell r="X14">
            <v>-175211.18747999976</v>
          </cell>
        </row>
        <row r="15">
          <cell r="F15">
            <v>33542789.16</v>
          </cell>
          <cell r="L15">
            <v>3292290.8000000007</v>
          </cell>
          <cell r="R15">
            <v>2325407.4500000007</v>
          </cell>
          <cell r="X15">
            <v>20123.038320000058</v>
          </cell>
        </row>
      </sheetData>
      <sheetData sheetId="7">
        <row r="4">
          <cell r="F4">
            <v>49960608.270000003</v>
          </cell>
          <cell r="L4">
            <v>2752363.3800000031</v>
          </cell>
          <cell r="R4">
            <v>1911377.8400000031</v>
          </cell>
          <cell r="Z4">
            <v>112389.01699200018</v>
          </cell>
        </row>
        <row r="5">
          <cell r="F5">
            <v>30335032.100000001</v>
          </cell>
          <cell r="L5">
            <v>4509889.4800000004</v>
          </cell>
          <cell r="R5">
            <v>4044619.6700000004</v>
          </cell>
          <cell r="Z5">
            <v>237823.63659600003</v>
          </cell>
        </row>
        <row r="6">
          <cell r="F6">
            <v>29633030.670000002</v>
          </cell>
          <cell r="L6">
            <v>418870.40000000043</v>
          </cell>
          <cell r="R6">
            <v>34192.650000000431</v>
          </cell>
          <cell r="Z6">
            <v>2010.5278200000253</v>
          </cell>
        </row>
        <row r="7">
          <cell r="F7">
            <v>31323134.010000002</v>
          </cell>
          <cell r="L7">
            <v>1122049.0600000022</v>
          </cell>
          <cell r="R7">
            <v>802644.67000000214</v>
          </cell>
          <cell r="Z7">
            <v>47195.506596000123</v>
          </cell>
        </row>
        <row r="8">
          <cell r="F8">
            <v>32762185.420000002</v>
          </cell>
          <cell r="L8">
            <v>1863649.6300000029</v>
          </cell>
          <cell r="R8">
            <v>1581201.4800000028</v>
          </cell>
          <cell r="Z8">
            <v>92974.647024000165</v>
          </cell>
        </row>
        <row r="9">
          <cell r="F9">
            <v>23898066.550000001</v>
          </cell>
          <cell r="L9">
            <v>1662221.71</v>
          </cell>
          <cell r="R9">
            <v>1337994.3699999999</v>
          </cell>
          <cell r="Z9">
            <v>78674.068955999988</v>
          </cell>
        </row>
        <row r="10">
          <cell r="F10">
            <v>13140189.34</v>
          </cell>
          <cell r="L10">
            <v>1258683.1000000001</v>
          </cell>
          <cell r="R10">
            <v>1071662.23</v>
          </cell>
          <cell r="Z10">
            <v>63013.739124</v>
          </cell>
        </row>
        <row r="11">
          <cell r="F11">
            <v>15353817.529999999</v>
          </cell>
          <cell r="L11">
            <v>1111255.3799999997</v>
          </cell>
          <cell r="R11">
            <v>871731.21999999962</v>
          </cell>
          <cell r="Z11">
            <v>51257.795735999978</v>
          </cell>
        </row>
        <row r="12">
          <cell r="F12">
            <v>22335330.559999999</v>
          </cell>
          <cell r="L12">
            <v>3302469.4099999983</v>
          </cell>
          <cell r="R12">
            <v>2792086.7299999981</v>
          </cell>
          <cell r="Z12">
            <v>164174.69972399989</v>
          </cell>
        </row>
        <row r="13">
          <cell r="F13">
            <v>30551143.559999999</v>
          </cell>
          <cell r="L13">
            <v>3466486.6799999974</v>
          </cell>
          <cell r="R13">
            <v>3086671.6599999974</v>
          </cell>
          <cell r="Z13">
            <v>181496.29360799983</v>
          </cell>
        </row>
        <row r="14">
          <cell r="F14">
            <v>29152875.469999999</v>
          </cell>
          <cell r="L14">
            <v>1211708.4699999974</v>
          </cell>
          <cell r="R14">
            <v>864917.24999999744</v>
          </cell>
          <cell r="Z14">
            <v>50857.134299999845</v>
          </cell>
        </row>
        <row r="15">
          <cell r="F15">
            <v>31315764.210000001</v>
          </cell>
          <cell r="L15">
            <v>1342269.0600000012</v>
          </cell>
          <cell r="R15">
            <v>1049040.1300000013</v>
          </cell>
          <cell r="Z15">
            <v>61683.559644000074</v>
          </cell>
        </row>
      </sheetData>
      <sheetData sheetId="8">
        <row r="4">
          <cell r="F4">
            <v>2475213.42</v>
          </cell>
          <cell r="L4">
            <v>12251.29999999985</v>
          </cell>
          <cell r="R4">
            <v>-314421.50000000012</v>
          </cell>
          <cell r="X4">
            <v>-71052.557520000017</v>
          </cell>
        </row>
        <row r="5">
          <cell r="F5">
            <v>1669967.94</v>
          </cell>
          <cell r="L5">
            <v>243583.74999999994</v>
          </cell>
          <cell r="R5">
            <v>-148641.03000000009</v>
          </cell>
          <cell r="X5">
            <v>-83538.404040000009</v>
          </cell>
        </row>
        <row r="6">
          <cell r="F6">
            <v>1433689.81</v>
          </cell>
          <cell r="L6">
            <v>138776.99000000005</v>
          </cell>
          <cell r="R6">
            <v>-42820.349999999948</v>
          </cell>
          <cell r="X6">
            <v>-87135.313440000013</v>
          </cell>
        </row>
        <row r="7">
          <cell r="F7">
            <v>944224.32</v>
          </cell>
          <cell r="L7">
            <v>118150.45999999996</v>
          </cell>
          <cell r="R7">
            <v>-41213.260000000038</v>
          </cell>
          <cell r="X7">
            <v>-90597.227280000021</v>
          </cell>
        </row>
        <row r="8">
          <cell r="F8">
            <v>741064.63</v>
          </cell>
          <cell r="L8">
            <v>60534.439999999951</v>
          </cell>
          <cell r="R8">
            <v>-26121.350000000042</v>
          </cell>
          <cell r="X8">
            <v>-92791.42068000001</v>
          </cell>
        </row>
        <row r="9">
          <cell r="F9">
            <v>765909.43</v>
          </cell>
          <cell r="L9">
            <v>104076.52000000006</v>
          </cell>
          <cell r="R9">
            <v>-22859.139999999941</v>
          </cell>
          <cell r="X9">
            <v>-94711.588439999992</v>
          </cell>
        </row>
        <row r="10">
          <cell r="F10">
            <v>800782.77</v>
          </cell>
          <cell r="L10">
            <v>63921.439999999988</v>
          </cell>
          <cell r="R10">
            <v>-40717.150000000016</v>
          </cell>
          <cell r="X10">
            <v>-98131.829039999997</v>
          </cell>
        </row>
        <row r="11">
          <cell r="F11">
            <v>975428.17</v>
          </cell>
          <cell r="L11">
            <v>70283.610000000073</v>
          </cell>
          <cell r="R11">
            <v>-56530.389999999927</v>
          </cell>
          <cell r="X11">
            <v>-102880.3818</v>
          </cell>
        </row>
        <row r="12">
          <cell r="F12">
            <v>1131014.18</v>
          </cell>
          <cell r="L12">
            <v>117810.22999999992</v>
          </cell>
          <cell r="R12">
            <v>-18085.060000000085</v>
          </cell>
          <cell r="X12">
            <v>-104399.52684000001</v>
          </cell>
        </row>
        <row r="13">
          <cell r="F13">
            <v>1634091.69</v>
          </cell>
          <cell r="L13">
            <v>2587.849999999944</v>
          </cell>
          <cell r="R13">
            <v>-133023.37000000005</v>
          </cell>
          <cell r="X13">
            <v>-115573.48992000002</v>
          </cell>
        </row>
        <row r="14">
          <cell r="F14">
            <v>2422474.9500000002</v>
          </cell>
          <cell r="L14">
            <v>168606.83000000031</v>
          </cell>
          <cell r="R14">
            <v>-291786.85999999969</v>
          </cell>
          <cell r="X14">
            <v>-140083.58615999998</v>
          </cell>
        </row>
        <row r="15">
          <cell r="F15">
            <v>2964259.08</v>
          </cell>
          <cell r="L15">
            <v>472008.24000000022</v>
          </cell>
          <cell r="R15">
            <v>-129638.89999999979</v>
          </cell>
          <cell r="X15">
            <v>-150973.25375999999</v>
          </cell>
        </row>
      </sheetData>
      <sheetData sheetId="9">
        <row r="4">
          <cell r="F4">
            <v>1575169.35</v>
          </cell>
          <cell r="L4">
            <v>-39894.329999999842</v>
          </cell>
          <cell r="R4">
            <v>-248532.76999999984</v>
          </cell>
          <cell r="X4">
            <v>-95325.221039999989</v>
          </cell>
        </row>
        <row r="5">
          <cell r="F5">
            <v>1250045.55</v>
          </cell>
          <cell r="L5">
            <v>32516.850000000148</v>
          </cell>
          <cell r="R5">
            <v>-63311.349999999846</v>
          </cell>
          <cell r="X5">
            <v>-100643.37444</v>
          </cell>
        </row>
        <row r="6">
          <cell r="F6">
            <v>996001.99</v>
          </cell>
          <cell r="L6">
            <v>26685.029999999955</v>
          </cell>
          <cell r="R6">
            <v>6628.1099999999569</v>
          </cell>
          <cell r="X6">
            <v>-100086.61320000001</v>
          </cell>
        </row>
        <row r="7">
          <cell r="F7">
            <v>1154695.6599999999</v>
          </cell>
          <cell r="L7">
            <v>48744.189999999966</v>
          </cell>
          <cell r="R7">
            <v>43381.189999999966</v>
          </cell>
          <cell r="X7">
            <v>-96442.593240000017</v>
          </cell>
        </row>
        <row r="8">
          <cell r="F8">
            <v>614743.81000000006</v>
          </cell>
          <cell r="L8">
            <v>58708.680000000051</v>
          </cell>
          <cell r="R8">
            <v>56936.680000000051</v>
          </cell>
          <cell r="X8">
            <v>-91659.912120000023</v>
          </cell>
        </row>
        <row r="9">
          <cell r="F9">
            <v>516612.66</v>
          </cell>
          <cell r="L9">
            <v>4952.7400000000025</v>
          </cell>
          <cell r="R9">
            <v>3441.7400000000025</v>
          </cell>
          <cell r="X9">
            <v>-91370.805959999998</v>
          </cell>
        </row>
        <row r="10">
          <cell r="F10">
            <v>368165.72</v>
          </cell>
          <cell r="L10">
            <v>24634.899999999976</v>
          </cell>
          <cell r="R10">
            <v>23354.899999999976</v>
          </cell>
          <cell r="X10">
            <v>-89408.994360000012</v>
          </cell>
        </row>
        <row r="11">
          <cell r="F11">
            <v>309844.56</v>
          </cell>
          <cell r="L11">
            <v>2350.9300000000071</v>
          </cell>
          <cell r="R11">
            <v>1150.9300000000071</v>
          </cell>
          <cell r="X11">
            <v>-89312.316240000015</v>
          </cell>
        </row>
        <row r="12">
          <cell r="F12">
            <v>766063.52</v>
          </cell>
          <cell r="L12">
            <v>83013.750000000029</v>
          </cell>
          <cell r="R12">
            <v>27055.750000000029</v>
          </cell>
          <cell r="X12">
            <v>-87039.63324000001</v>
          </cell>
        </row>
        <row r="13">
          <cell r="F13">
            <v>1222407.73</v>
          </cell>
          <cell r="L13">
            <v>158776.06999999998</v>
          </cell>
          <cell r="R13">
            <v>113323.06999999998</v>
          </cell>
          <cell r="X13">
            <v>-77520.495360000001</v>
          </cell>
        </row>
        <row r="14">
          <cell r="F14">
            <v>1311007.1200000001</v>
          </cell>
          <cell r="L14">
            <v>155695.29000000012</v>
          </cell>
          <cell r="R14">
            <v>11278.290000000125</v>
          </cell>
          <cell r="X14">
            <v>-76573.118999999992</v>
          </cell>
        </row>
        <row r="15">
          <cell r="F15">
            <v>1659978.28</v>
          </cell>
          <cell r="L15">
            <v>261567.90000000014</v>
          </cell>
          <cell r="R15">
            <v>57441.90000000014</v>
          </cell>
          <cell r="X15">
            <v>-71747.999399999986</v>
          </cell>
        </row>
      </sheetData>
      <sheetData sheetId="10">
        <row r="4">
          <cell r="F4">
            <v>1007411.76</v>
          </cell>
          <cell r="L4">
            <v>96726.329999999958</v>
          </cell>
          <cell r="R4">
            <v>39897.799999999959</v>
          </cell>
          <cell r="X4">
            <v>3351.4151999999967</v>
          </cell>
        </row>
        <row r="5">
          <cell r="F5">
            <v>886420.21</v>
          </cell>
          <cell r="L5">
            <v>72695.399999999907</v>
          </cell>
          <cell r="R5">
            <v>19054.179999999906</v>
          </cell>
          <cell r="X5">
            <v>1600.5511199999921</v>
          </cell>
        </row>
        <row r="6">
          <cell r="F6">
            <v>1346995.04</v>
          </cell>
          <cell r="L6">
            <v>311731.80000000005</v>
          </cell>
          <cell r="R6">
            <v>261894.47000000003</v>
          </cell>
          <cell r="X6">
            <v>21999.135480000004</v>
          </cell>
        </row>
        <row r="7">
          <cell r="F7">
            <v>1070459.83</v>
          </cell>
          <cell r="L7">
            <v>-36064.239999999991</v>
          </cell>
          <cell r="R7">
            <v>-73950.579999999987</v>
          </cell>
          <cell r="X7">
            <v>-6211.848719999999</v>
          </cell>
        </row>
        <row r="8">
          <cell r="F8">
            <v>992950.23</v>
          </cell>
          <cell r="L8">
            <v>54002.380000000005</v>
          </cell>
          <cell r="R8">
            <v>37366.240000000005</v>
          </cell>
          <cell r="X8">
            <v>-3073.0845599999998</v>
          </cell>
        </row>
        <row r="9">
          <cell r="F9">
            <v>679164.69</v>
          </cell>
          <cell r="L9">
            <v>33461.699999999953</v>
          </cell>
          <cell r="R9">
            <v>-12863.740000000045</v>
          </cell>
          <cell r="X9">
            <v>-4153.6387200000045</v>
          </cell>
        </row>
        <row r="10">
          <cell r="F10">
            <v>639855.43000000005</v>
          </cell>
          <cell r="L10">
            <v>60256.970000000088</v>
          </cell>
          <cell r="R10">
            <v>28420.80000000009</v>
          </cell>
          <cell r="X10">
            <v>-1766.2915199999927</v>
          </cell>
        </row>
        <row r="11">
          <cell r="F11">
            <v>680109.21</v>
          </cell>
          <cell r="L11">
            <v>67709.119999999995</v>
          </cell>
          <cell r="R11">
            <v>38497.479999999996</v>
          </cell>
          <cell r="X11">
            <v>1467.4967999999999</v>
          </cell>
        </row>
        <row r="12">
          <cell r="F12">
            <v>917485.48</v>
          </cell>
          <cell r="L12">
            <v>90525.660000000033</v>
          </cell>
          <cell r="R12">
            <v>52954.200000000033</v>
          </cell>
          <cell r="X12">
            <v>4448.1528000000035</v>
          </cell>
        </row>
        <row r="13">
          <cell r="F13">
            <v>1027391.99</v>
          </cell>
          <cell r="L13">
            <v>47679.75</v>
          </cell>
          <cell r="R13">
            <v>15728</v>
          </cell>
          <cell r="X13">
            <v>1321.152</v>
          </cell>
        </row>
        <row r="14">
          <cell r="F14">
            <v>1492071.82</v>
          </cell>
          <cell r="L14">
            <v>133657.06000000006</v>
          </cell>
          <cell r="R14">
            <v>103479.20000000006</v>
          </cell>
          <cell r="X14">
            <v>8692.2528000000057</v>
          </cell>
        </row>
        <row r="15">
          <cell r="F15">
            <v>1311469.71</v>
          </cell>
          <cell r="L15">
            <v>65332.199999999953</v>
          </cell>
          <cell r="R15">
            <v>35512.139999999956</v>
          </cell>
          <cell r="X15">
            <v>2983.0197599999965</v>
          </cell>
        </row>
      </sheetData>
      <sheetData sheetId="11">
        <row r="4">
          <cell r="F4">
            <v>12859766.35</v>
          </cell>
          <cell r="L4">
            <v>1096061.0700000003</v>
          </cell>
          <cell r="R4">
            <v>-254180.79999999981</v>
          </cell>
          <cell r="X4">
            <v>-175201.47287999999</v>
          </cell>
        </row>
        <row r="5">
          <cell r="F5">
            <v>10783875.4</v>
          </cell>
          <cell r="L5">
            <v>717523.04000000097</v>
          </cell>
          <cell r="R5">
            <v>-343.08999999903608</v>
          </cell>
          <cell r="X5">
            <v>-175230.29243999993</v>
          </cell>
        </row>
        <row r="6">
          <cell r="F6">
            <v>11607078.5</v>
          </cell>
          <cell r="L6">
            <v>979518.83000000007</v>
          </cell>
          <cell r="R6">
            <v>338796.04000000004</v>
          </cell>
          <cell r="X6">
            <v>-146771.42507999999</v>
          </cell>
        </row>
        <row r="7">
          <cell r="F7">
            <v>10223738.09</v>
          </cell>
          <cell r="L7">
            <v>842099.76999999955</v>
          </cell>
          <cell r="R7">
            <v>304419.97999999952</v>
          </cell>
          <cell r="X7">
            <v>-121200.14676000006</v>
          </cell>
        </row>
        <row r="8">
          <cell r="F8">
            <v>8626027.1600000001</v>
          </cell>
          <cell r="L8">
            <v>852215.4299999997</v>
          </cell>
          <cell r="R8">
            <v>394348.39999999967</v>
          </cell>
          <cell r="X8">
            <v>-88074.881160000019</v>
          </cell>
        </row>
        <row r="9">
          <cell r="F9">
            <v>6962651.0700000003</v>
          </cell>
          <cell r="L9">
            <v>653277.90000000037</v>
          </cell>
          <cell r="R9">
            <v>268821.56000000035</v>
          </cell>
          <cell r="X9">
            <v>-65493.870119999978</v>
          </cell>
        </row>
        <row r="10">
          <cell r="F10">
            <v>4316520.3499999996</v>
          </cell>
          <cell r="L10">
            <v>407921.6099999994</v>
          </cell>
          <cell r="R10">
            <v>128126.31999999942</v>
          </cell>
          <cell r="X10">
            <v>-54731.25924000005</v>
          </cell>
        </row>
        <row r="11">
          <cell r="F11">
            <v>5702677.8899999997</v>
          </cell>
          <cell r="L11">
            <v>908619.59999999963</v>
          </cell>
          <cell r="R11">
            <v>394368.45999999961</v>
          </cell>
          <cell r="X11">
            <v>-21604.308600000033</v>
          </cell>
        </row>
        <row r="12">
          <cell r="F12">
            <v>11024116.33</v>
          </cell>
          <cell r="L12">
            <v>1269004.1300000008</v>
          </cell>
          <cell r="R12">
            <v>173156.66000000085</v>
          </cell>
          <cell r="X12">
            <v>-7059.149159999929</v>
          </cell>
        </row>
        <row r="13">
          <cell r="F13">
            <v>14575727.210000001</v>
          </cell>
          <cell r="L13">
            <v>1017329.9400000013</v>
          </cell>
          <cell r="R13">
            <v>114987.01000000129</v>
          </cell>
          <cell r="X13">
            <v>2599.7596800001079</v>
          </cell>
        </row>
        <row r="14">
          <cell r="F14">
            <v>13848734.52</v>
          </cell>
          <cell r="L14">
            <v>1238674.3899999987</v>
          </cell>
          <cell r="R14">
            <v>417125.73999999871</v>
          </cell>
          <cell r="X14">
            <v>35038.562159999892</v>
          </cell>
        </row>
        <row r="15">
          <cell r="F15">
            <v>14459812.619999999</v>
          </cell>
          <cell r="L15">
            <v>879050.84999999963</v>
          </cell>
          <cell r="R15">
            <v>302493.49999999965</v>
          </cell>
          <cell r="X15">
            <v>25409.453999999972</v>
          </cell>
        </row>
      </sheetData>
      <sheetData sheetId="12">
        <row r="4">
          <cell r="F4">
            <v>7955875.2999999998</v>
          </cell>
          <cell r="L4">
            <v>155218.99999999959</v>
          </cell>
          <cell r="R4">
            <v>-236465.85000000038</v>
          </cell>
          <cell r="X4">
            <v>-19863.131400000035</v>
          </cell>
        </row>
        <row r="5">
          <cell r="F5">
            <v>6067484.75</v>
          </cell>
          <cell r="L5">
            <v>188533.40999999997</v>
          </cell>
          <cell r="R5">
            <v>-136406.52000000002</v>
          </cell>
          <cell r="X5">
            <v>-31321.27908</v>
          </cell>
        </row>
        <row r="6">
          <cell r="F6">
            <v>7243997.2300000004</v>
          </cell>
          <cell r="L6">
            <v>351813.96000000072</v>
          </cell>
          <cell r="R6">
            <v>29568.400000000722</v>
          </cell>
          <cell r="X6">
            <v>-28837.53347999994</v>
          </cell>
        </row>
        <row r="7">
          <cell r="F7">
            <v>6543430.6600000001</v>
          </cell>
          <cell r="L7">
            <v>261748.47000000061</v>
          </cell>
          <cell r="R7">
            <v>934.32000000061817</v>
          </cell>
          <cell r="X7">
            <v>-28759.050599999944</v>
          </cell>
        </row>
        <row r="8">
          <cell r="F8">
            <v>6435049.8899999997</v>
          </cell>
          <cell r="L8">
            <v>453923.65999999945</v>
          </cell>
          <cell r="R8">
            <v>238545.68999999945</v>
          </cell>
          <cell r="X8">
            <v>-8721.2126400000489</v>
          </cell>
        </row>
        <row r="9">
          <cell r="F9">
            <v>4174520.65</v>
          </cell>
          <cell r="L9">
            <v>275587.82</v>
          </cell>
          <cell r="R9">
            <v>81607.41</v>
          </cell>
          <cell r="X9">
            <v>-1866.1902000000005</v>
          </cell>
        </row>
        <row r="10">
          <cell r="F10">
            <v>3530124.9</v>
          </cell>
          <cell r="L10">
            <v>276554.15999999974</v>
          </cell>
          <cell r="R10">
            <v>91994.859999999753</v>
          </cell>
          <cell r="X10">
            <v>5861.3780399999796</v>
          </cell>
        </row>
        <row r="11">
          <cell r="F11">
            <v>4339841.05</v>
          </cell>
          <cell r="L11">
            <v>392417.75999999966</v>
          </cell>
          <cell r="R11">
            <v>217301.33999999965</v>
          </cell>
          <cell r="X11">
            <v>18253.312559999973</v>
          </cell>
        </row>
        <row r="12">
          <cell r="F12">
            <v>5480362.0599999996</v>
          </cell>
          <cell r="L12">
            <v>541547.1999999996</v>
          </cell>
          <cell r="R12">
            <v>275751.85999999958</v>
          </cell>
          <cell r="X12">
            <v>23163.156239999968</v>
          </cell>
        </row>
        <row r="13">
          <cell r="F13">
            <v>7423160.9699999997</v>
          </cell>
          <cell r="L13">
            <v>352987.01</v>
          </cell>
          <cell r="R13">
            <v>68234.770000000019</v>
          </cell>
          <cell r="X13">
            <v>5731.7206800000022</v>
          </cell>
        </row>
        <row r="14">
          <cell r="F14">
            <v>8862028.6999999993</v>
          </cell>
          <cell r="L14">
            <v>480800.87999999942</v>
          </cell>
          <cell r="R14">
            <v>135143.01999999944</v>
          </cell>
          <cell r="X14">
            <v>11352.013679999953</v>
          </cell>
        </row>
        <row r="15">
          <cell r="F15">
            <v>10834819.65</v>
          </cell>
          <cell r="L15">
            <v>252644.94000000053</v>
          </cell>
          <cell r="R15">
            <v>-168081.29999999946</v>
          </cell>
          <cell r="X15">
            <v>-14118.829199999956</v>
          </cell>
        </row>
      </sheetData>
      <sheetData sheetId="13">
        <row r="4">
          <cell r="F4">
            <v>5103843.46</v>
          </cell>
          <cell r="L4">
            <v>96290.030000000261</v>
          </cell>
          <cell r="R4">
            <v>-82120.799999999726</v>
          </cell>
          <cell r="X4">
            <v>-6898.1471999999776</v>
          </cell>
        </row>
        <row r="5">
          <cell r="F5">
            <v>2959174.66</v>
          </cell>
          <cell r="L5">
            <v>90414.040000000037</v>
          </cell>
          <cell r="R5">
            <v>-19429.209999999963</v>
          </cell>
          <cell r="X5">
            <v>-8530.2008399999977</v>
          </cell>
        </row>
        <row r="6">
          <cell r="F6">
            <v>3467409.18</v>
          </cell>
          <cell r="L6">
            <v>251636.49000000022</v>
          </cell>
          <cell r="R6">
            <v>79051.800000000221</v>
          </cell>
          <cell r="X6">
            <v>-1889.849639999981</v>
          </cell>
        </row>
        <row r="7">
          <cell r="F7">
            <v>2599239.46</v>
          </cell>
          <cell r="L7">
            <v>215311.68999999994</v>
          </cell>
          <cell r="R7">
            <v>157316.41999999995</v>
          </cell>
          <cell r="X7">
            <v>11324.729639999998</v>
          </cell>
        </row>
        <row r="8">
          <cell r="F8">
            <v>2493408.79</v>
          </cell>
          <cell r="L8">
            <v>207787.2200000002</v>
          </cell>
          <cell r="R8">
            <v>157056.66000000021</v>
          </cell>
          <cell r="X8">
            <v>13192.759440000018</v>
          </cell>
        </row>
        <row r="9">
          <cell r="F9">
            <v>1769309.2</v>
          </cell>
          <cell r="L9">
            <v>122725.23999999999</v>
          </cell>
          <cell r="R9">
            <v>90042.469999999987</v>
          </cell>
          <cell r="X9">
            <v>7563.5674799999997</v>
          </cell>
        </row>
        <row r="10">
          <cell r="F10">
            <v>1509335.2</v>
          </cell>
          <cell r="L10">
            <v>74715.280000000028</v>
          </cell>
          <cell r="R10">
            <v>27355.330000000031</v>
          </cell>
          <cell r="X10">
            <v>2297.8477200000029</v>
          </cell>
        </row>
        <row r="11">
          <cell r="F11">
            <v>1666552.63</v>
          </cell>
          <cell r="L11">
            <v>314301.29999999981</v>
          </cell>
          <cell r="R11">
            <v>254518.5399999998</v>
          </cell>
          <cell r="X11">
            <v>21379.557359999984</v>
          </cell>
        </row>
        <row r="12">
          <cell r="F12">
            <v>2522580.59</v>
          </cell>
          <cell r="L12">
            <v>251391.84999999963</v>
          </cell>
          <cell r="R12">
            <v>218391.69999999963</v>
          </cell>
          <cell r="X12">
            <v>18344.902799999971</v>
          </cell>
        </row>
        <row r="13">
          <cell r="F13">
            <v>3036772.48</v>
          </cell>
          <cell r="L13">
            <v>68103.5</v>
          </cell>
          <cell r="R13">
            <v>29265.46</v>
          </cell>
          <cell r="X13">
            <v>2458.29864</v>
          </cell>
        </row>
        <row r="14">
          <cell r="F14">
            <v>2655972.7599999998</v>
          </cell>
          <cell r="L14">
            <v>102800.06999999983</v>
          </cell>
          <cell r="R14">
            <v>73679.679999999833</v>
          </cell>
          <cell r="X14">
            <v>6189.0931199999859</v>
          </cell>
        </row>
        <row r="15">
          <cell r="F15">
            <v>2362228.98</v>
          </cell>
          <cell r="L15">
            <v>265999.24</v>
          </cell>
          <cell r="R15">
            <v>254583.8</v>
          </cell>
          <cell r="X15">
            <v>21385.039199999999</v>
          </cell>
        </row>
      </sheetData>
      <sheetData sheetId="14">
        <row r="4">
          <cell r="F4">
            <v>110897174.73</v>
          </cell>
          <cell r="L4">
            <v>10890973.490000002</v>
          </cell>
          <cell r="R4">
            <v>5178652.4000000022</v>
          </cell>
          <cell r="Z4">
            <v>304504.7611200001</v>
          </cell>
        </row>
        <row r="5">
          <cell r="F5">
            <v>86658217.25</v>
          </cell>
          <cell r="L5">
            <v>5967282.8199999938</v>
          </cell>
          <cell r="R5">
            <v>102425.25999999419</v>
          </cell>
          <cell r="Z5">
            <v>6022.6052879996578</v>
          </cell>
        </row>
        <row r="6">
          <cell r="F6">
            <v>108085321.7</v>
          </cell>
          <cell r="L6">
            <v>9286742.760000011</v>
          </cell>
          <cell r="R6">
            <v>4542751.4000000106</v>
          </cell>
          <cell r="Z6">
            <v>267113.78232000064</v>
          </cell>
        </row>
        <row r="7">
          <cell r="F7">
            <v>89711994.150000006</v>
          </cell>
          <cell r="L7">
            <v>7290754.5700000059</v>
          </cell>
          <cell r="R7">
            <v>3416399.7500000061</v>
          </cell>
          <cell r="Z7">
            <v>200884.30530000036</v>
          </cell>
        </row>
        <row r="8">
          <cell r="F8">
            <v>79976805.519999996</v>
          </cell>
          <cell r="L8">
            <v>8798501.1999999937</v>
          </cell>
          <cell r="R8">
            <v>5279688.7999999933</v>
          </cell>
          <cell r="Z8">
            <v>310445.70143999957</v>
          </cell>
        </row>
        <row r="9">
          <cell r="F9">
            <v>58563352.68</v>
          </cell>
          <cell r="L9">
            <v>4944352.13</v>
          </cell>
          <cell r="R9">
            <v>1814692.4099999997</v>
          </cell>
          <cell r="Z9">
            <v>106703.91370799998</v>
          </cell>
        </row>
        <row r="10">
          <cell r="F10">
            <v>44550896.18</v>
          </cell>
          <cell r="L10">
            <v>5565255.9199999962</v>
          </cell>
          <cell r="R10">
            <v>3331463.4199999962</v>
          </cell>
          <cell r="Z10">
            <v>195890.04909599977</v>
          </cell>
        </row>
        <row r="11">
          <cell r="F11">
            <v>45161326.5</v>
          </cell>
          <cell r="L11">
            <v>5087717.3400000017</v>
          </cell>
          <cell r="R11">
            <v>3327515.7300000018</v>
          </cell>
          <cell r="Z11">
            <v>195657.92492400011</v>
          </cell>
        </row>
        <row r="12">
          <cell r="F12">
            <v>74767390.989999995</v>
          </cell>
          <cell r="L12">
            <v>9802053.9299999923</v>
          </cell>
          <cell r="R12">
            <v>4685309.4299999923</v>
          </cell>
          <cell r="Z12">
            <v>275496.19448399951</v>
          </cell>
        </row>
        <row r="13">
          <cell r="F13">
            <v>97752724.709999993</v>
          </cell>
          <cell r="L13">
            <v>9953939.1499999911</v>
          </cell>
          <cell r="R13">
            <v>5126182.7199999914</v>
          </cell>
          <cell r="Z13">
            <v>301419.54393599951</v>
          </cell>
        </row>
        <row r="14">
          <cell r="F14">
            <v>95456180.620000005</v>
          </cell>
          <cell r="L14">
            <v>8575295.1800000072</v>
          </cell>
          <cell r="R14">
            <v>4508306.480000007</v>
          </cell>
          <cell r="Z14">
            <v>265088.42102400039</v>
          </cell>
        </row>
        <row r="15">
          <cell r="F15">
            <v>99527058.290000007</v>
          </cell>
          <cell r="L15">
            <v>11340980.700000003</v>
          </cell>
          <cell r="R15">
            <v>5949814.5400000028</v>
          </cell>
          <cell r="Z15">
            <v>349849.09495200013</v>
          </cell>
        </row>
      </sheetData>
      <sheetData sheetId="15">
        <row r="4">
          <cell r="F4">
            <v>132725178.66</v>
          </cell>
          <cell r="L4">
            <v>12290630.759999994</v>
          </cell>
          <cell r="R4">
            <v>8719004.2199999951</v>
          </cell>
          <cell r="Z4">
            <v>512677.44813599967</v>
          </cell>
        </row>
        <row r="5">
          <cell r="F5">
            <v>122402376.26000001</v>
          </cell>
          <cell r="L5">
            <v>4784141.530000004</v>
          </cell>
          <cell r="R5">
            <v>1720160.3300000038</v>
          </cell>
          <cell r="Z5">
            <v>101145.42740400022</v>
          </cell>
        </row>
        <row r="6">
          <cell r="F6">
            <v>140139696.94</v>
          </cell>
          <cell r="L6">
            <v>13234754.910000004</v>
          </cell>
          <cell r="R6">
            <v>8671292.2400000039</v>
          </cell>
          <cell r="Z6">
            <v>509871.98371200019</v>
          </cell>
        </row>
        <row r="7">
          <cell r="F7">
            <v>118409388.63</v>
          </cell>
          <cell r="L7">
            <v>15619915.759999998</v>
          </cell>
          <cell r="R7">
            <v>11562090.669999998</v>
          </cell>
          <cell r="Z7">
            <v>679850.93139599985</v>
          </cell>
        </row>
        <row r="8">
          <cell r="F8">
            <v>99394759.390000001</v>
          </cell>
          <cell r="L8">
            <v>15155248.789999994</v>
          </cell>
          <cell r="R8">
            <v>11547566.469999993</v>
          </cell>
          <cell r="Z8">
            <v>678996.90843599953</v>
          </cell>
        </row>
        <row r="9">
          <cell r="F9">
            <v>79066604.939999998</v>
          </cell>
          <cell r="L9">
            <v>6009618.7199999997</v>
          </cell>
          <cell r="R9">
            <v>2187357.6599999997</v>
          </cell>
          <cell r="Z9">
            <v>128616.63040799998</v>
          </cell>
        </row>
        <row r="10">
          <cell r="F10">
            <v>60103176.549999997</v>
          </cell>
          <cell r="L10">
            <v>7743922.8099999977</v>
          </cell>
          <cell r="R10">
            <v>5840555.6599999983</v>
          </cell>
          <cell r="Z10">
            <v>343424.67280799989</v>
          </cell>
        </row>
        <row r="11">
          <cell r="F11">
            <v>72419086.079999998</v>
          </cell>
          <cell r="L11">
            <v>7698371.0199999958</v>
          </cell>
          <cell r="R11">
            <v>5374294.1999999955</v>
          </cell>
          <cell r="Z11">
            <v>316008.49895999971</v>
          </cell>
        </row>
        <row r="12">
          <cell r="F12">
            <v>106336488.87</v>
          </cell>
          <cell r="L12">
            <v>18979100.800000004</v>
          </cell>
          <cell r="R12">
            <v>12664368.530000005</v>
          </cell>
          <cell r="Z12">
            <v>744664.86956400028</v>
          </cell>
        </row>
        <row r="13">
          <cell r="F13">
            <v>145384153.59</v>
          </cell>
          <cell r="L13">
            <v>20875895.929999996</v>
          </cell>
          <cell r="R13">
            <v>14409831.059999995</v>
          </cell>
          <cell r="Z13">
            <v>847298.0663279997</v>
          </cell>
        </row>
        <row r="14">
          <cell r="F14">
            <v>154223906.22</v>
          </cell>
          <cell r="L14">
            <v>19976793.600000001</v>
          </cell>
          <cell r="R14">
            <v>14898268.66</v>
          </cell>
          <cell r="Z14">
            <v>876018.197208</v>
          </cell>
        </row>
        <row r="15">
          <cell r="F15">
            <v>146100789.09</v>
          </cell>
          <cell r="L15">
            <v>21119345.27</v>
          </cell>
          <cell r="R15">
            <v>14425998.93</v>
          </cell>
          <cell r="Z15">
            <v>848248.73708399991</v>
          </cell>
        </row>
      </sheetData>
      <sheetData sheetId="16">
        <row r="4">
          <cell r="F4">
            <v>869678.45</v>
          </cell>
          <cell r="L4">
            <v>20161.209999999934</v>
          </cell>
          <cell r="R4">
            <v>-127318.94000000006</v>
          </cell>
          <cell r="X4">
            <v>-167922.94932000001</v>
          </cell>
        </row>
        <row r="5">
          <cell r="F5">
            <v>817694.23</v>
          </cell>
          <cell r="L5">
            <v>-69041.029999999984</v>
          </cell>
          <cell r="R5">
            <v>17740.270000000019</v>
          </cell>
          <cell r="X5">
            <v>-166432.76664000002</v>
          </cell>
        </row>
        <row r="6">
          <cell r="F6">
            <v>889808.72</v>
          </cell>
          <cell r="L6">
            <v>31801.960000000021</v>
          </cell>
          <cell r="R6">
            <v>-128812.96999999997</v>
          </cell>
          <cell r="X6">
            <v>-177253.05611999999</v>
          </cell>
        </row>
        <row r="7">
          <cell r="F7">
            <v>493334.21</v>
          </cell>
          <cell r="L7">
            <v>27513.350000000006</v>
          </cell>
          <cell r="R7">
            <v>-82865.279999999999</v>
          </cell>
          <cell r="X7">
            <v>-184213.73964000001</v>
          </cell>
        </row>
        <row r="8">
          <cell r="F8">
            <v>668106.48</v>
          </cell>
          <cell r="L8">
            <v>80814.13</v>
          </cell>
          <cell r="R8">
            <v>-56788.130000000005</v>
          </cell>
          <cell r="X8">
            <v>-188983.94256</v>
          </cell>
        </row>
        <row r="9">
          <cell r="F9">
            <v>530215.64</v>
          </cell>
          <cell r="L9">
            <v>20012.960000000036</v>
          </cell>
          <cell r="R9">
            <v>-122251.95999999998</v>
          </cell>
          <cell r="X9">
            <v>-199253.1072</v>
          </cell>
        </row>
        <row r="10">
          <cell r="F10">
            <v>401628.04</v>
          </cell>
          <cell r="L10">
            <v>52266.489999999976</v>
          </cell>
          <cell r="R10">
            <v>13413.559999999976</v>
          </cell>
          <cell r="X10">
            <v>-198126.36815999998</v>
          </cell>
        </row>
        <row r="11">
          <cell r="F11">
            <v>454725.11</v>
          </cell>
          <cell r="L11">
            <v>19594.159999999989</v>
          </cell>
          <cell r="R11">
            <v>19191.46999999999</v>
          </cell>
          <cell r="X11">
            <v>-196514.28468000001</v>
          </cell>
        </row>
        <row r="12">
          <cell r="F12">
            <v>534857.56000000006</v>
          </cell>
          <cell r="L12">
            <v>71789.650000000023</v>
          </cell>
          <cell r="R12">
            <v>71420.430000000022</v>
          </cell>
          <cell r="X12">
            <v>-190514.96856000001</v>
          </cell>
        </row>
        <row r="13">
          <cell r="F13">
            <v>845498.95</v>
          </cell>
          <cell r="L13">
            <v>47757.629999999925</v>
          </cell>
          <cell r="R13">
            <v>49731.469999999921</v>
          </cell>
          <cell r="X13">
            <v>-186337.52508000002</v>
          </cell>
        </row>
        <row r="14">
          <cell r="F14">
            <v>931003.39</v>
          </cell>
          <cell r="L14">
            <v>41148.689999999988</v>
          </cell>
          <cell r="R14">
            <v>40923.959999999985</v>
          </cell>
          <cell r="X14">
            <v>-182899.91244000001</v>
          </cell>
        </row>
        <row r="15">
          <cell r="F15">
            <v>736541.93</v>
          </cell>
          <cell r="L15">
            <v>44504.270000000055</v>
          </cell>
          <cell r="R15">
            <v>44135.050000000054</v>
          </cell>
          <cell r="X15">
            <v>-179192.56823999999</v>
          </cell>
        </row>
      </sheetData>
      <sheetData sheetId="17">
        <row r="4">
          <cell r="F4">
            <v>1826241.26</v>
          </cell>
          <cell r="L4">
            <v>125184.41999999993</v>
          </cell>
          <cell r="R4">
            <v>29311.419999999925</v>
          </cell>
          <cell r="X4">
            <v>2462.1592799999939</v>
          </cell>
        </row>
        <row r="5">
          <cell r="F5">
            <v>2823944.68</v>
          </cell>
          <cell r="L5">
            <v>185386.39000000013</v>
          </cell>
          <cell r="R5">
            <v>163834.39000000013</v>
          </cell>
          <cell r="X5">
            <v>13762.088760000011</v>
          </cell>
        </row>
        <row r="6">
          <cell r="F6">
            <v>2514642.3199999998</v>
          </cell>
          <cell r="L6">
            <v>94312.959999999963</v>
          </cell>
          <cell r="R6">
            <v>51652.959999999963</v>
          </cell>
          <cell r="X6">
            <v>4338.8486399999974</v>
          </cell>
        </row>
        <row r="7">
          <cell r="F7">
            <v>2435437.06</v>
          </cell>
          <cell r="L7">
            <v>190929.62000000011</v>
          </cell>
          <cell r="R7">
            <v>56549.620000000112</v>
          </cell>
          <cell r="X7">
            <v>4750.1680800000095</v>
          </cell>
        </row>
        <row r="8">
          <cell r="F8">
            <v>2383519.0099999998</v>
          </cell>
          <cell r="L8">
            <v>96856.099999999627</v>
          </cell>
          <cell r="R8">
            <v>23741.099999999627</v>
          </cell>
          <cell r="X8">
            <v>1994.2523999999689</v>
          </cell>
        </row>
        <row r="9">
          <cell r="F9">
            <v>1218808.77</v>
          </cell>
          <cell r="L9">
            <v>119646.14000000013</v>
          </cell>
          <cell r="R9">
            <v>88051.14000000013</v>
          </cell>
          <cell r="X9">
            <v>7396.2957600000118</v>
          </cell>
        </row>
        <row r="10">
          <cell r="F10">
            <v>1440068.66</v>
          </cell>
          <cell r="L10">
            <v>111003.44999999995</v>
          </cell>
          <cell r="R10">
            <v>84988.449999999953</v>
          </cell>
          <cell r="X10">
            <v>7139.0297999999966</v>
          </cell>
        </row>
        <row r="11">
          <cell r="F11">
            <v>1675368.48</v>
          </cell>
          <cell r="L11">
            <v>161602.68999999994</v>
          </cell>
          <cell r="R11">
            <v>147772.68999999994</v>
          </cell>
          <cell r="X11">
            <v>12412.905959999996</v>
          </cell>
        </row>
        <row r="12">
          <cell r="F12">
            <v>4526443.72</v>
          </cell>
          <cell r="L12">
            <v>-7925.9300000006333</v>
          </cell>
          <cell r="R12">
            <v>-15865.930000000633</v>
          </cell>
          <cell r="X12">
            <v>-1332.7381200000532</v>
          </cell>
        </row>
        <row r="13">
          <cell r="F13">
            <v>3772051.75</v>
          </cell>
          <cell r="L13">
            <v>350933.12999999989</v>
          </cell>
          <cell r="R13">
            <v>318118.12999999989</v>
          </cell>
          <cell r="X13">
            <v>25389.184799999992</v>
          </cell>
        </row>
        <row r="14">
          <cell r="F14">
            <v>3719237.79</v>
          </cell>
          <cell r="L14">
            <v>-38737.259999999776</v>
          </cell>
          <cell r="R14">
            <v>-51697.259999999776</v>
          </cell>
          <cell r="X14">
            <v>-4342.5698399999819</v>
          </cell>
        </row>
        <row r="15">
          <cell r="F15">
            <v>2719987.33</v>
          </cell>
          <cell r="L15">
            <v>410500.03000000026</v>
          </cell>
          <cell r="R15">
            <v>406300.03000000026</v>
          </cell>
          <cell r="X15">
            <v>29786.632680000024</v>
          </cell>
        </row>
      </sheetData>
      <sheetData sheetId="18">
        <row r="4">
          <cell r="L4">
            <v>0</v>
          </cell>
          <cell r="R4">
            <v>0</v>
          </cell>
          <cell r="X4">
            <v>0</v>
          </cell>
        </row>
        <row r="5">
          <cell r="L5">
            <v>0</v>
          </cell>
          <cell r="R5">
            <v>0</v>
          </cell>
          <cell r="X5">
            <v>0</v>
          </cell>
        </row>
        <row r="6">
          <cell r="L6">
            <v>0</v>
          </cell>
          <cell r="R6">
            <v>0</v>
          </cell>
          <cell r="X6">
            <v>0</v>
          </cell>
        </row>
        <row r="7">
          <cell r="F7">
            <v>287273.15999999997</v>
          </cell>
          <cell r="L7">
            <v>40546.929999999964</v>
          </cell>
          <cell r="R7">
            <v>-23883.760000000038</v>
          </cell>
          <cell r="X7">
            <v>-2006.2358400000035</v>
          </cell>
        </row>
        <row r="8">
          <cell r="F8">
            <v>994747.41</v>
          </cell>
          <cell r="L8">
            <v>-14883.529999999912</v>
          </cell>
          <cell r="R8">
            <v>-117004.49999999991</v>
          </cell>
          <cell r="X8">
            <v>-11834.613839999995</v>
          </cell>
        </row>
        <row r="9">
          <cell r="F9">
            <v>980506.45</v>
          </cell>
          <cell r="L9">
            <v>-665.81000000005588</v>
          </cell>
          <cell r="R9">
            <v>-4722.9900000000489</v>
          </cell>
          <cell r="X9">
            <v>-12231.345000000005</v>
          </cell>
        </row>
        <row r="10">
          <cell r="F10">
            <v>1254097.4099999999</v>
          </cell>
          <cell r="L10">
            <v>139794.70999999996</v>
          </cell>
          <cell r="R10">
            <v>31159.009999999966</v>
          </cell>
          <cell r="X10">
            <v>-9613.9881600000026</v>
          </cell>
        </row>
        <row r="11">
          <cell r="F11">
            <v>1076449.57</v>
          </cell>
          <cell r="L11">
            <v>101937.75000000012</v>
          </cell>
          <cell r="R11">
            <v>-18630.489999999889</v>
          </cell>
          <cell r="X11">
            <v>-11178.949319999992</v>
          </cell>
        </row>
        <row r="12">
          <cell r="F12">
            <v>1659660.54</v>
          </cell>
          <cell r="L12">
            <v>300748.16000000015</v>
          </cell>
          <cell r="R12">
            <v>81171.930000000139</v>
          </cell>
          <cell r="X12">
            <v>-4360.5071999999891</v>
          </cell>
        </row>
        <row r="13">
          <cell r="F13">
            <v>1772731.7</v>
          </cell>
          <cell r="L13">
            <v>124907.47999999998</v>
          </cell>
          <cell r="R13">
            <v>-48941.340000000026</v>
          </cell>
          <cell r="X13">
            <v>-8471.5797600000024</v>
          </cell>
        </row>
        <row r="14">
          <cell r="F14">
            <v>2404473.79</v>
          </cell>
          <cell r="L14">
            <v>83419.069999999832</v>
          </cell>
          <cell r="R14">
            <v>-60784.810000000172</v>
          </cell>
          <cell r="X14">
            <v>-13577.503800000017</v>
          </cell>
        </row>
        <row r="15">
          <cell r="F15">
            <v>1898646.99</v>
          </cell>
          <cell r="L15">
            <v>213510.31000000006</v>
          </cell>
          <cell r="R15">
            <v>78037.890000000043</v>
          </cell>
          <cell r="X15">
            <v>-7022.321039999998</v>
          </cell>
        </row>
      </sheetData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AC23A-0941-46BB-B92D-CE13247DC1C8}">
  <dimension ref="A1:BY31"/>
  <sheetViews>
    <sheetView tabSelected="1" zoomScale="90" zoomScaleNormal="90" workbookViewId="0"/>
  </sheetViews>
  <sheetFormatPr defaultRowHeight="14.4" x14ac:dyDescent="0.3"/>
  <cols>
    <col min="1" max="1" width="14.44140625" customWidth="1"/>
    <col min="2" max="5" width="15.33203125" customWidth="1"/>
    <col min="6" max="6" width="17.21875" bestFit="1" customWidth="1"/>
    <col min="7" max="61" width="15.33203125" customWidth="1"/>
    <col min="62" max="62" width="17" bestFit="1" customWidth="1"/>
    <col min="63" max="65" width="15.33203125" customWidth="1"/>
    <col min="66" max="66" width="14.6640625" style="17" customWidth="1"/>
    <col min="69" max="69" width="16.88671875" bestFit="1" customWidth="1"/>
  </cols>
  <sheetData>
    <row r="1" spans="1:77" ht="19.5" customHeight="1" thickBot="1" x14ac:dyDescent="0.35">
      <c r="A1" s="12"/>
      <c r="B1" s="66" t="s">
        <v>78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  <c r="R1" s="66" t="s">
        <v>78</v>
      </c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 t="s">
        <v>78</v>
      </c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 t="s">
        <v>78</v>
      </c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</row>
    <row r="2" spans="1:77" s="3" customFormat="1" ht="31.5" customHeight="1" thickBot="1" x14ac:dyDescent="0.35">
      <c r="A2" s="16" t="s">
        <v>0</v>
      </c>
      <c r="B2" s="69" t="s">
        <v>1</v>
      </c>
      <c r="C2" s="70"/>
      <c r="D2" s="70"/>
      <c r="E2" s="71"/>
      <c r="F2" s="72" t="s">
        <v>2</v>
      </c>
      <c r="G2" s="73"/>
      <c r="H2" s="73"/>
      <c r="I2" s="74"/>
      <c r="J2" s="75" t="s">
        <v>3</v>
      </c>
      <c r="K2" s="76"/>
      <c r="L2" s="76"/>
      <c r="M2" s="77"/>
      <c r="N2" s="78" t="s">
        <v>4</v>
      </c>
      <c r="O2" s="79"/>
      <c r="P2" s="79"/>
      <c r="Q2" s="80"/>
      <c r="R2" s="81" t="s">
        <v>70</v>
      </c>
      <c r="S2" s="82"/>
      <c r="T2" s="82"/>
      <c r="U2" s="83"/>
      <c r="V2" s="84" t="s">
        <v>5</v>
      </c>
      <c r="W2" s="85"/>
      <c r="X2" s="85"/>
      <c r="Y2" s="86"/>
      <c r="Z2" s="87" t="s">
        <v>71</v>
      </c>
      <c r="AA2" s="88"/>
      <c r="AB2" s="88"/>
      <c r="AC2" s="89"/>
      <c r="AD2" s="90" t="s">
        <v>6</v>
      </c>
      <c r="AE2" s="91"/>
      <c r="AF2" s="91"/>
      <c r="AG2" s="92"/>
      <c r="AH2" s="93" t="s">
        <v>7</v>
      </c>
      <c r="AI2" s="94"/>
      <c r="AJ2" s="94"/>
      <c r="AK2" s="95"/>
      <c r="AL2" s="96" t="s">
        <v>58</v>
      </c>
      <c r="AM2" s="97"/>
      <c r="AN2" s="97"/>
      <c r="AO2" s="98"/>
      <c r="AP2" s="99" t="s">
        <v>8</v>
      </c>
      <c r="AQ2" s="100"/>
      <c r="AR2" s="100"/>
      <c r="AS2" s="101"/>
      <c r="AT2" s="63" t="s">
        <v>53</v>
      </c>
      <c r="AU2" s="64"/>
      <c r="AV2" s="64"/>
      <c r="AW2" s="65"/>
      <c r="AX2" s="111" t="s">
        <v>61</v>
      </c>
      <c r="AY2" s="112"/>
      <c r="AZ2" s="112"/>
      <c r="BA2" s="113"/>
      <c r="BB2" s="114" t="s">
        <v>75</v>
      </c>
      <c r="BC2" s="115"/>
      <c r="BD2" s="115"/>
      <c r="BE2" s="116"/>
      <c r="BF2" s="117" t="s">
        <v>9</v>
      </c>
      <c r="BG2" s="118"/>
      <c r="BH2" s="118"/>
      <c r="BI2" s="119"/>
      <c r="BJ2" s="120" t="s">
        <v>10</v>
      </c>
      <c r="BK2" s="121"/>
      <c r="BL2" s="121"/>
      <c r="BM2" s="122"/>
      <c r="BN2" s="126" t="s">
        <v>64</v>
      </c>
    </row>
    <row r="3" spans="1:77" s="3" customFormat="1" ht="15" hidden="1" thickBot="1" x14ac:dyDescent="0.35">
      <c r="A3" s="13" t="s">
        <v>11</v>
      </c>
      <c r="B3" s="102" t="s">
        <v>1</v>
      </c>
      <c r="C3" s="103"/>
      <c r="D3" s="103"/>
      <c r="E3" s="104"/>
      <c r="F3" s="105" t="s">
        <v>2</v>
      </c>
      <c r="G3" s="106"/>
      <c r="H3" s="106"/>
      <c r="I3" s="107"/>
      <c r="J3" s="108" t="s">
        <v>3</v>
      </c>
      <c r="K3" s="109"/>
      <c r="L3" s="109"/>
      <c r="M3" s="110"/>
      <c r="N3" s="78" t="s">
        <v>12</v>
      </c>
      <c r="O3" s="79"/>
      <c r="P3" s="79"/>
      <c r="Q3" s="80"/>
      <c r="R3" s="81" t="s">
        <v>69</v>
      </c>
      <c r="S3" s="82"/>
      <c r="T3" s="82"/>
      <c r="U3" s="83"/>
      <c r="V3" s="84" t="s">
        <v>13</v>
      </c>
      <c r="W3" s="85"/>
      <c r="X3" s="85"/>
      <c r="Y3" s="86"/>
      <c r="Z3" s="87" t="s">
        <v>72</v>
      </c>
      <c r="AA3" s="88"/>
      <c r="AB3" s="88"/>
      <c r="AC3" s="89"/>
      <c r="AD3" s="90" t="s">
        <v>14</v>
      </c>
      <c r="AE3" s="91"/>
      <c r="AF3" s="91"/>
      <c r="AG3" s="92"/>
      <c r="AH3" s="93" t="s">
        <v>15</v>
      </c>
      <c r="AI3" s="94"/>
      <c r="AJ3" s="94"/>
      <c r="AK3" s="95"/>
      <c r="AL3" s="96" t="s">
        <v>16</v>
      </c>
      <c r="AM3" s="97"/>
      <c r="AN3" s="97"/>
      <c r="AO3" s="98"/>
      <c r="AP3" s="99" t="s">
        <v>17</v>
      </c>
      <c r="AQ3" s="100"/>
      <c r="AR3" s="100"/>
      <c r="AS3" s="101"/>
      <c r="AT3" s="63" t="s">
        <v>18</v>
      </c>
      <c r="AU3" s="64"/>
      <c r="AV3" s="64"/>
      <c r="AW3" s="65"/>
      <c r="AX3" s="111" t="s">
        <v>62</v>
      </c>
      <c r="AY3" s="112"/>
      <c r="AZ3" s="112"/>
      <c r="BA3" s="113"/>
      <c r="BB3" s="114" t="s">
        <v>76</v>
      </c>
      <c r="BC3" s="115"/>
      <c r="BD3" s="115"/>
      <c r="BE3" s="116"/>
      <c r="BF3" s="117" t="s">
        <v>19</v>
      </c>
      <c r="BG3" s="118"/>
      <c r="BH3" s="118"/>
      <c r="BI3" s="119"/>
      <c r="BJ3" s="123"/>
      <c r="BK3" s="124"/>
      <c r="BL3" s="124"/>
      <c r="BM3" s="125"/>
      <c r="BN3" s="127"/>
    </row>
    <row r="4" spans="1:77" s="3" customFormat="1" ht="29.4" hidden="1" thickBot="1" x14ac:dyDescent="0.35">
      <c r="A4" s="14" t="s">
        <v>20</v>
      </c>
      <c r="B4" s="135" t="s">
        <v>21</v>
      </c>
      <c r="C4" s="136"/>
      <c r="D4" s="136"/>
      <c r="E4" s="137"/>
      <c r="F4" s="138" t="s">
        <v>22</v>
      </c>
      <c r="G4" s="139"/>
      <c r="H4" s="139"/>
      <c r="I4" s="140"/>
      <c r="J4" s="141" t="s">
        <v>23</v>
      </c>
      <c r="K4" s="142"/>
      <c r="L4" s="142"/>
      <c r="M4" s="143"/>
      <c r="N4" s="144" t="s">
        <v>24</v>
      </c>
      <c r="O4" s="145"/>
      <c r="P4" s="145"/>
      <c r="Q4" s="146"/>
      <c r="R4" s="147" t="s">
        <v>68</v>
      </c>
      <c r="S4" s="148"/>
      <c r="T4" s="148"/>
      <c r="U4" s="149"/>
      <c r="V4" s="150" t="s">
        <v>25</v>
      </c>
      <c r="W4" s="151"/>
      <c r="X4" s="151"/>
      <c r="Y4" s="152"/>
      <c r="Z4" s="87" t="s">
        <v>73</v>
      </c>
      <c r="AA4" s="88"/>
      <c r="AB4" s="88"/>
      <c r="AC4" s="89"/>
      <c r="AD4" s="153" t="s">
        <v>26</v>
      </c>
      <c r="AE4" s="154"/>
      <c r="AF4" s="154"/>
      <c r="AG4" s="155"/>
      <c r="AH4" s="156" t="s">
        <v>27</v>
      </c>
      <c r="AI4" s="157"/>
      <c r="AJ4" s="157"/>
      <c r="AK4" s="158"/>
      <c r="AL4" s="174" t="s">
        <v>28</v>
      </c>
      <c r="AM4" s="175"/>
      <c r="AN4" s="175"/>
      <c r="AO4" s="176"/>
      <c r="AP4" s="177" t="s">
        <v>29</v>
      </c>
      <c r="AQ4" s="178"/>
      <c r="AR4" s="178"/>
      <c r="AS4" s="179"/>
      <c r="AT4" s="180" t="s">
        <v>30</v>
      </c>
      <c r="AU4" s="181"/>
      <c r="AV4" s="181"/>
      <c r="AW4" s="182"/>
      <c r="AX4" s="111" t="s">
        <v>63</v>
      </c>
      <c r="AY4" s="112"/>
      <c r="AZ4" s="112"/>
      <c r="BA4" s="113"/>
      <c r="BB4" s="129" t="s">
        <v>77</v>
      </c>
      <c r="BC4" s="130"/>
      <c r="BD4" s="130"/>
      <c r="BE4" s="131"/>
      <c r="BF4" s="132" t="s">
        <v>31</v>
      </c>
      <c r="BG4" s="133"/>
      <c r="BH4" s="133"/>
      <c r="BI4" s="134"/>
      <c r="BJ4" s="123"/>
      <c r="BK4" s="124"/>
      <c r="BL4" s="124"/>
      <c r="BM4" s="125"/>
      <c r="BN4" s="127"/>
    </row>
    <row r="5" spans="1:77" s="3" customFormat="1" ht="35.25" customHeight="1" thickBot="1" x14ac:dyDescent="0.35">
      <c r="A5" s="15" t="s">
        <v>60</v>
      </c>
      <c r="B5" s="159">
        <v>44218</v>
      </c>
      <c r="C5" s="160"/>
      <c r="D5" s="160"/>
      <c r="E5" s="161"/>
      <c r="F5" s="162">
        <v>44218</v>
      </c>
      <c r="G5" s="163"/>
      <c r="H5" s="163"/>
      <c r="I5" s="164"/>
      <c r="J5" s="165">
        <v>44218</v>
      </c>
      <c r="K5" s="166"/>
      <c r="L5" s="166"/>
      <c r="M5" s="167"/>
      <c r="N5" s="168">
        <v>44218</v>
      </c>
      <c r="O5" s="169"/>
      <c r="P5" s="169"/>
      <c r="Q5" s="170"/>
      <c r="R5" s="171">
        <v>44389</v>
      </c>
      <c r="S5" s="172"/>
      <c r="T5" s="172"/>
      <c r="U5" s="173"/>
      <c r="V5" s="209">
        <v>44218</v>
      </c>
      <c r="W5" s="210"/>
      <c r="X5" s="210"/>
      <c r="Y5" s="211"/>
      <c r="Z5" s="212">
        <v>44410</v>
      </c>
      <c r="AA5" s="213"/>
      <c r="AB5" s="213"/>
      <c r="AC5" s="214"/>
      <c r="AD5" s="203">
        <v>44218</v>
      </c>
      <c r="AE5" s="204"/>
      <c r="AF5" s="204"/>
      <c r="AG5" s="205"/>
      <c r="AH5" s="206">
        <v>44218</v>
      </c>
      <c r="AI5" s="207"/>
      <c r="AJ5" s="207"/>
      <c r="AK5" s="208"/>
      <c r="AL5" s="189">
        <v>44218</v>
      </c>
      <c r="AM5" s="190"/>
      <c r="AN5" s="190"/>
      <c r="AO5" s="191"/>
      <c r="AP5" s="192">
        <v>44218</v>
      </c>
      <c r="AQ5" s="193"/>
      <c r="AR5" s="193"/>
      <c r="AS5" s="194"/>
      <c r="AT5" s="195">
        <v>44225</v>
      </c>
      <c r="AU5" s="196"/>
      <c r="AV5" s="196"/>
      <c r="AW5" s="197"/>
      <c r="AX5" s="198">
        <v>44242</v>
      </c>
      <c r="AY5" s="199"/>
      <c r="AZ5" s="199"/>
      <c r="BA5" s="200"/>
      <c r="BB5" s="183">
        <v>44665</v>
      </c>
      <c r="BC5" s="184"/>
      <c r="BD5" s="184"/>
      <c r="BE5" s="185"/>
      <c r="BF5" s="186">
        <v>44218</v>
      </c>
      <c r="BG5" s="187"/>
      <c r="BH5" s="187"/>
      <c r="BI5" s="188"/>
      <c r="BJ5" s="123"/>
      <c r="BK5" s="124"/>
      <c r="BL5" s="124"/>
      <c r="BM5" s="125"/>
      <c r="BN5" s="128"/>
    </row>
    <row r="6" spans="1:77" s="1" customFormat="1" ht="55.8" thickBot="1" x14ac:dyDescent="0.35">
      <c r="A6" s="49" t="s">
        <v>32</v>
      </c>
      <c r="B6" s="4" t="s">
        <v>55</v>
      </c>
      <c r="C6" s="5" t="s">
        <v>50</v>
      </c>
      <c r="D6" s="5" t="s">
        <v>33</v>
      </c>
      <c r="E6" s="6" t="s">
        <v>34</v>
      </c>
      <c r="F6" s="4" t="str">
        <f t="shared" ref="F6:P6" si="0">B6</f>
        <v>Total Handle</v>
      </c>
      <c r="G6" s="5" t="str">
        <f t="shared" si="0"/>
        <v>Gross Sports Betting Receipts</v>
      </c>
      <c r="H6" s="5" t="str">
        <f t="shared" si="0"/>
        <v>Adjusted Gross Sports Betting Receipts</v>
      </c>
      <c r="I6" s="6" t="str">
        <f>E6</f>
        <v>Internet Sports Betting State Tax
 (5.88%)</v>
      </c>
      <c r="J6" s="4" t="str">
        <f t="shared" si="0"/>
        <v>Total Handle</v>
      </c>
      <c r="K6" s="5" t="str">
        <f t="shared" si="0"/>
        <v>Gross Sports Betting Receipts</v>
      </c>
      <c r="L6" s="5" t="str">
        <f t="shared" si="0"/>
        <v>Adjusted Gross Sports Betting Receipts</v>
      </c>
      <c r="M6" s="6" t="str">
        <f t="shared" si="0"/>
        <v>Internet Sports Betting State Tax
 (5.88%)</v>
      </c>
      <c r="N6" s="4" t="str">
        <f t="shared" si="0"/>
        <v>Total Handle</v>
      </c>
      <c r="O6" s="5" t="str">
        <f t="shared" si="0"/>
        <v>Gross Sports Betting Receipts</v>
      </c>
      <c r="P6" s="5" t="str">
        <f t="shared" si="0"/>
        <v>Adjusted Gross Sports Betting Receipts</v>
      </c>
      <c r="Q6" s="6" t="s">
        <v>35</v>
      </c>
      <c r="R6" s="4" t="str">
        <f t="shared" ref="R6:X6" si="1">J6</f>
        <v>Total Handle</v>
      </c>
      <c r="S6" s="5" t="str">
        <f t="shared" si="1"/>
        <v>Gross Sports Betting Receipts</v>
      </c>
      <c r="T6" s="5" t="str">
        <f t="shared" si="1"/>
        <v>Adjusted Gross Sports Betting Receipts</v>
      </c>
      <c r="U6" s="6" t="str">
        <f>Q6</f>
        <v>Internet Sports Betting State Payment
 (8.4%)</v>
      </c>
      <c r="V6" s="4" t="str">
        <f t="shared" si="1"/>
        <v>Total Handle</v>
      </c>
      <c r="W6" s="5" t="str">
        <f t="shared" si="1"/>
        <v>Gross Sports Betting Receipts</v>
      </c>
      <c r="X6" s="5" t="str">
        <f t="shared" si="1"/>
        <v>Adjusted Gross Sports Betting Receipts</v>
      </c>
      <c r="Y6" s="6" t="str">
        <f>Q6</f>
        <v>Internet Sports Betting State Payment
 (8.4%)</v>
      </c>
      <c r="Z6" s="4" t="str">
        <f t="shared" ref="Z6:AG6" si="2">R6</f>
        <v>Total Handle</v>
      </c>
      <c r="AA6" s="5" t="str">
        <f t="shared" si="2"/>
        <v>Gross Sports Betting Receipts</v>
      </c>
      <c r="AB6" s="5" t="str">
        <f t="shared" si="2"/>
        <v>Adjusted Gross Sports Betting Receipts</v>
      </c>
      <c r="AC6" s="6" t="str">
        <f t="shared" si="2"/>
        <v>Internet Sports Betting State Payment
 (8.4%)</v>
      </c>
      <c r="AD6" s="4" t="str">
        <f t="shared" si="2"/>
        <v>Total Handle</v>
      </c>
      <c r="AE6" s="5" t="str">
        <f t="shared" si="2"/>
        <v>Gross Sports Betting Receipts</v>
      </c>
      <c r="AF6" s="5" t="str">
        <f t="shared" si="2"/>
        <v>Adjusted Gross Sports Betting Receipts</v>
      </c>
      <c r="AG6" s="6" t="str">
        <f t="shared" si="2"/>
        <v>Internet Sports Betting State Payment
 (8.4%)</v>
      </c>
      <c r="AH6" s="4" t="str">
        <f t="shared" ref="AH6:AJ6" si="3">AD6</f>
        <v>Total Handle</v>
      </c>
      <c r="AI6" s="5" t="str">
        <f t="shared" si="3"/>
        <v>Gross Sports Betting Receipts</v>
      </c>
      <c r="AJ6" s="5" t="str">
        <f t="shared" si="3"/>
        <v>Adjusted Gross Sports Betting Receipts</v>
      </c>
      <c r="AK6" s="6" t="str">
        <f>AG6</f>
        <v>Internet Sports Betting State Payment
 (8.4%)</v>
      </c>
      <c r="AL6" s="4" t="str">
        <f t="shared" ref="AL6:AW6" si="4">AD6</f>
        <v>Total Handle</v>
      </c>
      <c r="AM6" s="5" t="str">
        <f t="shared" si="4"/>
        <v>Gross Sports Betting Receipts</v>
      </c>
      <c r="AN6" s="5" t="str">
        <f t="shared" si="4"/>
        <v>Adjusted Gross Sports Betting Receipts</v>
      </c>
      <c r="AO6" s="6" t="str">
        <f t="shared" si="4"/>
        <v>Internet Sports Betting State Payment
 (8.4%)</v>
      </c>
      <c r="AP6" s="4" t="str">
        <f t="shared" si="4"/>
        <v>Total Handle</v>
      </c>
      <c r="AQ6" s="5" t="str">
        <f t="shared" si="4"/>
        <v>Gross Sports Betting Receipts</v>
      </c>
      <c r="AR6" s="5" t="str">
        <f t="shared" si="4"/>
        <v>Adjusted Gross Sports Betting Receipts</v>
      </c>
      <c r="AS6" s="6" t="str">
        <f t="shared" si="4"/>
        <v>Internet Sports Betting State Payment
 (8.4%)</v>
      </c>
      <c r="AT6" s="4" t="str">
        <f t="shared" si="4"/>
        <v>Total Handle</v>
      </c>
      <c r="AU6" s="5" t="str">
        <f t="shared" si="4"/>
        <v>Gross Sports Betting Receipts</v>
      </c>
      <c r="AV6" s="5" t="str">
        <f t="shared" si="4"/>
        <v>Adjusted Gross Sports Betting Receipts</v>
      </c>
      <c r="AW6" s="6" t="str">
        <f t="shared" si="4"/>
        <v>Internet Sports Betting State Payment
 (8.4%)</v>
      </c>
      <c r="AX6" s="4" t="str">
        <f t="shared" ref="AX6:BA6" si="5">AH6</f>
        <v>Total Handle</v>
      </c>
      <c r="AY6" s="5" t="str">
        <f t="shared" si="5"/>
        <v>Gross Sports Betting Receipts</v>
      </c>
      <c r="AZ6" s="5" t="str">
        <f t="shared" si="5"/>
        <v>Adjusted Gross Sports Betting Receipts</v>
      </c>
      <c r="BA6" s="6" t="str">
        <f t="shared" si="5"/>
        <v>Internet Sports Betting State Payment
 (8.4%)</v>
      </c>
      <c r="BB6" s="4" t="str">
        <f t="shared" ref="BB6:BI6" si="6">AH6</f>
        <v>Total Handle</v>
      </c>
      <c r="BC6" s="5" t="str">
        <f t="shared" si="6"/>
        <v>Gross Sports Betting Receipts</v>
      </c>
      <c r="BD6" s="5" t="str">
        <f t="shared" si="6"/>
        <v>Adjusted Gross Sports Betting Receipts</v>
      </c>
      <c r="BE6" s="6" t="str">
        <f t="shared" si="6"/>
        <v>Internet Sports Betting State Payment
 (8.4%)</v>
      </c>
      <c r="BF6" s="4" t="str">
        <f t="shared" si="6"/>
        <v>Total Handle</v>
      </c>
      <c r="BG6" s="5" t="str">
        <f t="shared" si="6"/>
        <v>Gross Sports Betting Receipts</v>
      </c>
      <c r="BH6" s="5" t="str">
        <f t="shared" si="6"/>
        <v>Adjusted Gross Sports Betting Receipts</v>
      </c>
      <c r="BI6" s="6" t="str">
        <f t="shared" si="6"/>
        <v>Internet Sports Betting State Payment
 (8.4%)</v>
      </c>
      <c r="BJ6" s="19" t="str">
        <f>B6</f>
        <v>Total Handle</v>
      </c>
      <c r="BK6" s="20" t="s">
        <v>51</v>
      </c>
      <c r="BL6" s="20" t="s">
        <v>52</v>
      </c>
      <c r="BM6" s="21" t="s">
        <v>36</v>
      </c>
      <c r="BN6" s="30" t="s">
        <v>65</v>
      </c>
    </row>
    <row r="7" spans="1:77" s="1" customFormat="1" ht="13.8" x14ac:dyDescent="0.3">
      <c r="A7" s="44" t="s">
        <v>37</v>
      </c>
      <c r="B7" s="45">
        <f>'[1]MGM Grand Detroit'!F4</f>
        <v>110542011.90000001</v>
      </c>
      <c r="C7" s="46">
        <f>'[1]MGM Grand Detroit'!L4</f>
        <v>3404669.4600000083</v>
      </c>
      <c r="D7" s="46">
        <f>'[1]MGM Grand Detroit'!R4</f>
        <v>625560.84000000823</v>
      </c>
      <c r="E7" s="47">
        <f>MAX(0,'[1]MGM Grand Detroit'!Z4)</f>
        <v>36782.977392000481</v>
      </c>
      <c r="F7" s="45">
        <f>'[1]MotorCity Casino'!F4</f>
        <v>150029218.97999999</v>
      </c>
      <c r="G7" s="46">
        <f>'[1]MotorCity Casino'!L4</f>
        <v>19904356.859999988</v>
      </c>
      <c r="H7" s="46">
        <f>'[1]MotorCity Casino'!R4</f>
        <v>13532609.079999987</v>
      </c>
      <c r="I7" s="47">
        <f>MAX(0,'[1]MotorCity Casino'!Z4)</f>
        <v>795717.41390399926</v>
      </c>
      <c r="J7" s="45">
        <f>[1]Greektown_Penn!F4</f>
        <v>29498842.27</v>
      </c>
      <c r="K7" s="46">
        <f>[1]Greektown_Penn!L4</f>
        <v>-66576.920000001788</v>
      </c>
      <c r="L7" s="46">
        <f>[1]Greektown_Penn!R4</f>
        <v>-343947.20000000182</v>
      </c>
      <c r="M7" s="47">
        <f>MAX(0,[1]Greektown_Penn!Z4)</f>
        <v>0</v>
      </c>
      <c r="N7" s="45">
        <f>'[1]Bay Mills Indian Community'!F4</f>
        <v>117231420.69</v>
      </c>
      <c r="O7" s="46">
        <f>'[1]Bay Mills Indian Community'!L4</f>
        <v>6622097.2099999934</v>
      </c>
      <c r="P7" s="46">
        <f>'[1]Bay Mills Indian Community'!R4</f>
        <v>2688717.7699999935</v>
      </c>
      <c r="Q7" s="47">
        <f>MAX(0,'[1]Bay Mills Indian Community'!X4)</f>
        <v>225852.29267999946</v>
      </c>
      <c r="R7" s="45">
        <f>[1]FireKeepers!F4</f>
        <v>2316107.91</v>
      </c>
      <c r="S7" s="46">
        <f>[1]FireKeepers!L4</f>
        <v>-58752.179999999702</v>
      </c>
      <c r="T7" s="46">
        <f>[1]FireKeepers!R4</f>
        <v>-138054.4599999997</v>
      </c>
      <c r="U7" s="47">
        <f>MAX(0,[1]FireKeepers!X4)</f>
        <v>0</v>
      </c>
      <c r="V7" s="45">
        <f>'[1]Grnd Traverse Band of Otta &amp; Ch'!F4</f>
        <v>30791003.059999999</v>
      </c>
      <c r="W7" s="46">
        <f>'[1]Grnd Traverse Band of Otta &amp; Ch'!L4</f>
        <v>1921386.0099999979</v>
      </c>
      <c r="X7" s="46">
        <f>'[1]Grnd Traverse Band of Otta &amp; Ch'!R4</f>
        <v>1133475.3299999977</v>
      </c>
      <c r="Y7" s="47">
        <f>MAX(0,'[1]Grnd Traverse Band of Otta &amp; Ch'!X4)</f>
        <v>95211.927719999818</v>
      </c>
      <c r="Z7" s="45">
        <f>'[1]Gun Lake'!F4</f>
        <v>1447105.93</v>
      </c>
      <c r="AA7" s="46">
        <f>'[1]Gun Lake'!L4</f>
        <v>146423.30000000005</v>
      </c>
      <c r="AB7" s="46">
        <f>'[1]Gun Lake'!R4</f>
        <v>5866.4900000000489</v>
      </c>
      <c r="AC7" s="47">
        <f>MAX(0,'[1]Gun Lake'!X4)</f>
        <v>0</v>
      </c>
      <c r="AD7" s="45">
        <f>'[1]Hannahville Indian Community'!F4</f>
        <v>1851233.52</v>
      </c>
      <c r="AE7" s="46">
        <f>'[1]Hannahville Indian Community'!L4</f>
        <v>204835.52000000002</v>
      </c>
      <c r="AF7" s="46">
        <f>'[1]Hannahville Indian Community'!R4</f>
        <v>45095.520000000019</v>
      </c>
      <c r="AG7" s="47">
        <f>MAX(0,'[1]Hannahville Indian Community'!X4)</f>
        <v>0</v>
      </c>
      <c r="AH7" s="45">
        <f>'[1]Keweenaw Bay Indian Community'!F4</f>
        <v>1160090.6100000001</v>
      </c>
      <c r="AI7" s="46">
        <f>'[1]Keweenaw Bay Indian Community'!L4</f>
        <v>20876.75</v>
      </c>
      <c r="AJ7" s="46">
        <f>'[1]Keweenaw Bay Indian Community'!R4</f>
        <v>-22464.739999999998</v>
      </c>
      <c r="AK7" s="47">
        <f>MAX(0,'[1]Keweenaw Bay Indian Community'!X4)</f>
        <v>0</v>
      </c>
      <c r="AL7" s="45">
        <f>'[1]Lac Vieux Desert Tribe'!F4</f>
        <v>11064977.9</v>
      </c>
      <c r="AM7" s="46">
        <f>'[1]Lac Vieux Desert Tribe'!L4</f>
        <v>609091.95000000112</v>
      </c>
      <c r="AN7" s="46">
        <f>'[1]Lac Vieux Desert Tribe'!R4</f>
        <v>56680.090000001132</v>
      </c>
      <c r="AO7" s="47">
        <f>MAX(0,'[1]Lac Vieux Desert Tribe'!X4)</f>
        <v>4761.1275600000954</v>
      </c>
      <c r="AP7" s="45">
        <f>'[1]Little River Band of Ottawa Ind'!F4</f>
        <v>11144424.09</v>
      </c>
      <c r="AQ7" s="46">
        <f>'[1]Little River Band of Ottawa Ind'!L4</f>
        <v>643115.98999999976</v>
      </c>
      <c r="AR7" s="46">
        <f>'[1]Little River Band of Ottawa Ind'!R4</f>
        <v>150249.46999999974</v>
      </c>
      <c r="AS7" s="47">
        <f>MAX(0,'[1]Little River Band of Ottawa Ind'!X4)</f>
        <v>0</v>
      </c>
      <c r="AT7" s="45">
        <f>'[1]Little Traverse Bay Band of Oda'!F4</f>
        <v>2426617.88</v>
      </c>
      <c r="AU7" s="46">
        <f>'[1]Little Traverse Bay Band of Oda'!L4</f>
        <v>187242.96999999974</v>
      </c>
      <c r="AV7" s="46">
        <f>'[1]Little Traverse Bay Band of Oda'!R4</f>
        <v>181805.23999999973</v>
      </c>
      <c r="AW7" s="47">
        <f>MAX(0,'[1]Little Traverse Bay Band of Oda'!X4)</f>
        <v>15271.640159999979</v>
      </c>
      <c r="AX7" s="45">
        <f>'[1]Pokagon Band of Potawatomi Ind'!F4</f>
        <v>645416.6</v>
      </c>
      <c r="AY7" s="46">
        <f>'[1]Pokagon Band of Potawatomi Ind'!L4</f>
        <v>78137.319999999978</v>
      </c>
      <c r="AZ7" s="46">
        <f>'[1]Pokagon Band of Potawatomi Ind'!R4</f>
        <v>78014.319999999978</v>
      </c>
      <c r="BA7" s="47">
        <f>MAX(0,'[1]Pokagon Band of Potawatomi Ind'!X4)</f>
        <v>0</v>
      </c>
      <c r="BB7" s="45">
        <f>'[1]Soaring Eagle Gaming'!F4</f>
        <v>2165189.9900000002</v>
      </c>
      <c r="BC7" s="46">
        <f>'[1]Soaring Eagle Gaming'!L4</f>
        <v>129686.18000000017</v>
      </c>
      <c r="BD7" s="46">
        <f>'[1]Soaring Eagle Gaming'!R4</f>
        <v>-33252.419999999838</v>
      </c>
      <c r="BE7" s="48">
        <f>MAX(0,'[1]Soaring Eagle Gaming'!X4)</f>
        <v>0</v>
      </c>
      <c r="BF7" s="45">
        <f>'[1]Sault Ste. Marie Tribe of Chipp'!F4</f>
        <v>3313477.18</v>
      </c>
      <c r="BG7" s="46">
        <f>'[1]Sault Ste. Marie Tribe of Chipp'!L4</f>
        <v>-110340</v>
      </c>
      <c r="BH7" s="46">
        <f>'[1]Sault Ste. Marie Tribe of Chipp'!R4</f>
        <v>-115190</v>
      </c>
      <c r="BI7" s="48">
        <f>MAX(0,'[1]Sault Ste. Marie Tribe of Chipp'!X4)</f>
        <v>0</v>
      </c>
      <c r="BJ7" s="39">
        <f>B7+F7+J7+N7+R7+V7+Z7+AD7+AH7+AL7+AP7+AT7+AX7+BB7+BF7</f>
        <v>475627138.50999999</v>
      </c>
      <c r="BK7" s="40">
        <f>C7+G7+K7+O7+S7+W7+AA7+AE7+AI7+AM7+AQ7+AU7+AY7+BC7+BG7</f>
        <v>33636250.419999979</v>
      </c>
      <c r="BL7" s="40">
        <f>D7+H7+L7+P7+T7+X7+AB7+AF7+AJ7+AN7+AR7+AV7+AZ7+BD7+BH7</f>
        <v>17845165.329999983</v>
      </c>
      <c r="BM7" s="41">
        <f>E7+I7+M7+Q7+U7+Y7+AC7+AG7+AK7+AO7+AS7+AW7+BA7+BE7+BI7</f>
        <v>1173597.3794159992</v>
      </c>
      <c r="BN7" s="33">
        <f>'[1]All Operators reconciliation'!X4+'[1]All Operators reconciliation'!Z4</f>
        <v>533763.00598399981</v>
      </c>
    </row>
    <row r="8" spans="1:77" s="1" customFormat="1" ht="13.8" x14ac:dyDescent="0.3">
      <c r="A8" s="2" t="s">
        <v>38</v>
      </c>
      <c r="B8" s="22">
        <f>'[1]MGM Grand Detroit'!F5</f>
        <v>62633334.5</v>
      </c>
      <c r="C8" s="23">
        <f>'[1]MGM Grand Detroit'!L5</f>
        <v>3121738.3100000024</v>
      </c>
      <c r="D8" s="23">
        <f>'[1]MGM Grand Detroit'!R5</f>
        <v>573231.28000000259</v>
      </c>
      <c r="E8" s="24">
        <f>MAX(0,'[1]MGM Grand Detroit'!Z5)</f>
        <v>33705.999264000151</v>
      </c>
      <c r="F8" s="22">
        <f>'[1]MotorCity Casino'!F5</f>
        <v>122723862.63</v>
      </c>
      <c r="G8" s="23">
        <f>'[1]MotorCity Casino'!L5</f>
        <v>13919485.690000001</v>
      </c>
      <c r="H8" s="23">
        <f>'[1]MotorCity Casino'!R5</f>
        <v>8379934.290000001</v>
      </c>
      <c r="I8" s="24">
        <f>MAX(0,'[1]MotorCity Casino'!Z5)</f>
        <v>492740.13625200005</v>
      </c>
      <c r="J8" s="22">
        <f>[1]Greektown_Penn!F5</f>
        <v>18908420.780000001</v>
      </c>
      <c r="K8" s="23">
        <f>[1]Greektown_Penn!L5</f>
        <v>116314.47000000253</v>
      </c>
      <c r="L8" s="23">
        <f>[1]Greektown_Penn!R5</f>
        <v>-209339.83999999746</v>
      </c>
      <c r="M8" s="24">
        <f>MAX(0,[1]Greektown_Penn!Z5)</f>
        <v>0</v>
      </c>
      <c r="N8" s="22">
        <f>'[1]Bay Mills Indian Community'!F5</f>
        <v>89520096.450000003</v>
      </c>
      <c r="O8" s="23">
        <f>'[1]Bay Mills Indian Community'!L5</f>
        <v>3234975.4300000072</v>
      </c>
      <c r="P8" s="23">
        <f>'[1]Bay Mills Indian Community'!R5</f>
        <v>-709262.1299999929</v>
      </c>
      <c r="Q8" s="24">
        <f>MAX(0,'[1]Bay Mills Indian Community'!X5)</f>
        <v>0</v>
      </c>
      <c r="R8" s="22">
        <f>[1]FireKeepers!F5</f>
        <v>1329615.08</v>
      </c>
      <c r="S8" s="23">
        <f>[1]FireKeepers!L5</f>
        <v>29135.850000000093</v>
      </c>
      <c r="T8" s="23">
        <f>[1]FireKeepers!R5</f>
        <v>-52912.389999999912</v>
      </c>
      <c r="U8" s="24">
        <f>MAX(0,[1]FireKeepers!X5)</f>
        <v>0</v>
      </c>
      <c r="V8" s="22">
        <f>'[1]Grnd Traverse Band of Otta &amp; Ch'!F5</f>
        <v>22710320.899999999</v>
      </c>
      <c r="W8" s="23">
        <f>'[1]Grnd Traverse Band of Otta &amp; Ch'!L5</f>
        <v>1149052.629999999</v>
      </c>
      <c r="X8" s="23">
        <f>'[1]Grnd Traverse Band of Otta &amp; Ch'!R5</f>
        <v>465878.03999999899</v>
      </c>
      <c r="Y8" s="24">
        <f>MAX(0,'[1]Grnd Traverse Band of Otta &amp; Ch'!X5)</f>
        <v>39133.755359999916</v>
      </c>
      <c r="Z8" s="22">
        <f>'[1]Gun Lake'!F5</f>
        <v>1113766.24</v>
      </c>
      <c r="AA8" s="23">
        <f>'[1]Gun Lake'!L5</f>
        <v>79324.290000000037</v>
      </c>
      <c r="AB8" s="23">
        <f>'[1]Gun Lake'!R5</f>
        <v>32772.27000000004</v>
      </c>
      <c r="AC8" s="24">
        <f>MAX(0,'[1]Gun Lake'!X5)</f>
        <v>0</v>
      </c>
      <c r="AD8" s="22">
        <f>'[1]Hannahville Indian Community'!F5</f>
        <v>1257018.93</v>
      </c>
      <c r="AE8" s="23">
        <f>'[1]Hannahville Indian Community'!L5</f>
        <v>66312.309999999823</v>
      </c>
      <c r="AF8" s="23">
        <f>'[1]Hannahville Indian Community'!R5</f>
        <v>-42833.690000000177</v>
      </c>
      <c r="AG8" s="24">
        <f>MAX(0,'[1]Hannahville Indian Community'!X5)</f>
        <v>0</v>
      </c>
      <c r="AH8" s="22">
        <f>'[1]Keweenaw Bay Indian Community'!F5</f>
        <v>1246140.23</v>
      </c>
      <c r="AI8" s="23">
        <f>'[1]Keweenaw Bay Indian Community'!L5</f>
        <v>30953.719999999972</v>
      </c>
      <c r="AJ8" s="23">
        <f>'[1]Keweenaw Bay Indian Community'!R5</f>
        <v>-4445.7800000000279</v>
      </c>
      <c r="AK8" s="24">
        <f>MAX(0,'[1]Keweenaw Bay Indian Community'!X5)</f>
        <v>0</v>
      </c>
      <c r="AL8" s="22">
        <f>'[1]Lac Vieux Desert Tribe'!F5</f>
        <v>8624525.9700000007</v>
      </c>
      <c r="AM8" s="23">
        <f>'[1]Lac Vieux Desert Tribe'!L5</f>
        <v>472239.34000000078</v>
      </c>
      <c r="AN8" s="23">
        <f>'[1]Lac Vieux Desert Tribe'!R5</f>
        <v>104476.54000000079</v>
      </c>
      <c r="AO8" s="24">
        <f>MAX(0,'[1]Lac Vieux Desert Tribe'!X5)</f>
        <v>8776.0293600000678</v>
      </c>
      <c r="AP8" s="22">
        <f>'[1]Little River Band of Ottawa Ind'!F5</f>
        <v>8805575.6199999992</v>
      </c>
      <c r="AQ8" s="23">
        <f>'[1]Little River Band of Ottawa Ind'!L5</f>
        <v>132855.96999999991</v>
      </c>
      <c r="AR8" s="23">
        <f>'[1]Little River Band of Ottawa Ind'!R5</f>
        <v>-276019.59000000008</v>
      </c>
      <c r="AS8" s="24">
        <f>MAX(0,'[1]Little River Band of Ottawa Ind'!X5)</f>
        <v>0</v>
      </c>
      <c r="AT8" s="22">
        <f>'[1]Little Traverse Bay Band of Oda'!F5</f>
        <v>1942886.65</v>
      </c>
      <c r="AU8" s="23">
        <f>'[1]Little Traverse Bay Band of Oda'!L5</f>
        <v>110571.0299999998</v>
      </c>
      <c r="AV8" s="23">
        <f>'[1]Little Traverse Bay Band of Oda'!R5</f>
        <v>106032.2199999998</v>
      </c>
      <c r="AW8" s="24">
        <f>MAX(0,'[1]Little Traverse Bay Band of Oda'!X5)</f>
        <v>8906.7064799999844</v>
      </c>
      <c r="AX8" s="22">
        <f>'[1]Pokagon Band of Potawatomi Ind'!F5</f>
        <v>755685.44</v>
      </c>
      <c r="AY8" s="23">
        <f>'[1]Pokagon Band of Potawatomi Ind'!L5</f>
        <v>72825.229999999981</v>
      </c>
      <c r="AZ8" s="23">
        <f>'[1]Pokagon Band of Potawatomi Ind'!R5</f>
        <v>72682.069999999978</v>
      </c>
      <c r="BA8" s="24">
        <f>MAX(0,'[1]Pokagon Band of Potawatomi Ind'!X5)</f>
        <v>0</v>
      </c>
      <c r="BB8" s="22">
        <f>'[1]Soaring Eagle Gaming'!F5</f>
        <v>1781944.22</v>
      </c>
      <c r="BC8" s="23">
        <f>'[1]Soaring Eagle Gaming'!L5</f>
        <v>121465.20999999996</v>
      </c>
      <c r="BD8" s="23">
        <f>'[1]Soaring Eagle Gaming'!R5</f>
        <v>21678.239999999962</v>
      </c>
      <c r="BE8" s="32">
        <f>MAX(0,'[1]Soaring Eagle Gaming'!X5)</f>
        <v>0</v>
      </c>
      <c r="BF8" s="22">
        <f>'[1]Sault Ste. Marie Tribe of Chipp'!F5</f>
        <v>1589192.63</v>
      </c>
      <c r="BG8" s="23">
        <f>'[1]Sault Ste. Marie Tribe of Chipp'!L5</f>
        <v>1566.0999999998603</v>
      </c>
      <c r="BH8" s="23">
        <f>'[1]Sault Ste. Marie Tribe of Chipp'!R5</f>
        <v>-9068.9000000001397</v>
      </c>
      <c r="BI8" s="32">
        <f>MAX(0,'[1]Sault Ste. Marie Tribe of Chipp'!X5)</f>
        <v>0</v>
      </c>
      <c r="BJ8" s="42">
        <f t="shared" ref="BJ8:BM18" si="7">B8+F8+J8+N8+R8+V8+Z8+AD8+AH8+AL8+AP8+AT8+AX8+BB8+BF8</f>
        <v>344942386.27000004</v>
      </c>
      <c r="BK8" s="38">
        <f t="shared" si="7"/>
        <v>22658815.580000013</v>
      </c>
      <c r="BL8" s="38">
        <f t="shared" si="7"/>
        <v>8452802.630000012</v>
      </c>
      <c r="BM8" s="43">
        <f t="shared" si="7"/>
        <v>583262.62671600014</v>
      </c>
      <c r="BN8" s="34">
        <f>'[1]All Operators reconciliation'!X5+'[1]All Operators reconciliation'!Z5</f>
        <v>337534.34198900015</v>
      </c>
    </row>
    <row r="9" spans="1:77" s="1" customFormat="1" ht="13.8" x14ac:dyDescent="0.3">
      <c r="A9" s="2" t="s">
        <v>39</v>
      </c>
      <c r="B9" s="22">
        <f>'[1]MGM Grand Detroit'!F6</f>
        <v>76355441.890000001</v>
      </c>
      <c r="C9" s="23">
        <f>'[1]MGM Grand Detroit'!L6</f>
        <v>9721420.0700000003</v>
      </c>
      <c r="D9" s="23">
        <f>'[1]MGM Grand Detroit'!R6</f>
        <v>6891784.1799999997</v>
      </c>
      <c r="E9" s="24">
        <f>MAX(0,'[1]MGM Grand Detroit'!Z6)</f>
        <v>405236.90978399996</v>
      </c>
      <c r="F9" s="22">
        <f>'[1]MotorCity Casino'!F6</f>
        <v>146787658.59999999</v>
      </c>
      <c r="G9" s="23">
        <f>'[1]MotorCity Casino'!L6</f>
        <v>20062618.399999991</v>
      </c>
      <c r="H9" s="23">
        <f>'[1]MotorCity Casino'!R6</f>
        <v>15079628.319999991</v>
      </c>
      <c r="I9" s="24">
        <f>MAX(0,'[1]MotorCity Casino'!Z6)</f>
        <v>886682.14521599945</v>
      </c>
      <c r="J9" s="22">
        <f>[1]Greektown_Penn!F6</f>
        <v>21495436.850000001</v>
      </c>
      <c r="K9" s="23">
        <f>[1]Greektown_Penn!L6</f>
        <v>1864973.75</v>
      </c>
      <c r="L9" s="23">
        <f>[1]Greektown_Penn!R6</f>
        <v>1550456.73</v>
      </c>
      <c r="M9" s="24">
        <f>MAX(0,[1]Greektown_Penn!Z6)</f>
        <v>58633.577771999997</v>
      </c>
      <c r="N9" s="22">
        <f>'[1]Bay Mills Indian Community'!F6</f>
        <v>101166870.31999999</v>
      </c>
      <c r="O9" s="23">
        <f>'[1]Bay Mills Indian Community'!L6</f>
        <v>8807719.5099999905</v>
      </c>
      <c r="P9" s="23">
        <f>'[1]Bay Mills Indian Community'!R6</f>
        <v>6039267.4099999908</v>
      </c>
      <c r="Q9" s="24">
        <f>MAX(0,'[1]Bay Mills Indian Community'!X6)</f>
        <v>447720.44351999927</v>
      </c>
      <c r="R9" s="22">
        <f>[1]FireKeepers!F6</f>
        <v>1343017.25</v>
      </c>
      <c r="S9" s="23">
        <f>[1]FireKeepers!L6</f>
        <v>135218.29000000004</v>
      </c>
      <c r="T9" s="23">
        <f>[1]FireKeepers!R6</f>
        <v>47175.290000000037</v>
      </c>
      <c r="U9" s="24">
        <f>MAX(0,[1]FireKeepers!X6)</f>
        <v>0</v>
      </c>
      <c r="V9" s="22">
        <f>'[1]Grnd Traverse Band of Otta &amp; Ch'!F6</f>
        <v>27830153.219999999</v>
      </c>
      <c r="W9" s="23">
        <f>'[1]Grnd Traverse Band of Otta &amp; Ch'!L6</f>
        <v>1611368.3200000003</v>
      </c>
      <c r="X9" s="23">
        <f>'[1]Grnd Traverse Band of Otta &amp; Ch'!R6</f>
        <v>976051.52000000025</v>
      </c>
      <c r="Y9" s="24">
        <f>MAX(0,'[1]Grnd Traverse Band of Otta &amp; Ch'!X6)</f>
        <v>81988.327680000031</v>
      </c>
      <c r="Z9" s="22">
        <f>'[1]Gun Lake'!F6</f>
        <v>1353538.42</v>
      </c>
      <c r="AA9" s="23">
        <f>'[1]Gun Lake'!L6</f>
        <v>106236.58999999985</v>
      </c>
      <c r="AB9" s="23">
        <f>'[1]Gun Lake'!R6</f>
        <v>62916.039999999848</v>
      </c>
      <c r="AC9" s="24">
        <f>MAX(0,'[1]Gun Lake'!X6)</f>
        <v>0</v>
      </c>
      <c r="AD9" s="22">
        <f>'[1]Hannahville Indian Community'!F6</f>
        <v>1413553.03</v>
      </c>
      <c r="AE9" s="23">
        <f>'[1]Hannahville Indian Community'!L6</f>
        <v>169334.04000000004</v>
      </c>
      <c r="AF9" s="23">
        <f>'[1]Hannahville Indian Community'!R6</f>
        <v>77899.040000000037</v>
      </c>
      <c r="AG9" s="24">
        <f>MAX(0,'[1]Hannahville Indian Community'!X6)</f>
        <v>0</v>
      </c>
      <c r="AH9" s="22">
        <f>'[1]Keweenaw Bay Indian Community'!F6</f>
        <v>1494217.28</v>
      </c>
      <c r="AI9" s="23">
        <f>'[1]Keweenaw Bay Indian Community'!L6</f>
        <v>40681.770000000019</v>
      </c>
      <c r="AJ9" s="23">
        <f>'[1]Keweenaw Bay Indian Community'!R6</f>
        <v>12218.10000000002</v>
      </c>
      <c r="AK9" s="24">
        <f>MAX(0,'[1]Keweenaw Bay Indian Community'!X6)</f>
        <v>0</v>
      </c>
      <c r="AL9" s="22">
        <f>'[1]Lac Vieux Desert Tribe'!F6</f>
        <v>10695811.42</v>
      </c>
      <c r="AM9" s="23">
        <f>'[1]Lac Vieux Desert Tribe'!L6</f>
        <v>858894.13000000082</v>
      </c>
      <c r="AN9" s="23">
        <f>'[1]Lac Vieux Desert Tribe'!R6</f>
        <v>179015.41000000085</v>
      </c>
      <c r="AO9" s="24">
        <f>MAX(0,'[1]Lac Vieux Desert Tribe'!X6)</f>
        <v>15037.294440000072</v>
      </c>
      <c r="AP9" s="22">
        <f>'[1]Little River Band of Ottawa Ind'!F6</f>
        <v>9680501.6500000004</v>
      </c>
      <c r="AQ9" s="23">
        <f>'[1]Little River Band of Ottawa Ind'!L6</f>
        <v>710467.04999999981</v>
      </c>
      <c r="AR9" s="23">
        <f>'[1]Little River Band of Ottawa Ind'!R6</f>
        <v>232392.10999999981</v>
      </c>
      <c r="AS9" s="24">
        <f>MAX(0,'[1]Little River Band of Ottawa Ind'!X6)</f>
        <v>0</v>
      </c>
      <c r="AT9" s="22">
        <f>'[1]Little Traverse Bay Band of Oda'!F6</f>
        <v>2249151.69</v>
      </c>
      <c r="AU9" s="23">
        <f>'[1]Little Traverse Bay Band of Oda'!L6</f>
        <v>170494.41999999993</v>
      </c>
      <c r="AV9" s="23">
        <f>'[1]Little Traverse Bay Band of Oda'!R6</f>
        <v>156186.41999999993</v>
      </c>
      <c r="AW9" s="24">
        <f>MAX(0,'[1]Little Traverse Bay Band of Oda'!X6)</f>
        <v>13119.659279999994</v>
      </c>
      <c r="AX9" s="22">
        <f>'[1]Pokagon Band of Potawatomi Ind'!F6</f>
        <v>879796.54</v>
      </c>
      <c r="AY9" s="23">
        <f>'[1]Pokagon Band of Potawatomi Ind'!L6</f>
        <v>17045.869999999995</v>
      </c>
      <c r="AZ9" s="23">
        <f>'[1]Pokagon Band of Potawatomi Ind'!R6</f>
        <v>16469.269999999997</v>
      </c>
      <c r="BA9" s="24">
        <f>MAX(0,'[1]Pokagon Band of Potawatomi Ind'!X6)</f>
        <v>0</v>
      </c>
      <c r="BB9" s="22">
        <f>'[1]Soaring Eagle Gaming'!F6</f>
        <v>2604683.71</v>
      </c>
      <c r="BC9" s="23">
        <f>'[1]Soaring Eagle Gaming'!L6</f>
        <v>95355.75</v>
      </c>
      <c r="BD9" s="23">
        <f>'[1]Soaring Eagle Gaming'!R6</f>
        <v>-86108.579999999987</v>
      </c>
      <c r="BE9" s="32">
        <f>MAX(0,'[1]Soaring Eagle Gaming'!X6)</f>
        <v>0</v>
      </c>
      <c r="BF9" s="22">
        <f>'[1]Sault Ste. Marie Tribe of Chipp'!F6</f>
        <v>2378022.42</v>
      </c>
      <c r="BG9" s="23">
        <f>'[1]Sault Ste. Marie Tribe of Chipp'!L6</f>
        <v>213404.16000000015</v>
      </c>
      <c r="BH9" s="23">
        <f>'[1]Sault Ste. Marie Tribe of Chipp'!R6</f>
        <v>210584.16000000015</v>
      </c>
      <c r="BI9" s="32">
        <f>MAX(0,'[1]Sault Ste. Marie Tribe of Chipp'!X6)</f>
        <v>7251.3218400000133</v>
      </c>
      <c r="BJ9" s="42">
        <f t="shared" si="7"/>
        <v>407727854.28999996</v>
      </c>
      <c r="BK9" s="38">
        <f t="shared" si="7"/>
        <v>44585232.119999975</v>
      </c>
      <c r="BL9" s="38">
        <f t="shared" si="7"/>
        <v>31445935.419999987</v>
      </c>
      <c r="BM9" s="43">
        <f t="shared" si="7"/>
        <v>1915669.6795319992</v>
      </c>
      <c r="BN9" s="34">
        <f>'[1]All Operators reconciliation'!X6+'[1]All Operators reconciliation'!Z6</f>
        <v>865915.5485629997</v>
      </c>
    </row>
    <row r="10" spans="1:77" s="1" customFormat="1" ht="13.8" x14ac:dyDescent="0.3">
      <c r="A10" s="2" t="s">
        <v>40</v>
      </c>
      <c r="B10" s="22">
        <f>'[1]MGM Grand Detroit'!F7</f>
        <v>55107666.780000001</v>
      </c>
      <c r="C10" s="23">
        <f>'[1]MGM Grand Detroit'!L7</f>
        <v>6355614.8599999994</v>
      </c>
      <c r="D10" s="23">
        <f>'[1]MGM Grand Detroit'!R7</f>
        <v>4276505.9999999991</v>
      </c>
      <c r="E10" s="24">
        <f>MAX(0,'[1]MGM Grand Detroit'!Z7)</f>
        <v>251458.55279999995</v>
      </c>
      <c r="F10" s="22">
        <f>'[1]MotorCity Casino'!F7</f>
        <v>114864321.72</v>
      </c>
      <c r="G10" s="23">
        <f>'[1]MotorCity Casino'!L7</f>
        <v>17358260.369999994</v>
      </c>
      <c r="H10" s="23">
        <f>'[1]MotorCity Casino'!R7</f>
        <v>11986568.149999995</v>
      </c>
      <c r="I10" s="24">
        <f>MAX(0,'[1]MotorCity Casino'!Z7)</f>
        <v>704810.20721999963</v>
      </c>
      <c r="J10" s="22">
        <f>[1]Greektown_Penn!F7</f>
        <v>16786628.16</v>
      </c>
      <c r="K10" s="23">
        <f>[1]Greektown_Penn!L7</f>
        <v>433124.38000000082</v>
      </c>
      <c r="L10" s="23">
        <f>[1]Greektown_Penn!R7</f>
        <v>202249.87000000081</v>
      </c>
      <c r="M10" s="24">
        <f>MAX(0,[1]Greektown_Penn!Z7)</f>
        <v>11892.292356000047</v>
      </c>
      <c r="N10" s="22">
        <f>'[1]Bay Mills Indian Community'!F7</f>
        <v>86327531.140000001</v>
      </c>
      <c r="O10" s="23">
        <f>'[1]Bay Mills Indian Community'!L7</f>
        <v>9196470.8400000036</v>
      </c>
      <c r="P10" s="23">
        <f>'[1]Bay Mills Indian Community'!R7</f>
        <v>6928405.5000000037</v>
      </c>
      <c r="Q10" s="24">
        <f>MAX(0,'[1]Bay Mills Indian Community'!X7)</f>
        <v>581986.06200000038</v>
      </c>
      <c r="R10" s="22">
        <f>[1]FireKeepers!F7</f>
        <v>1080769.6100000001</v>
      </c>
      <c r="S10" s="23">
        <f>[1]FireKeepers!L7</f>
        <v>31593.340000000084</v>
      </c>
      <c r="T10" s="23">
        <f>[1]FireKeepers!R7</f>
        <v>-36416.009999999922</v>
      </c>
      <c r="U10" s="24">
        <f>MAX(0,[1]FireKeepers!X7)</f>
        <v>0</v>
      </c>
      <c r="V10" s="22">
        <f>'[1]Grnd Traverse Band of Otta &amp; Ch'!F7</f>
        <v>23426850.670000002</v>
      </c>
      <c r="W10" s="23">
        <f>'[1]Grnd Traverse Band of Otta &amp; Ch'!L7</f>
        <v>840446.80000000075</v>
      </c>
      <c r="X10" s="23">
        <f>'[1]Grnd Traverse Band of Otta &amp; Ch'!R7</f>
        <v>326374.26000000077</v>
      </c>
      <c r="Y10" s="24">
        <f>MAX(0,'[1]Grnd Traverse Band of Otta &amp; Ch'!X7)</f>
        <v>27415.437840000068</v>
      </c>
      <c r="Z10" s="22">
        <f>'[1]Gun Lake'!F7</f>
        <v>819475.04</v>
      </c>
      <c r="AA10" s="23">
        <f>'[1]Gun Lake'!L7</f>
        <v>91588.180000000051</v>
      </c>
      <c r="AB10" s="23">
        <f>'[1]Gun Lake'!R7</f>
        <v>74376.250000000058</v>
      </c>
      <c r="AC10" s="24">
        <f>MAX(0,'[1]Gun Lake'!X7)</f>
        <v>0</v>
      </c>
      <c r="AD10" s="22">
        <f>'[1]Hannahville Indian Community'!F7</f>
        <v>904364.66</v>
      </c>
      <c r="AE10" s="23">
        <f>'[1]Hannahville Indian Community'!L7</f>
        <v>66813.349999999977</v>
      </c>
      <c r="AF10" s="23">
        <f>'[1]Hannahville Indian Community'!R7</f>
        <v>30018.349999999977</v>
      </c>
      <c r="AG10" s="24">
        <f>MAX(0,'[1]Hannahville Indian Community'!X7)</f>
        <v>0</v>
      </c>
      <c r="AH10" s="22">
        <f>'[1]Keweenaw Bay Indian Community'!F7</f>
        <v>1606771.93</v>
      </c>
      <c r="AI10" s="23">
        <f>'[1]Keweenaw Bay Indian Community'!L7</f>
        <v>73274.5</v>
      </c>
      <c r="AJ10" s="23">
        <f>'[1]Keweenaw Bay Indian Community'!R7</f>
        <v>42816.19</v>
      </c>
      <c r="AK10" s="24">
        <f>MAX(0,'[1]Keweenaw Bay Indian Community'!X7)</f>
        <v>2362.3966800000003</v>
      </c>
      <c r="AL10" s="22">
        <f>'[1]Lac Vieux Desert Tribe'!F7</f>
        <v>7580710.5199999996</v>
      </c>
      <c r="AM10" s="23">
        <f>'[1]Lac Vieux Desert Tribe'!L7</f>
        <v>868170.96</v>
      </c>
      <c r="AN10" s="23">
        <f>'[1]Lac Vieux Desert Tribe'!R7</f>
        <v>311421.80999999994</v>
      </c>
      <c r="AO10" s="24">
        <f>MAX(0,'[1]Lac Vieux Desert Tribe'!X7)</f>
        <v>26159.432039999996</v>
      </c>
      <c r="AP10" s="22">
        <f>'[1]Little River Band of Ottawa Ind'!F7</f>
        <v>8198352.8700000001</v>
      </c>
      <c r="AQ10" s="23">
        <f>'[1]Little River Band of Ottawa Ind'!L7</f>
        <v>493538.18000000017</v>
      </c>
      <c r="AR10" s="23">
        <f>'[1]Little River Band of Ottawa Ind'!R7</f>
        <v>74912.210000000196</v>
      </c>
      <c r="AS10" s="24">
        <f>MAX(0,'[1]Little River Band of Ottawa Ind'!X7)</f>
        <v>1130.0436000000168</v>
      </c>
      <c r="AT10" s="22">
        <f>'[1]Little Traverse Bay Band of Oda'!F7</f>
        <v>1750461.33</v>
      </c>
      <c r="AU10" s="23">
        <f>'[1]Little Traverse Bay Band of Oda'!L7</f>
        <v>100441.07000000007</v>
      </c>
      <c r="AV10" s="23">
        <f>'[1]Little Traverse Bay Band of Oda'!R7</f>
        <v>93468.420000000071</v>
      </c>
      <c r="AW10" s="24">
        <f>MAX(0,'[1]Little Traverse Bay Band of Oda'!X7)</f>
        <v>7851.3472800000063</v>
      </c>
      <c r="AX10" s="22">
        <f>'[1]Pokagon Band of Potawatomi Ind'!F7</f>
        <v>780135.42</v>
      </c>
      <c r="AY10" s="23">
        <f>'[1]Pokagon Band of Potawatomi Ind'!L7</f>
        <v>73663.230000000098</v>
      </c>
      <c r="AZ10" s="23">
        <f>'[1]Pokagon Band of Potawatomi Ind'!R7</f>
        <v>73663.230000000098</v>
      </c>
      <c r="BA10" s="24">
        <f>MAX(0,'[1]Pokagon Band of Potawatomi Ind'!X7)</f>
        <v>0</v>
      </c>
      <c r="BB10" s="22">
        <f>'[1]Soaring Eagle Gaming'!F7</f>
        <v>1777652.85</v>
      </c>
      <c r="BC10" s="23">
        <f>'[1]Soaring Eagle Gaming'!L7</f>
        <v>136244.4700000002</v>
      </c>
      <c r="BD10" s="23">
        <f>'[1]Soaring Eagle Gaming'!R7</f>
        <v>-32061.729999999807</v>
      </c>
      <c r="BE10" s="32">
        <f>MAX(0,'[1]Soaring Eagle Gaming'!X7)</f>
        <v>0</v>
      </c>
      <c r="BF10" s="22">
        <f>'[1]Sault Ste. Marie Tribe of Chipp'!F7</f>
        <v>1810275.43</v>
      </c>
      <c r="BG10" s="23">
        <f>'[1]Sault Ste. Marie Tribe of Chipp'!L7</f>
        <v>170459.78000000003</v>
      </c>
      <c r="BH10" s="23">
        <f>'[1]Sault Ste. Marie Tribe of Chipp'!R7</f>
        <v>163634.78000000003</v>
      </c>
      <c r="BI10" s="32">
        <f>MAX(0,'[1]Sault Ste. Marie Tribe of Chipp'!X7)</f>
        <v>13745.321520000003</v>
      </c>
      <c r="BJ10" s="42">
        <f t="shared" si="7"/>
        <v>322821968.13000011</v>
      </c>
      <c r="BK10" s="38">
        <f t="shared" si="7"/>
        <v>36289704.309999995</v>
      </c>
      <c r="BL10" s="38">
        <f t="shared" si="7"/>
        <v>24515937.280000005</v>
      </c>
      <c r="BM10" s="43">
        <f t="shared" si="7"/>
        <v>1628811.0933360003</v>
      </c>
      <c r="BN10" s="34">
        <f>'[1]All Operators reconciliation'!X7+'[1]All Operators reconciliation'!Z7</f>
        <v>620742.71555399976</v>
      </c>
    </row>
    <row r="11" spans="1:77" s="1" customFormat="1" ht="13.8" x14ac:dyDescent="0.3">
      <c r="A11" s="2" t="s">
        <v>41</v>
      </c>
      <c r="B11" s="22">
        <f>'[1]MGM Grand Detroit'!F8</f>
        <v>46233989.859999999</v>
      </c>
      <c r="C11" s="23">
        <f>'[1]MGM Grand Detroit'!L8</f>
        <v>6324215.7800000012</v>
      </c>
      <c r="D11" s="23">
        <f>'[1]MGM Grand Detroit'!R8</f>
        <v>3401855.0500000012</v>
      </c>
      <c r="E11" s="24">
        <f>MAX(0,'[1]MGM Grand Detroit'!Z8)</f>
        <v>200029.07694000006</v>
      </c>
      <c r="F11" s="22">
        <f>'[1]MotorCity Casino'!F8</f>
        <v>99731327.459999993</v>
      </c>
      <c r="G11" s="23">
        <f>'[1]MotorCity Casino'!L8</f>
        <v>17584385.419999987</v>
      </c>
      <c r="H11" s="23">
        <f>'[1]MotorCity Casino'!R8</f>
        <v>12530306.099999987</v>
      </c>
      <c r="I11" s="24">
        <f>MAX(0,'[1]MotorCity Casino'!Z8)</f>
        <v>736781.99867999915</v>
      </c>
      <c r="J11" s="22">
        <f>[1]Greektown_Penn!F8</f>
        <v>15393795.07</v>
      </c>
      <c r="K11" s="23">
        <f>[1]Greektown_Penn!L8</f>
        <v>1312497.5500000007</v>
      </c>
      <c r="L11" s="23">
        <f>[1]Greektown_Penn!R8</f>
        <v>1108223.1200000008</v>
      </c>
      <c r="M11" s="24">
        <f>MAX(0,[1]Greektown_Penn!Z8)</f>
        <v>65163.519456000045</v>
      </c>
      <c r="N11" s="22">
        <f>'[1]Bay Mills Indian Community'!F8</f>
        <v>78828292.280000001</v>
      </c>
      <c r="O11" s="23">
        <f>'[1]Bay Mills Indian Community'!L8</f>
        <v>7844466.4300000072</v>
      </c>
      <c r="P11" s="23">
        <f>'[1]Bay Mills Indian Community'!R8</f>
        <v>4530421.6200000066</v>
      </c>
      <c r="Q11" s="24">
        <f>MAX(0,'[1]Bay Mills Indian Community'!X8)</f>
        <v>380555.41608000058</v>
      </c>
      <c r="R11" s="22">
        <f>[1]FireKeepers!F8</f>
        <v>912070.99</v>
      </c>
      <c r="S11" s="23">
        <f>[1]FireKeepers!L8</f>
        <v>-23218.989999999991</v>
      </c>
      <c r="T11" s="23">
        <f>[1]FireKeepers!R8</f>
        <v>-84304.189999999988</v>
      </c>
      <c r="U11" s="24">
        <f>MAX(0,[1]FireKeepers!X8)</f>
        <v>0</v>
      </c>
      <c r="V11" s="22">
        <f>'[1]Grnd Traverse Band of Otta &amp; Ch'!F8</f>
        <v>25115895.199999999</v>
      </c>
      <c r="W11" s="23">
        <f>'[1]Grnd Traverse Band of Otta &amp; Ch'!L8</f>
        <v>89831.412999998778</v>
      </c>
      <c r="X11" s="23">
        <f>'[1]Grnd Traverse Band of Otta &amp; Ch'!R8</f>
        <v>-305423.4370000012</v>
      </c>
      <c r="Y11" s="24">
        <f>MAX(0,'[1]Grnd Traverse Band of Otta &amp; Ch'!X8)</f>
        <v>0</v>
      </c>
      <c r="Z11" s="22">
        <f>'[1]Gun Lake'!F8</f>
        <v>1302965.92</v>
      </c>
      <c r="AA11" s="23">
        <f>'[1]Gun Lake'!L8</f>
        <v>87359.819999999832</v>
      </c>
      <c r="AB11" s="23">
        <f>'[1]Gun Lake'!R8</f>
        <v>74353.689999999828</v>
      </c>
      <c r="AC11" s="24">
        <f>MAX(0,'[1]Gun Lake'!X8)</f>
        <v>0</v>
      </c>
      <c r="AD11" s="22">
        <f>'[1]Hannahville Indian Community'!F8</f>
        <v>662135.72</v>
      </c>
      <c r="AE11" s="23">
        <f>'[1]Hannahville Indian Community'!L8</f>
        <v>83254.209999999963</v>
      </c>
      <c r="AF11" s="23">
        <f>'[1]Hannahville Indian Community'!R8</f>
        <v>40449.209999999963</v>
      </c>
      <c r="AG11" s="24">
        <f>MAX(0,'[1]Hannahville Indian Community'!X8)</f>
        <v>0</v>
      </c>
      <c r="AH11" s="22">
        <f>'[1]Keweenaw Bay Indian Community'!F8</f>
        <v>1339316</v>
      </c>
      <c r="AI11" s="23">
        <f>'[1]Keweenaw Bay Indian Community'!L8</f>
        <v>70813.510000000009</v>
      </c>
      <c r="AJ11" s="23">
        <f>'[1]Keweenaw Bay Indian Community'!R8</f>
        <v>44858.950000000012</v>
      </c>
      <c r="AK11" s="24">
        <f>MAX(0,'[1]Keweenaw Bay Indian Community'!X8)</f>
        <v>3768.151800000001</v>
      </c>
      <c r="AL11" s="22">
        <f>'[1]Lac Vieux Desert Tribe'!F8</f>
        <v>6146702.46</v>
      </c>
      <c r="AM11" s="23">
        <f>'[1]Lac Vieux Desert Tribe'!L8</f>
        <v>812916.26999999955</v>
      </c>
      <c r="AN11" s="23">
        <f>'[1]Lac Vieux Desert Tribe'!R8</f>
        <v>255178.14999999956</v>
      </c>
      <c r="AO11" s="24">
        <f>MAX(0,'[1]Lac Vieux Desert Tribe'!X8)</f>
        <v>21434.964599999963</v>
      </c>
      <c r="AP11" s="22">
        <f>'[1]Little River Band of Ottawa Ind'!F8</f>
        <v>7699653.2199999997</v>
      </c>
      <c r="AQ11" s="23">
        <f>'[1]Little River Band of Ottawa Ind'!L8</f>
        <v>529851.87</v>
      </c>
      <c r="AR11" s="23">
        <f>'[1]Little River Band of Ottawa Ind'!R8</f>
        <v>58626.630000000005</v>
      </c>
      <c r="AS11" s="24">
        <f>MAX(0,'[1]Little River Band of Ottawa Ind'!X8)</f>
        <v>4924.6369200000008</v>
      </c>
      <c r="AT11" s="22">
        <f>'[1]Little Traverse Bay Band of Oda'!F8</f>
        <v>1397799.53</v>
      </c>
      <c r="AU11" s="23">
        <f>'[1]Little Traverse Bay Band of Oda'!L8</f>
        <v>111011.51000000001</v>
      </c>
      <c r="AV11" s="23">
        <f>'[1]Little Traverse Bay Band of Oda'!R8</f>
        <v>105984.51000000001</v>
      </c>
      <c r="AW11" s="24">
        <f>MAX(0,'[1]Little Traverse Bay Band of Oda'!X8)</f>
        <v>8902.6988400000009</v>
      </c>
      <c r="AX11" s="22">
        <f>'[1]Pokagon Band of Potawatomi Ind'!F8</f>
        <v>467539.1</v>
      </c>
      <c r="AY11" s="23">
        <f>'[1]Pokagon Band of Potawatomi Ind'!L8</f>
        <v>22321.679999999993</v>
      </c>
      <c r="AZ11" s="23">
        <f>'[1]Pokagon Band of Potawatomi Ind'!R8</f>
        <v>22259.679999999993</v>
      </c>
      <c r="BA11" s="24">
        <f>MAX(0,'[1]Pokagon Band of Potawatomi Ind'!X8)</f>
        <v>0</v>
      </c>
      <c r="BB11" s="22">
        <f>'[1]Soaring Eagle Gaming'!F8</f>
        <v>1331223.76</v>
      </c>
      <c r="BC11" s="23">
        <f>'[1]Soaring Eagle Gaming'!L8</f>
        <v>196811.3600000001</v>
      </c>
      <c r="BD11" s="23">
        <f>'[1]Soaring Eagle Gaming'!R8</f>
        <v>74047.180000000109</v>
      </c>
      <c r="BE11" s="32">
        <f>MAX(0,'[1]Soaring Eagle Gaming'!X8)</f>
        <v>0</v>
      </c>
      <c r="BF11" s="22">
        <f>'[1]Sault Ste. Marie Tribe of Chipp'!F8</f>
        <v>1776993.65</v>
      </c>
      <c r="BG11" s="23">
        <f>'[1]Sault Ste. Marie Tribe of Chipp'!L8</f>
        <v>158180.05999999982</v>
      </c>
      <c r="BH11" s="23">
        <f>'[1]Sault Ste. Marie Tribe of Chipp'!R8</f>
        <v>155860.05999999982</v>
      </c>
      <c r="BI11" s="32">
        <f>MAX(0,'[1]Sault Ste. Marie Tribe of Chipp'!X8)</f>
        <v>13092.245039999985</v>
      </c>
      <c r="BJ11" s="42">
        <f t="shared" ref="BJ11" si="8">B11+F11+J11+N11+R11+V11+Z11+AD11+AH11+AL11+AP11+AT11+AX11+BB11+BF11</f>
        <v>288339700.21999997</v>
      </c>
      <c r="BK11" s="38">
        <f t="shared" ref="BK11" si="9">C11+G11+K11+O11+S11+W11+AA11+AE11+AI11+AM11+AQ11+AU11+AY11+BC11+BG11</f>
        <v>35204697.892999999</v>
      </c>
      <c r="BL11" s="38">
        <f t="shared" ref="BL11" si="10">D11+H11+L11+P11+T11+X11+AB11+AF11+AJ11+AN11+AR11+AV11+AZ11+BD11+BH11</f>
        <v>22012696.322999988</v>
      </c>
      <c r="BM11" s="43">
        <f t="shared" ref="BM11" si="11">E11+I11+M11+Q11+U11+Y11+AC11+AG11+AK11+AO11+AS11+AW11+BA11+BE11+BI11</f>
        <v>1434652.7083559998</v>
      </c>
      <c r="BN11" s="34">
        <f>'[1]All Operators reconciliation'!X8+'[1]All Operators reconciliation'!Z8</f>
        <v>642422.48697899957</v>
      </c>
    </row>
    <row r="12" spans="1:77" s="1" customFormat="1" ht="13.8" x14ac:dyDescent="0.3">
      <c r="A12" s="2" t="s">
        <v>42</v>
      </c>
      <c r="B12" s="22">
        <f>'[1]MGM Grand Detroit'!F9</f>
        <v>41855996.619999997</v>
      </c>
      <c r="C12" s="23">
        <f>'[1]MGM Grand Detroit'!L9</f>
        <v>2934943.1400000006</v>
      </c>
      <c r="D12" s="23">
        <f>'[1]MGM Grand Detroit'!R9</f>
        <v>269591.74000000069</v>
      </c>
      <c r="E12" s="24">
        <f>MAX(0,'[1]MGM Grand Detroit'!Z9)</f>
        <v>15851.994312000041</v>
      </c>
      <c r="F12" s="22">
        <f>'[1]MotorCity Casino'!F9</f>
        <v>74016080.969999999</v>
      </c>
      <c r="G12" s="23">
        <f>'[1]MotorCity Casino'!L9</f>
        <v>10171529.729999999</v>
      </c>
      <c r="H12" s="23">
        <f>'[1]MotorCity Casino'!R9</f>
        <v>6778892.8499999987</v>
      </c>
      <c r="I12" s="24">
        <f>MAX(0,'[1]MotorCity Casino'!Z9)</f>
        <v>398598.89957999991</v>
      </c>
      <c r="J12" s="22">
        <f>[1]Greektown_Penn!F9</f>
        <v>10507900.710000001</v>
      </c>
      <c r="K12" s="23">
        <f>[1]Greektown_Penn!L9</f>
        <v>728563.68000000156</v>
      </c>
      <c r="L12" s="23">
        <f>[1]Greektown_Penn!R9</f>
        <v>552824.7200000016</v>
      </c>
      <c r="M12" s="24">
        <f>MAX(0,[1]Greektown_Penn!Z9)</f>
        <v>32506.093536000095</v>
      </c>
      <c r="N12" s="22">
        <f>'[1]Bay Mills Indian Community'!F9</f>
        <v>65371309.030000001</v>
      </c>
      <c r="O12" s="23">
        <f>'[1]Bay Mills Indian Community'!L9</f>
        <v>2099409.1300000027</v>
      </c>
      <c r="P12" s="23">
        <f>'[1]Bay Mills Indian Community'!R9</f>
        <v>298447.78000000259</v>
      </c>
      <c r="Q12" s="24">
        <f>MAX(0,'[1]Bay Mills Indian Community'!X9)</f>
        <v>25069.613520000217</v>
      </c>
      <c r="R12" s="22">
        <f>[1]FireKeepers!F9</f>
        <v>558214.86</v>
      </c>
      <c r="S12" s="23">
        <f>[1]FireKeepers!L9</f>
        <v>29417.069999999949</v>
      </c>
      <c r="T12" s="23">
        <f>[1]FireKeepers!R9</f>
        <v>6052.0699999999488</v>
      </c>
      <c r="U12" s="24">
        <f>MAX(0,[1]FireKeepers!X9)</f>
        <v>0</v>
      </c>
      <c r="V12" s="22">
        <f>'[1]Grnd Traverse Band of Otta &amp; Ch'!F9</f>
        <v>17751379.489999998</v>
      </c>
      <c r="W12" s="23">
        <f>'[1]Grnd Traverse Band of Otta &amp; Ch'!L9</f>
        <v>896370.87999999896</v>
      </c>
      <c r="X12" s="23">
        <f>'[1]Grnd Traverse Band of Otta &amp; Ch'!R9</f>
        <v>635980.32999999891</v>
      </c>
      <c r="Y12" s="24">
        <f>MAX(0,'[1]Grnd Traverse Band of Otta &amp; Ch'!X9)</f>
        <v>27766.780439999911</v>
      </c>
      <c r="Z12" s="22">
        <f>'[1]Gun Lake'!F9</f>
        <v>1592688.8</v>
      </c>
      <c r="AA12" s="23">
        <f>'[1]Gun Lake'!L9</f>
        <v>96287.020000000019</v>
      </c>
      <c r="AB12" s="23">
        <f>'[1]Gun Lake'!R9</f>
        <v>76967.020000000019</v>
      </c>
      <c r="AC12" s="24">
        <f>MAX(0,'[1]Gun Lake'!X9)</f>
        <v>0</v>
      </c>
      <c r="AD12" s="22">
        <f>'[1]Hannahville Indian Community'!F9</f>
        <v>510402.7</v>
      </c>
      <c r="AE12" s="23">
        <f>'[1]Hannahville Indian Community'!L9</f>
        <v>61775.340000000026</v>
      </c>
      <c r="AF12" s="23">
        <f>'[1]Hannahville Indian Community'!R9</f>
        <v>22355.340000000026</v>
      </c>
      <c r="AG12" s="24">
        <f>MAX(0,'[1]Hannahville Indian Community'!X9)</f>
        <v>0</v>
      </c>
      <c r="AH12" s="22">
        <f>'[1]Keweenaw Bay Indian Community'!F9</f>
        <v>1067204.4099999999</v>
      </c>
      <c r="AI12" s="23">
        <f>'[1]Keweenaw Bay Indian Community'!L9</f>
        <v>25117.239999999874</v>
      </c>
      <c r="AJ12" s="23">
        <f>'[1]Keweenaw Bay Indian Community'!R9</f>
        <v>4180.0099999998747</v>
      </c>
      <c r="AK12" s="24">
        <f>MAX(0,'[1]Keweenaw Bay Indian Community'!X9)</f>
        <v>351.12083999998947</v>
      </c>
      <c r="AL12" s="22">
        <f>'[1]Lac Vieux Desert Tribe'!F9</f>
        <v>4445289.37</v>
      </c>
      <c r="AM12" s="23">
        <f>'[1]Lac Vieux Desert Tribe'!L9</f>
        <v>388310.54000000004</v>
      </c>
      <c r="AN12" s="23">
        <f>'[1]Lac Vieux Desert Tribe'!R9</f>
        <v>226090.05000000005</v>
      </c>
      <c r="AO12" s="24">
        <f>MAX(0,'[1]Lac Vieux Desert Tribe'!X9)</f>
        <v>18991.564200000004</v>
      </c>
      <c r="AP12" s="22">
        <f>'[1]Little River Band of Ottawa Ind'!F9</f>
        <v>6016782.7000000002</v>
      </c>
      <c r="AQ12" s="23">
        <f>'[1]Little River Band of Ottawa Ind'!L9</f>
        <v>516242.70000000013</v>
      </c>
      <c r="AR12" s="23">
        <f>'[1]Little River Band of Ottawa Ind'!R9</f>
        <v>104498.56000000011</v>
      </c>
      <c r="AS12" s="24">
        <f>MAX(0,'[1]Little River Band of Ottawa Ind'!X9)</f>
        <v>8777.8790400000107</v>
      </c>
      <c r="AT12" s="22">
        <f>'[1]Little Traverse Bay Band of Oda'!F9</f>
        <v>959661.2</v>
      </c>
      <c r="AU12" s="23">
        <f>'[1]Little Traverse Bay Band of Oda'!L9</f>
        <v>82063.199999999953</v>
      </c>
      <c r="AV12" s="23">
        <f>'[1]Little Traverse Bay Band of Oda'!R9</f>
        <v>79195.199999999953</v>
      </c>
      <c r="AW12" s="24">
        <f>MAX(0,'[1]Little Traverse Bay Band of Oda'!X9)</f>
        <v>6652.3967999999968</v>
      </c>
      <c r="AX12" s="22">
        <f>'[1]Pokagon Band of Potawatomi Ind'!F9</f>
        <v>767277.86</v>
      </c>
      <c r="AY12" s="23">
        <f>'[1]Pokagon Band of Potawatomi Ind'!L9</f>
        <v>38276.059999999939</v>
      </c>
      <c r="AZ12" s="23">
        <f>'[1]Pokagon Band of Potawatomi Ind'!R9</f>
        <v>38007.519999999939</v>
      </c>
      <c r="BA12" s="24">
        <f>MAX(0,'[1]Pokagon Band of Potawatomi Ind'!X9)</f>
        <v>0</v>
      </c>
      <c r="BB12" s="22">
        <f>'[1]Soaring Eagle Gaming'!F9</f>
        <v>1069044.1299999999</v>
      </c>
      <c r="BC12" s="23">
        <f>'[1]Soaring Eagle Gaming'!L9</f>
        <v>104667.18999999994</v>
      </c>
      <c r="BD12" s="23">
        <f>'[1]Soaring Eagle Gaming'!R9</f>
        <v>11333.499999999942</v>
      </c>
      <c r="BE12" s="32">
        <f>MAX(0,'[1]Soaring Eagle Gaming'!X9)</f>
        <v>0</v>
      </c>
      <c r="BF12" s="22">
        <f>'[1]Sault Ste. Marie Tribe of Chipp'!F9</f>
        <v>1406203.43</v>
      </c>
      <c r="BG12" s="23">
        <f>'[1]Sault Ste. Marie Tribe of Chipp'!L9</f>
        <v>134082.72999999998</v>
      </c>
      <c r="BH12" s="23">
        <f>'[1]Sault Ste. Marie Tribe of Chipp'!R9</f>
        <v>131732.72999999998</v>
      </c>
      <c r="BI12" s="32">
        <f>MAX(0,'[1]Sault Ste. Marie Tribe of Chipp'!X9)</f>
        <v>11065.549319999998</v>
      </c>
      <c r="BJ12" s="42">
        <f t="shared" ref="BJ12" si="12">B12+F12+J12+N12+R12+V12+Z12+AD12+AH12+AL12+AP12+AT12+AX12+BB12+BF12</f>
        <v>227895436.28000003</v>
      </c>
      <c r="BK12" s="38">
        <f t="shared" ref="BK12" si="13">C12+G12+K12+O12+S12+W12+AA12+AE12+AI12+AM12+AQ12+AU12+AY12+BC12+BG12</f>
        <v>18307055.649999999</v>
      </c>
      <c r="BL12" s="38">
        <f t="shared" ref="BL12" si="14">D12+H12+L12+P12+T12+X12+AB12+AF12+AJ12+AN12+AR12+AV12+AZ12+BD12+BH12</f>
        <v>9236149.4200000018</v>
      </c>
      <c r="BM12" s="43">
        <f t="shared" ref="BM12" si="15">E12+I12+M12+Q12+U12+Y12+AC12+AG12+AK12+AO12+AS12+AW12+BA12+BE12+BI12</f>
        <v>545631.89158800023</v>
      </c>
      <c r="BN12" s="34">
        <f>'[1]All Operators reconciliation'!X9+'[1]All Operators reconciliation'!Z9</f>
        <v>286569.36098700005</v>
      </c>
    </row>
    <row r="13" spans="1:77" s="1" customFormat="1" ht="13.8" x14ac:dyDescent="0.3">
      <c r="A13" s="2" t="s">
        <v>43</v>
      </c>
      <c r="B13" s="22">
        <f>'[1]MGM Grand Detroit'!F10</f>
        <v>32920119.640000001</v>
      </c>
      <c r="C13" s="23">
        <f>'[1]MGM Grand Detroit'!L10</f>
        <v>4114831.84</v>
      </c>
      <c r="D13" s="23">
        <f>'[1]MGM Grand Detroit'!R10</f>
        <v>2908627.5199999996</v>
      </c>
      <c r="E13" s="24">
        <f>MAX(0,'[1]MGM Grand Detroit'!Z10)</f>
        <v>171027.29817599998</v>
      </c>
      <c r="F13" s="22">
        <f>'[1]MotorCity Casino'!F10</f>
        <v>73465243.409999996</v>
      </c>
      <c r="G13" s="23">
        <f>'[1]MotorCity Casino'!L10</f>
        <v>9029648.1499999966</v>
      </c>
      <c r="H13" s="23">
        <f>'[1]MotorCity Casino'!R10</f>
        <v>6551135.4399999967</v>
      </c>
      <c r="I13" s="24">
        <f>MAX(0,'[1]MotorCity Casino'!Z10)</f>
        <v>385206.76387199981</v>
      </c>
      <c r="J13" s="22">
        <f>[1]Greektown_Penn!F10</f>
        <v>8167312.2800000003</v>
      </c>
      <c r="K13" s="23">
        <f>[1]Greektown_Penn!L10</f>
        <v>1013429.5200000005</v>
      </c>
      <c r="L13" s="23">
        <f>[1]Greektown_Penn!R10</f>
        <v>937289.87000000046</v>
      </c>
      <c r="M13" s="24">
        <f>MAX(0,[1]Greektown_Penn!Z10)</f>
        <v>55112.644356000026</v>
      </c>
      <c r="N13" s="22">
        <f>'[1]Bay Mills Indian Community'!F10</f>
        <v>55359867.100000001</v>
      </c>
      <c r="O13" s="23">
        <f>'[1]Bay Mills Indian Community'!L10</f>
        <v>5563546.1600000039</v>
      </c>
      <c r="P13" s="23">
        <f>'[1]Bay Mills Indian Community'!R10</f>
        <v>4197952.6300000036</v>
      </c>
      <c r="Q13" s="24">
        <f>MAX(0,'[1]Bay Mills Indian Community'!X10)</f>
        <v>352628.02092000033</v>
      </c>
      <c r="R13" s="22">
        <f>[1]FireKeepers!F10</f>
        <v>413167.32</v>
      </c>
      <c r="S13" s="23">
        <f>[1]FireKeepers!L10</f>
        <v>40267.169999999984</v>
      </c>
      <c r="T13" s="23">
        <f>[1]FireKeepers!R10</f>
        <v>20867.169999999984</v>
      </c>
      <c r="U13" s="24">
        <f>MAX(0,[1]FireKeepers!X10)</f>
        <v>0</v>
      </c>
      <c r="V13" s="22">
        <f>'[1]Grnd Traverse Band of Otta &amp; Ch'!F10</f>
        <v>14264876.310000001</v>
      </c>
      <c r="W13" s="23">
        <f>'[1]Grnd Traverse Band of Otta &amp; Ch'!L10</f>
        <v>737797.46000000089</v>
      </c>
      <c r="X13" s="23">
        <f>'[1]Grnd Traverse Band of Otta &amp; Ch'!R10</f>
        <v>544300.80000000086</v>
      </c>
      <c r="Y13" s="24">
        <f>MAX(0,'[1]Grnd Traverse Band of Otta &amp; Ch'!X10)</f>
        <v>45721.267200000075</v>
      </c>
      <c r="Z13" s="22">
        <f>'[1]Gun Lake'!F10</f>
        <v>1196723.5</v>
      </c>
      <c r="AA13" s="23">
        <f>'[1]Gun Lake'!L10</f>
        <v>43715.169999999925</v>
      </c>
      <c r="AB13" s="23">
        <f>'[1]Gun Lake'!R10</f>
        <v>34443.879999999925</v>
      </c>
      <c r="AC13" s="24">
        <f>MAX(0,'[1]Gun Lake'!X10)</f>
        <v>0</v>
      </c>
      <c r="AD13" s="22">
        <f>'[1]Hannahville Indian Community'!F10</f>
        <v>360053.81</v>
      </c>
      <c r="AE13" s="23">
        <f>'[1]Hannahville Indian Community'!L10</f>
        <v>49029.580000000016</v>
      </c>
      <c r="AF13" s="23">
        <f>'[1]Hannahville Indian Community'!R10</f>
        <v>17417.580000000016</v>
      </c>
      <c r="AG13" s="24">
        <f>MAX(0,'[1]Hannahville Indian Community'!X10)</f>
        <v>0</v>
      </c>
      <c r="AH13" s="22">
        <f>'[1]Keweenaw Bay Indian Community'!F10</f>
        <v>637316.68999999994</v>
      </c>
      <c r="AI13" s="23">
        <f>'[1]Keweenaw Bay Indian Community'!L10</f>
        <v>28081.279999999912</v>
      </c>
      <c r="AJ13" s="23">
        <f>'[1]Keweenaw Bay Indian Community'!R10</f>
        <v>2229.4199999999109</v>
      </c>
      <c r="AK13" s="24">
        <f>MAX(0,'[1]Keweenaw Bay Indian Community'!X10)</f>
        <v>187.27127999999254</v>
      </c>
      <c r="AL13" s="22">
        <f>'[1]Lac Vieux Desert Tribe'!F10</f>
        <v>4417299.2300000004</v>
      </c>
      <c r="AM13" s="23">
        <f>'[1]Lac Vieux Desert Tribe'!L10</f>
        <v>631633.75000000047</v>
      </c>
      <c r="AN13" s="23">
        <f>'[1]Lac Vieux Desert Tribe'!R10</f>
        <v>478222.26000000047</v>
      </c>
      <c r="AO13" s="24">
        <f>MAX(0,'[1]Lac Vieux Desert Tribe'!X10)</f>
        <v>40170.669840000046</v>
      </c>
      <c r="AP13" s="22">
        <f>'[1]Little River Band of Ottawa Ind'!F10</f>
        <v>5523080.3600000003</v>
      </c>
      <c r="AQ13" s="23">
        <f>'[1]Little River Band of Ottawa Ind'!L10</f>
        <v>686025.27</v>
      </c>
      <c r="AR13" s="23">
        <f>'[1]Little River Band of Ottawa Ind'!R10</f>
        <v>218982.03000000003</v>
      </c>
      <c r="AS13" s="24">
        <f>MAX(0,'[1]Little River Band of Ottawa Ind'!X10)</f>
        <v>18394.490520000003</v>
      </c>
      <c r="AT13" s="22">
        <f>'[1]Little Traverse Bay Band of Oda'!F10</f>
        <v>816225.86</v>
      </c>
      <c r="AU13" s="23">
        <f>'[1]Little Traverse Bay Band of Oda'!L10</f>
        <v>79156.709999999963</v>
      </c>
      <c r="AV13" s="23">
        <f>'[1]Little Traverse Bay Band of Oda'!R10</f>
        <v>76929.359999999957</v>
      </c>
      <c r="AW13" s="24">
        <f>MAX(0,'[1]Little Traverse Bay Band of Oda'!X10)</f>
        <v>6462.0662399999965</v>
      </c>
      <c r="AX13" s="22">
        <f>'[1]Pokagon Band of Potawatomi Ind'!F10</f>
        <v>514305.71</v>
      </c>
      <c r="AY13" s="23">
        <f>'[1]Pokagon Band of Potawatomi Ind'!L10</f>
        <v>71967.390000000014</v>
      </c>
      <c r="AZ13" s="23">
        <f>'[1]Pokagon Band of Potawatomi Ind'!R10</f>
        <v>71678.880000000019</v>
      </c>
      <c r="BA13" s="24">
        <f>MAX(0,'[1]Pokagon Band of Potawatomi Ind'!X10)</f>
        <v>0</v>
      </c>
      <c r="BB13" s="22">
        <f>'[1]Soaring Eagle Gaming'!F10</f>
        <v>788443.2</v>
      </c>
      <c r="BC13" s="23">
        <f>'[1]Soaring Eagle Gaming'!L10</f>
        <v>182085.03999999992</v>
      </c>
      <c r="BD13" s="23">
        <f>'[1]Soaring Eagle Gaming'!R10</f>
        <v>109205.87999999992</v>
      </c>
      <c r="BE13" s="32">
        <f>MAX(0,'[1]Soaring Eagle Gaming'!X10)</f>
        <v>0</v>
      </c>
      <c r="BF13" s="22">
        <f>'[1]Sault Ste. Marie Tribe of Chipp'!F10</f>
        <v>2000490.69</v>
      </c>
      <c r="BG13" s="23">
        <f>'[1]Sault Ste. Marie Tribe of Chipp'!L10</f>
        <v>228483.74</v>
      </c>
      <c r="BH13" s="23">
        <f>'[1]Sault Ste. Marie Tribe of Chipp'!R10</f>
        <v>223488.13999999998</v>
      </c>
      <c r="BI13" s="32">
        <f>MAX(0,'[1]Sault Ste. Marie Tribe of Chipp'!X10)</f>
        <v>18773.00376</v>
      </c>
      <c r="BJ13" s="42">
        <f t="shared" ref="BJ13" si="16">B13+F13+J13+N13+R13+V13+Z13+AD13+AH13+AL13+AP13+AT13+AX13+BB13+BF13</f>
        <v>200844525.11000001</v>
      </c>
      <c r="BK13" s="38">
        <f t="shared" ref="BK13" si="17">C13+G13+K13+O13+S13+W13+AA13+AE13+AI13+AM13+AQ13+AU13+AY13+BC13+BG13</f>
        <v>22499698.230000004</v>
      </c>
      <c r="BL13" s="38">
        <f t="shared" ref="BL13" si="18">D13+H13+L13+P13+T13+X13+AB13+AF13+AJ13+AN13+AR13+AV13+AZ13+BD13+BH13</f>
        <v>16392770.860000003</v>
      </c>
      <c r="BM13" s="43">
        <f t="shared" ref="BM13" si="19">E13+I13+M13+Q13+U13+Y13+AC13+AG13+AK13+AO13+AS13+AW13+BA13+BE13+BI13</f>
        <v>1093683.4961640004</v>
      </c>
      <c r="BN13" s="34">
        <f>'[1]All Operators reconciliation'!X10+'[1]All Operators reconciliation'!Z10</f>
        <v>391968.89169099991</v>
      </c>
    </row>
    <row r="14" spans="1:77" s="1" customFormat="1" ht="13.8" x14ac:dyDescent="0.3">
      <c r="A14" s="2" t="s">
        <v>44</v>
      </c>
      <c r="B14" s="22"/>
      <c r="C14" s="23"/>
      <c r="D14" s="23"/>
      <c r="E14" s="24"/>
      <c r="F14" s="22"/>
      <c r="G14" s="23"/>
      <c r="H14" s="23"/>
      <c r="I14" s="24"/>
      <c r="J14" s="22"/>
      <c r="K14" s="23"/>
      <c r="L14" s="23"/>
      <c r="M14" s="24"/>
      <c r="N14" s="22"/>
      <c r="O14" s="23"/>
      <c r="P14" s="23"/>
      <c r="Q14" s="24"/>
      <c r="R14" s="22"/>
      <c r="S14" s="23"/>
      <c r="T14" s="23"/>
      <c r="U14" s="24"/>
      <c r="V14" s="22"/>
      <c r="W14" s="23"/>
      <c r="X14" s="23"/>
      <c r="Y14" s="24"/>
      <c r="Z14" s="22"/>
      <c r="AA14" s="23"/>
      <c r="AB14" s="23"/>
      <c r="AC14" s="24"/>
      <c r="AD14" s="22"/>
      <c r="AE14" s="23"/>
      <c r="AF14" s="23"/>
      <c r="AG14" s="24"/>
      <c r="AH14" s="22"/>
      <c r="AI14" s="23"/>
      <c r="AJ14" s="23"/>
      <c r="AK14" s="24"/>
      <c r="AL14" s="22"/>
      <c r="AM14" s="23"/>
      <c r="AN14" s="23"/>
      <c r="AO14" s="24"/>
      <c r="AP14" s="22"/>
      <c r="AQ14" s="23"/>
      <c r="AR14" s="23"/>
      <c r="AS14" s="24"/>
      <c r="AT14" s="22"/>
      <c r="AU14" s="23"/>
      <c r="AV14" s="23"/>
      <c r="AW14" s="24"/>
      <c r="AX14" s="22"/>
      <c r="AY14" s="23"/>
      <c r="AZ14" s="23"/>
      <c r="BA14" s="24"/>
      <c r="BB14" s="22"/>
      <c r="BC14" s="23"/>
      <c r="BD14" s="23"/>
      <c r="BE14" s="32"/>
      <c r="BF14" s="22"/>
      <c r="BG14" s="23"/>
      <c r="BH14" s="23"/>
      <c r="BI14" s="32"/>
      <c r="BJ14" s="42"/>
      <c r="BK14" s="38"/>
      <c r="BL14" s="38"/>
      <c r="BM14" s="43"/>
      <c r="BN14" s="34"/>
    </row>
    <row r="15" spans="1:77" s="1" customFormat="1" ht="13.8" x14ac:dyDescent="0.3">
      <c r="A15" s="2" t="s">
        <v>45</v>
      </c>
      <c r="B15" s="22"/>
      <c r="C15" s="23"/>
      <c r="D15" s="23"/>
      <c r="E15" s="24"/>
      <c r="F15" s="22"/>
      <c r="G15" s="23"/>
      <c r="H15" s="23"/>
      <c r="I15" s="24"/>
      <c r="J15" s="22"/>
      <c r="K15" s="23"/>
      <c r="L15" s="23"/>
      <c r="M15" s="24"/>
      <c r="N15" s="22"/>
      <c r="O15" s="23"/>
      <c r="P15" s="23"/>
      <c r="Q15" s="24"/>
      <c r="R15" s="22"/>
      <c r="S15" s="23"/>
      <c r="T15" s="23"/>
      <c r="U15" s="24"/>
      <c r="V15" s="22"/>
      <c r="W15" s="23"/>
      <c r="X15" s="23"/>
      <c r="Y15" s="24"/>
      <c r="Z15" s="22"/>
      <c r="AA15" s="23"/>
      <c r="AB15" s="23"/>
      <c r="AC15" s="24"/>
      <c r="AD15" s="22"/>
      <c r="AE15" s="23"/>
      <c r="AF15" s="23"/>
      <c r="AG15" s="24"/>
      <c r="AH15" s="22"/>
      <c r="AI15" s="23"/>
      <c r="AJ15" s="23"/>
      <c r="AK15" s="24"/>
      <c r="AL15" s="22"/>
      <c r="AM15" s="23"/>
      <c r="AN15" s="23"/>
      <c r="AO15" s="24"/>
      <c r="AP15" s="22"/>
      <c r="AQ15" s="23"/>
      <c r="AR15" s="23"/>
      <c r="AS15" s="24"/>
      <c r="AT15" s="22"/>
      <c r="AU15" s="23"/>
      <c r="AV15" s="23"/>
      <c r="AW15" s="24"/>
      <c r="AX15" s="22"/>
      <c r="AY15" s="23"/>
      <c r="AZ15" s="23"/>
      <c r="BA15" s="24"/>
      <c r="BB15" s="22"/>
      <c r="BC15" s="23"/>
      <c r="BD15" s="23"/>
      <c r="BE15" s="32"/>
      <c r="BF15" s="22"/>
      <c r="BG15" s="23"/>
      <c r="BH15" s="23"/>
      <c r="BI15" s="32"/>
      <c r="BJ15" s="42"/>
      <c r="BK15" s="38"/>
      <c r="BL15" s="38"/>
      <c r="BM15" s="43"/>
      <c r="BN15" s="34"/>
    </row>
    <row r="16" spans="1:77" s="1" customFormat="1" ht="13.8" x14ac:dyDescent="0.3">
      <c r="A16" s="2" t="s">
        <v>46</v>
      </c>
      <c r="B16" s="22"/>
      <c r="C16" s="23"/>
      <c r="D16" s="23"/>
      <c r="E16" s="24"/>
      <c r="F16" s="22"/>
      <c r="G16" s="23"/>
      <c r="H16" s="23"/>
      <c r="I16" s="24"/>
      <c r="J16" s="22"/>
      <c r="K16" s="23"/>
      <c r="L16" s="23"/>
      <c r="M16" s="24"/>
      <c r="N16" s="22"/>
      <c r="O16" s="23"/>
      <c r="P16" s="23"/>
      <c r="Q16" s="24"/>
      <c r="R16" s="22"/>
      <c r="S16" s="23"/>
      <c r="T16" s="23"/>
      <c r="U16" s="24"/>
      <c r="V16" s="22"/>
      <c r="W16" s="23"/>
      <c r="X16" s="23"/>
      <c r="Y16" s="24"/>
      <c r="Z16" s="22"/>
      <c r="AA16" s="23"/>
      <c r="AB16" s="23"/>
      <c r="AC16" s="24"/>
      <c r="AD16" s="22"/>
      <c r="AE16" s="23"/>
      <c r="AF16" s="23"/>
      <c r="AG16" s="24"/>
      <c r="AH16" s="22"/>
      <c r="AI16" s="23"/>
      <c r="AJ16" s="23"/>
      <c r="AK16" s="24"/>
      <c r="AL16" s="22"/>
      <c r="AM16" s="23"/>
      <c r="AN16" s="23"/>
      <c r="AO16" s="24"/>
      <c r="AP16" s="22"/>
      <c r="AQ16" s="23"/>
      <c r="AR16" s="23"/>
      <c r="AS16" s="24"/>
      <c r="AT16" s="22"/>
      <c r="AU16" s="23"/>
      <c r="AV16" s="23"/>
      <c r="AW16" s="24"/>
      <c r="AX16" s="22"/>
      <c r="AY16" s="23"/>
      <c r="AZ16" s="23"/>
      <c r="BA16" s="24"/>
      <c r="BB16" s="22"/>
      <c r="BC16" s="23"/>
      <c r="BD16" s="23"/>
      <c r="BE16" s="32"/>
      <c r="BF16" s="22"/>
      <c r="BG16" s="23"/>
      <c r="BH16" s="23"/>
      <c r="BI16" s="32"/>
      <c r="BJ16" s="42"/>
      <c r="BK16" s="38"/>
      <c r="BL16" s="38"/>
      <c r="BM16" s="43"/>
      <c r="BN16" s="34"/>
    </row>
    <row r="17" spans="1:67" s="1" customFormat="1" ht="13.8" x14ac:dyDescent="0.3">
      <c r="A17" s="2" t="s">
        <v>47</v>
      </c>
      <c r="B17" s="22"/>
      <c r="C17" s="23"/>
      <c r="D17" s="23"/>
      <c r="E17" s="24"/>
      <c r="F17" s="22"/>
      <c r="G17" s="23"/>
      <c r="H17" s="23"/>
      <c r="I17" s="24"/>
      <c r="J17" s="22"/>
      <c r="K17" s="23"/>
      <c r="L17" s="23"/>
      <c r="M17" s="24"/>
      <c r="N17" s="22"/>
      <c r="O17" s="23"/>
      <c r="P17" s="23"/>
      <c r="Q17" s="24"/>
      <c r="R17" s="22"/>
      <c r="S17" s="23"/>
      <c r="T17" s="23"/>
      <c r="U17" s="24"/>
      <c r="V17" s="22"/>
      <c r="W17" s="23"/>
      <c r="X17" s="23"/>
      <c r="Y17" s="24"/>
      <c r="Z17" s="22"/>
      <c r="AA17" s="23"/>
      <c r="AB17" s="23"/>
      <c r="AC17" s="24"/>
      <c r="AD17" s="22"/>
      <c r="AE17" s="23"/>
      <c r="AF17" s="23"/>
      <c r="AG17" s="24"/>
      <c r="AH17" s="22"/>
      <c r="AI17" s="23"/>
      <c r="AJ17" s="23"/>
      <c r="AK17" s="24"/>
      <c r="AL17" s="22"/>
      <c r="AM17" s="23"/>
      <c r="AN17" s="23"/>
      <c r="AO17" s="24"/>
      <c r="AP17" s="22"/>
      <c r="AQ17" s="23"/>
      <c r="AR17" s="23"/>
      <c r="AS17" s="24"/>
      <c r="AT17" s="22"/>
      <c r="AU17" s="23"/>
      <c r="AV17" s="23"/>
      <c r="AW17" s="24"/>
      <c r="AX17" s="22"/>
      <c r="AY17" s="23"/>
      <c r="AZ17" s="23"/>
      <c r="BA17" s="24"/>
      <c r="BB17" s="22"/>
      <c r="BC17" s="23"/>
      <c r="BD17" s="23"/>
      <c r="BE17" s="32"/>
      <c r="BF17" s="22"/>
      <c r="BG17" s="23"/>
      <c r="BH17" s="23"/>
      <c r="BI17" s="32"/>
      <c r="BJ17" s="42"/>
      <c r="BK17" s="38"/>
      <c r="BL17" s="38"/>
      <c r="BM17" s="43"/>
      <c r="BN17" s="34"/>
    </row>
    <row r="18" spans="1:67" s="1" customFormat="1" thickBot="1" x14ac:dyDescent="0.35">
      <c r="A18" s="2" t="s">
        <v>48</v>
      </c>
      <c r="B18" s="22">
        <f>'[1]MGM Grand Detroit'!F15</f>
        <v>0</v>
      </c>
      <c r="C18" s="23">
        <f>'[1]MGM Grand Detroit'!L15</f>
        <v>0</v>
      </c>
      <c r="D18" s="23">
        <f>'[1]MGM Grand Detroit'!R15</f>
        <v>0</v>
      </c>
      <c r="E18" s="24">
        <f>MAX(0,'[1]MGM Grand Detroit'!Z15)</f>
        <v>0</v>
      </c>
      <c r="F18" s="22">
        <f>'[1]MotorCity Casino'!F15</f>
        <v>0</v>
      </c>
      <c r="G18" s="23">
        <f>'[1]MotorCity Casino'!L15</f>
        <v>0</v>
      </c>
      <c r="H18" s="23">
        <f>'[1]MotorCity Casino'!R15</f>
        <v>0</v>
      </c>
      <c r="I18" s="24">
        <f>MAX(0,'[1]MotorCity Casino'!Z15)</f>
        <v>0</v>
      </c>
      <c r="J18" s="22">
        <f>[1]Greektown_Penn!F15</f>
        <v>0</v>
      </c>
      <c r="K18" s="23">
        <f>[1]Greektown_Penn!L15</f>
        <v>0</v>
      </c>
      <c r="L18" s="23">
        <f>[1]Greektown_Penn!R15</f>
        <v>0</v>
      </c>
      <c r="M18" s="24">
        <f>MAX(0,[1]Greektown_Penn!Z15)</f>
        <v>0</v>
      </c>
      <c r="N18" s="22">
        <f>'[1]Bay Mills Indian Community'!F15</f>
        <v>0</v>
      </c>
      <c r="O18" s="23">
        <f>'[1]Bay Mills Indian Community'!L15</f>
        <v>0</v>
      </c>
      <c r="P18" s="23">
        <f>'[1]Bay Mills Indian Community'!R15</f>
        <v>0</v>
      </c>
      <c r="Q18" s="24">
        <f>MAX(0,'[1]Bay Mills Indian Community'!X15)</f>
        <v>0</v>
      </c>
      <c r="R18" s="22">
        <f>[1]FireKeepers!F15</f>
        <v>0</v>
      </c>
      <c r="S18" s="23">
        <f>[1]FireKeepers!L15</f>
        <v>0</v>
      </c>
      <c r="T18" s="23">
        <f>[1]FireKeepers!R15</f>
        <v>0</v>
      </c>
      <c r="U18" s="24">
        <f>MAX(0,[1]FireKeepers!X15)</f>
        <v>0</v>
      </c>
      <c r="V18" s="22">
        <f>'[1]Grnd Traverse Band of Otta &amp; Ch'!F15</f>
        <v>0</v>
      </c>
      <c r="W18" s="23">
        <f>'[1]Grnd Traverse Band of Otta &amp; Ch'!L15</f>
        <v>0</v>
      </c>
      <c r="X18" s="23">
        <f>'[1]Grnd Traverse Band of Otta &amp; Ch'!R15</f>
        <v>0</v>
      </c>
      <c r="Y18" s="24">
        <f>MAX(0,'[1]Grnd Traverse Band of Otta &amp; Ch'!X15)</f>
        <v>0</v>
      </c>
      <c r="Z18" s="22">
        <f>'[1]Gun Lake'!F15</f>
        <v>0</v>
      </c>
      <c r="AA18" s="23">
        <f>'[1]Gun Lake'!L15</f>
        <v>0</v>
      </c>
      <c r="AB18" s="23">
        <f>'[1]Gun Lake'!R15</f>
        <v>0</v>
      </c>
      <c r="AC18" s="24">
        <f>MAX(0,'[1]Gun Lake'!X15)</f>
        <v>0</v>
      </c>
      <c r="AD18" s="22">
        <f>'[1]Hannahville Indian Community'!F15</f>
        <v>0</v>
      </c>
      <c r="AE18" s="23">
        <f>'[1]Hannahville Indian Community'!L15</f>
        <v>0</v>
      </c>
      <c r="AF18" s="23">
        <f>'[1]Hannahville Indian Community'!R15</f>
        <v>0</v>
      </c>
      <c r="AG18" s="24">
        <f>MAX(0,'[1]Hannahville Indian Community'!X15)</f>
        <v>0</v>
      </c>
      <c r="AH18" s="22">
        <f>'[1]Keweenaw Bay Indian Community'!F15</f>
        <v>0</v>
      </c>
      <c r="AI18" s="23">
        <f>'[1]Keweenaw Bay Indian Community'!L15</f>
        <v>0</v>
      </c>
      <c r="AJ18" s="23">
        <f>'[1]Keweenaw Bay Indian Community'!R15</f>
        <v>0</v>
      </c>
      <c r="AK18" s="24">
        <f>MAX(0,'[1]Keweenaw Bay Indian Community'!X15)</f>
        <v>0</v>
      </c>
      <c r="AL18" s="22">
        <f>'[1]Lac Vieux Desert Tribe'!F15</f>
        <v>0</v>
      </c>
      <c r="AM18" s="23">
        <f>'[1]Lac Vieux Desert Tribe'!L15</f>
        <v>0</v>
      </c>
      <c r="AN18" s="23">
        <f>'[1]Lac Vieux Desert Tribe'!R15</f>
        <v>0</v>
      </c>
      <c r="AO18" s="24">
        <f>MAX(0,'[1]Lac Vieux Desert Tribe'!X15)</f>
        <v>0</v>
      </c>
      <c r="AP18" s="22">
        <f>'[1]Little River Band of Ottawa Ind'!F15</f>
        <v>0</v>
      </c>
      <c r="AQ18" s="23">
        <f>'[1]Little River Band of Ottawa Ind'!L15</f>
        <v>0</v>
      </c>
      <c r="AR18" s="23">
        <f>'[1]Little River Band of Ottawa Ind'!R15</f>
        <v>0</v>
      </c>
      <c r="AS18" s="24">
        <f>MAX(0,'[1]Little River Band of Ottawa Ind'!X15)</f>
        <v>0</v>
      </c>
      <c r="AT18" s="22">
        <f>'[1]Little Traverse Bay Band of Oda'!F15</f>
        <v>0</v>
      </c>
      <c r="AU18" s="23">
        <f>'[1]Little Traverse Bay Band of Oda'!L15</f>
        <v>0</v>
      </c>
      <c r="AV18" s="23">
        <f>'[1]Little Traverse Bay Band of Oda'!R15</f>
        <v>0</v>
      </c>
      <c r="AW18" s="24">
        <f>MAX(0,'[1]Little Traverse Bay Band of Oda'!X15)</f>
        <v>0</v>
      </c>
      <c r="AX18" s="22">
        <f>'[1]Pokagon Band of Potawatomi Ind'!F15</f>
        <v>0</v>
      </c>
      <c r="AY18" s="23">
        <f>'[1]Pokagon Band of Potawatomi Ind'!L15</f>
        <v>0</v>
      </c>
      <c r="AZ18" s="23">
        <f>'[1]Pokagon Band of Potawatomi Ind'!R15</f>
        <v>0</v>
      </c>
      <c r="BA18" s="24">
        <f>MAX(0,'[1]Pokagon Band of Potawatomi Ind'!X15)</f>
        <v>0</v>
      </c>
      <c r="BB18" s="22">
        <f>'[1]Soaring Eagle Gaming'!F15</f>
        <v>0</v>
      </c>
      <c r="BC18" s="23">
        <f>'[1]Soaring Eagle Gaming'!L15</f>
        <v>0</v>
      </c>
      <c r="BD18" s="23">
        <f>'[1]Soaring Eagle Gaming'!R15</f>
        <v>0</v>
      </c>
      <c r="BE18" s="32">
        <f>MAX(0,'[1]Soaring Eagle Gaming'!X15)</f>
        <v>0</v>
      </c>
      <c r="BF18" s="22">
        <f>'[1]Sault Ste. Marie Tribe of Chipp'!F15</f>
        <v>0</v>
      </c>
      <c r="BG18" s="23">
        <f>'[1]Sault Ste. Marie Tribe of Chipp'!L15</f>
        <v>0</v>
      </c>
      <c r="BH18" s="23">
        <f>'[1]Sault Ste. Marie Tribe of Chipp'!R15</f>
        <v>0</v>
      </c>
      <c r="BI18" s="32">
        <f>MAX(0,'[1]Sault Ste. Marie Tribe of Chipp'!X15)</f>
        <v>0</v>
      </c>
      <c r="BJ18" s="42">
        <f t="shared" si="7"/>
        <v>0</v>
      </c>
      <c r="BK18" s="38">
        <f t="shared" si="7"/>
        <v>0</v>
      </c>
      <c r="BL18" s="38">
        <f t="shared" si="7"/>
        <v>0</v>
      </c>
      <c r="BM18" s="43">
        <f t="shared" si="7"/>
        <v>0</v>
      </c>
      <c r="BN18" s="34">
        <f>'[1]All Operators reconciliation'!X15+'[1]All Operators reconciliation'!Z15</f>
        <v>0</v>
      </c>
    </row>
    <row r="19" spans="1:67" s="29" customFormat="1" thickBot="1" x14ac:dyDescent="0.35">
      <c r="A19" s="25" t="s">
        <v>49</v>
      </c>
      <c r="B19" s="26">
        <f t="shared" ref="B19:BM19" si="20">SUM(B7:B18)</f>
        <v>425648561.19000006</v>
      </c>
      <c r="C19" s="26">
        <f t="shared" ref="C19" si="21">SUM(C7:C18)</f>
        <v>35977433.460000008</v>
      </c>
      <c r="D19" s="26">
        <f t="shared" si="20"/>
        <v>18947156.610000007</v>
      </c>
      <c r="E19" s="27">
        <f t="shared" si="20"/>
        <v>1114092.8086680006</v>
      </c>
      <c r="F19" s="26">
        <f t="shared" si="20"/>
        <v>781617713.7700001</v>
      </c>
      <c r="G19" s="26">
        <f>SUM(G7:G18)</f>
        <v>108030284.61999996</v>
      </c>
      <c r="H19" s="26">
        <f>SUM(H7:H18)</f>
        <v>74839074.229999959</v>
      </c>
      <c r="I19" s="27">
        <f t="shared" si="20"/>
        <v>4400537.5647239974</v>
      </c>
      <c r="J19" s="26">
        <f t="shared" ref="J19:BI19" si="22">SUM(J7:J18)</f>
        <v>120758336.12</v>
      </c>
      <c r="K19" s="28">
        <f t="shared" si="22"/>
        <v>5402326.4300000044</v>
      </c>
      <c r="L19" s="28">
        <f t="shared" si="22"/>
        <v>3797757.2700000047</v>
      </c>
      <c r="M19" s="27">
        <f t="shared" si="22"/>
        <v>223308.1274760002</v>
      </c>
      <c r="N19" s="26">
        <f t="shared" si="22"/>
        <v>593805387.00999999</v>
      </c>
      <c r="O19" s="26">
        <f t="shared" si="22"/>
        <v>43368684.710000008</v>
      </c>
      <c r="P19" s="26">
        <f t="shared" si="22"/>
        <v>23973950.580000006</v>
      </c>
      <c r="Q19" s="27">
        <f t="shared" si="22"/>
        <v>2013811.8487200001</v>
      </c>
      <c r="R19" s="26">
        <f t="shared" si="22"/>
        <v>7952963.0200000014</v>
      </c>
      <c r="S19" s="28">
        <f t="shared" si="22"/>
        <v>183660.55000000045</v>
      </c>
      <c r="T19" s="28">
        <f t="shared" si="22"/>
        <v>-237592.51999999955</v>
      </c>
      <c r="U19" s="27">
        <f t="shared" si="22"/>
        <v>0</v>
      </c>
      <c r="V19" s="26">
        <f t="shared" si="22"/>
        <v>161890478.84999999</v>
      </c>
      <c r="W19" s="28">
        <f t="shared" si="22"/>
        <v>7246253.5129999965</v>
      </c>
      <c r="X19" s="28">
        <f t="shared" si="22"/>
        <v>3776636.8429999957</v>
      </c>
      <c r="Y19" s="27">
        <f t="shared" si="22"/>
        <v>317237.49623999977</v>
      </c>
      <c r="Z19" s="26">
        <f t="shared" si="22"/>
        <v>8826263.8499999996</v>
      </c>
      <c r="AA19" s="28">
        <f t="shared" si="22"/>
        <v>650934.36999999976</v>
      </c>
      <c r="AB19" s="28">
        <f t="shared" si="22"/>
        <v>361695.63999999978</v>
      </c>
      <c r="AC19" s="27">
        <f t="shared" si="22"/>
        <v>0</v>
      </c>
      <c r="AD19" s="26">
        <f t="shared" si="22"/>
        <v>6958762.3700000001</v>
      </c>
      <c r="AE19" s="28">
        <f t="shared" si="22"/>
        <v>701354.34999999986</v>
      </c>
      <c r="AF19" s="28">
        <f t="shared" si="22"/>
        <v>190401.34999999986</v>
      </c>
      <c r="AG19" s="27">
        <f t="shared" si="22"/>
        <v>0</v>
      </c>
      <c r="AH19" s="26">
        <f t="shared" si="22"/>
        <v>8551057.1500000004</v>
      </c>
      <c r="AI19" s="28">
        <f t="shared" si="22"/>
        <v>289798.76999999979</v>
      </c>
      <c r="AJ19" s="28">
        <f t="shared" si="22"/>
        <v>79392.14999999979</v>
      </c>
      <c r="AK19" s="27">
        <f t="shared" si="22"/>
        <v>6668.9405999999835</v>
      </c>
      <c r="AL19" s="26">
        <f t="shared" si="22"/>
        <v>52975316.870000005</v>
      </c>
      <c r="AM19" s="28">
        <f t="shared" si="22"/>
        <v>4641256.9400000032</v>
      </c>
      <c r="AN19" s="28">
        <f t="shared" si="22"/>
        <v>1611084.3100000026</v>
      </c>
      <c r="AO19" s="27">
        <f t="shared" si="22"/>
        <v>135331.08204000024</v>
      </c>
      <c r="AP19" s="26">
        <f t="shared" si="22"/>
        <v>57068370.509999998</v>
      </c>
      <c r="AQ19" s="28">
        <f t="shared" si="22"/>
        <v>3712097.03</v>
      </c>
      <c r="AR19" s="28">
        <f t="shared" si="22"/>
        <v>563641.41999999981</v>
      </c>
      <c r="AS19" s="27">
        <f t="shared" si="22"/>
        <v>33227.05008000003</v>
      </c>
      <c r="AT19" s="26">
        <f t="shared" si="22"/>
        <v>11542804.139999997</v>
      </c>
      <c r="AU19" s="28">
        <f t="shared" si="22"/>
        <v>840980.90999999945</v>
      </c>
      <c r="AV19" s="28">
        <f t="shared" si="22"/>
        <v>799601.36999999941</v>
      </c>
      <c r="AW19" s="27">
        <f t="shared" si="22"/>
        <v>67166.515079999954</v>
      </c>
      <c r="AX19" s="26">
        <f t="shared" si="22"/>
        <v>4810156.67</v>
      </c>
      <c r="AY19" s="28">
        <f t="shared" si="22"/>
        <v>374236.78</v>
      </c>
      <c r="AZ19" s="28">
        <f t="shared" si="22"/>
        <v>372774.97000000003</v>
      </c>
      <c r="BA19" s="27">
        <f t="shared" si="22"/>
        <v>0</v>
      </c>
      <c r="BB19" s="26">
        <f t="shared" si="22"/>
        <v>11518181.859999999</v>
      </c>
      <c r="BC19" s="28">
        <f t="shared" si="22"/>
        <v>966315.2000000003</v>
      </c>
      <c r="BD19" s="28">
        <f t="shared" si="22"/>
        <v>64842.070000000298</v>
      </c>
      <c r="BE19" s="27">
        <f t="shared" si="22"/>
        <v>0</v>
      </c>
      <c r="BF19" s="26">
        <f t="shared" si="22"/>
        <v>14274655.43</v>
      </c>
      <c r="BG19" s="28">
        <f t="shared" si="22"/>
        <v>795836.56999999983</v>
      </c>
      <c r="BH19" s="28">
        <f t="shared" si="22"/>
        <v>761040.96999999986</v>
      </c>
      <c r="BI19" s="27">
        <f t="shared" si="22"/>
        <v>63927.441480000001</v>
      </c>
      <c r="BJ19" s="35">
        <f t="shared" si="20"/>
        <v>2268199008.8099999</v>
      </c>
      <c r="BK19" s="36">
        <f t="shared" ref="BK19" si="23">SUM(BK7:BK18)</f>
        <v>213181454.20300001</v>
      </c>
      <c r="BL19" s="36">
        <f t="shared" si="20"/>
        <v>129901457.26299997</v>
      </c>
      <c r="BM19" s="37">
        <f t="shared" si="20"/>
        <v>8375308.875107999</v>
      </c>
      <c r="BN19" s="31">
        <f t="shared" ref="BN19" si="24">SUM(BN7:BN18)</f>
        <v>3678916.3517469992</v>
      </c>
    </row>
    <row r="20" spans="1:67" s="57" customFormat="1" ht="13.8" x14ac:dyDescent="0.3">
      <c r="A20" s="56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</row>
    <row r="21" spans="1:67" s="10" customFormat="1" ht="12" x14ac:dyDescent="0.25">
      <c r="A21" s="58"/>
      <c r="B21" s="9" t="s">
        <v>54</v>
      </c>
      <c r="C21" s="201" t="s">
        <v>57</v>
      </c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7"/>
      <c r="S21" s="7"/>
      <c r="T21" s="7"/>
      <c r="U21" s="8"/>
      <c r="V21" s="7"/>
      <c r="W21" s="7"/>
      <c r="X21" s="7"/>
      <c r="Y21" s="8"/>
      <c r="Z21" s="7"/>
      <c r="AA21" s="7"/>
      <c r="AB21" s="7"/>
      <c r="AC21" s="8"/>
      <c r="AD21" s="7"/>
      <c r="AE21" s="7"/>
      <c r="AF21" s="7"/>
      <c r="AG21" s="8"/>
      <c r="AH21" s="7"/>
      <c r="AI21" s="7"/>
      <c r="AJ21" s="7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7"/>
      <c r="BK21" s="7"/>
      <c r="BL21" s="7"/>
      <c r="BM21" s="7"/>
      <c r="BN21" s="8"/>
      <c r="BO21" s="59"/>
    </row>
    <row r="22" spans="1:67" s="10" customFormat="1" x14ac:dyDescent="0.3">
      <c r="A22" s="60"/>
      <c r="B22" s="9" t="s">
        <v>56</v>
      </c>
      <c r="C22" s="201" t="s">
        <v>59</v>
      </c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BO22" s="17"/>
    </row>
    <row r="23" spans="1:67" s="10" customFormat="1" x14ac:dyDescent="0.3">
      <c r="A23" s="60"/>
      <c r="B23" s="9" t="s">
        <v>66</v>
      </c>
      <c r="C23" s="201" t="s">
        <v>67</v>
      </c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BO23" s="17"/>
    </row>
    <row r="24" spans="1:67" x14ac:dyDescent="0.3">
      <c r="A24" s="61"/>
      <c r="B24" s="62"/>
      <c r="C24" s="62"/>
      <c r="D24" s="62"/>
      <c r="E24" s="62"/>
      <c r="BN24"/>
    </row>
    <row r="25" spans="1:67" x14ac:dyDescent="0.3">
      <c r="BN25"/>
    </row>
    <row r="26" spans="1:67" x14ac:dyDescent="0.3">
      <c r="BN26"/>
    </row>
    <row r="27" spans="1:67" ht="15.75" customHeight="1" x14ac:dyDescent="0.3">
      <c r="BN27"/>
    </row>
    <row r="28" spans="1:67" ht="15.75" customHeight="1" x14ac:dyDescent="0.3">
      <c r="BN28"/>
    </row>
    <row r="29" spans="1:67" x14ac:dyDescent="0.3">
      <c r="BN29"/>
    </row>
    <row r="30" spans="1:67" x14ac:dyDescent="0.3">
      <c r="BN30"/>
    </row>
    <row r="31" spans="1:67" x14ac:dyDescent="0.3">
      <c r="BN31"/>
    </row>
  </sheetData>
  <sheetProtection algorithmName="SHA-512" hashValue="42zfjp26mg6jN74E5ZkaflrA092gcaIvaXlMKFRw8dyBAg1CXujDkt5kR5dsurSw3HAGFrMDciWNl5GBNZRJxA==" saltValue="wGxApC3gWhs9YH6MSbMTMA==" spinCount="100000" sheet="1" selectLockedCells="1" selectUnlockedCells="1"/>
  <mergeCells count="69">
    <mergeCell ref="C21:Q21"/>
    <mergeCell ref="C22:Q22"/>
    <mergeCell ref="C23:Q23"/>
    <mergeCell ref="AD5:AG5"/>
    <mergeCell ref="AH5:AK5"/>
    <mergeCell ref="V5:Y5"/>
    <mergeCell ref="Z5:AC5"/>
    <mergeCell ref="AL4:AO4"/>
    <mergeCell ref="AP4:AS4"/>
    <mergeCell ref="AT4:AW4"/>
    <mergeCell ref="BB5:BE5"/>
    <mergeCell ref="BF5:BI5"/>
    <mergeCell ref="AL5:AO5"/>
    <mergeCell ref="AP5:AS5"/>
    <mergeCell ref="AT5:AW5"/>
    <mergeCell ref="AX5:BA5"/>
    <mergeCell ref="Z4:AC4"/>
    <mergeCell ref="AD4:AG4"/>
    <mergeCell ref="AH4:AK4"/>
    <mergeCell ref="B5:E5"/>
    <mergeCell ref="F5:I5"/>
    <mergeCell ref="J5:M5"/>
    <mergeCell ref="N5:Q5"/>
    <mergeCell ref="R5:U5"/>
    <mergeCell ref="AT3:AW3"/>
    <mergeCell ref="AX3:BA3"/>
    <mergeCell ref="BB3:BE3"/>
    <mergeCell ref="BF3:BI3"/>
    <mergeCell ref="B4:E4"/>
    <mergeCell ref="F4:I4"/>
    <mergeCell ref="J4:M4"/>
    <mergeCell ref="N4:Q4"/>
    <mergeCell ref="R4:U4"/>
    <mergeCell ref="V4:Y4"/>
    <mergeCell ref="V3:Y3"/>
    <mergeCell ref="Z3:AC3"/>
    <mergeCell ref="AD3:AG3"/>
    <mergeCell ref="AH3:AK3"/>
    <mergeCell ref="AL3:AO3"/>
    <mergeCell ref="AP3:AS3"/>
    <mergeCell ref="AX2:BA2"/>
    <mergeCell ref="BB2:BE2"/>
    <mergeCell ref="BF2:BI2"/>
    <mergeCell ref="BJ2:BM5"/>
    <mergeCell ref="BN2:BN5"/>
    <mergeCell ref="AX4:BA4"/>
    <mergeCell ref="BB4:BE4"/>
    <mergeCell ref="BF4:BI4"/>
    <mergeCell ref="B3:E3"/>
    <mergeCell ref="F3:I3"/>
    <mergeCell ref="J3:M3"/>
    <mergeCell ref="N3:Q3"/>
    <mergeCell ref="R3:U3"/>
    <mergeCell ref="AT2:AW2"/>
    <mergeCell ref="B1:Q1"/>
    <mergeCell ref="R1:AG1"/>
    <mergeCell ref="AH1:AW1"/>
    <mergeCell ref="AX1:BN1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</mergeCells>
  <printOptions verticalCentered="1"/>
  <pageMargins left="0.25" right="0.25" top="0.75" bottom="0.75" header="0.3" footer="0.3"/>
  <pageSetup paperSize="5" scale="62" fitToWidth="4" orientation="landscape" r:id="rId1"/>
  <headerFooter>
    <oddFooter>&amp;C&amp;P of &amp;N</oddFooter>
  </headerFooter>
  <colBreaks count="3" manualBreakCount="3">
    <brk id="17" max="23" man="1"/>
    <brk id="33" max="23" man="1"/>
    <brk id="4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0BE74-44D4-4986-BBEF-DAA9B61E1230}">
  <sheetPr codeName="Sheet1"/>
  <dimension ref="A1:BY31"/>
  <sheetViews>
    <sheetView zoomScale="90" zoomScaleNormal="90" workbookViewId="0"/>
  </sheetViews>
  <sheetFormatPr defaultRowHeight="14.4" x14ac:dyDescent="0.3"/>
  <cols>
    <col min="1" max="1" width="14.44140625" customWidth="1"/>
    <col min="2" max="5" width="15.33203125" customWidth="1"/>
    <col min="6" max="6" width="17.21875" bestFit="1" customWidth="1"/>
    <col min="7" max="61" width="15.33203125" customWidth="1"/>
    <col min="62" max="62" width="17" bestFit="1" customWidth="1"/>
    <col min="63" max="65" width="15.33203125" customWidth="1"/>
    <col min="66" max="66" width="14.6640625" style="17" customWidth="1"/>
    <col min="69" max="69" width="16.88671875" bestFit="1" customWidth="1"/>
  </cols>
  <sheetData>
    <row r="1" spans="1:77" ht="19.5" customHeight="1" thickBot="1" x14ac:dyDescent="0.35">
      <c r="A1" s="12"/>
      <c r="B1" s="66" t="s">
        <v>74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  <c r="R1" s="66" t="s">
        <v>74</v>
      </c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 t="s">
        <v>74</v>
      </c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 t="s">
        <v>74</v>
      </c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</row>
    <row r="2" spans="1:77" s="3" customFormat="1" ht="31.5" customHeight="1" thickBot="1" x14ac:dyDescent="0.35">
      <c r="A2" s="16" t="s">
        <v>0</v>
      </c>
      <c r="B2" s="69" t="s">
        <v>1</v>
      </c>
      <c r="C2" s="70"/>
      <c r="D2" s="70"/>
      <c r="E2" s="71"/>
      <c r="F2" s="72" t="s">
        <v>2</v>
      </c>
      <c r="G2" s="73"/>
      <c r="H2" s="73"/>
      <c r="I2" s="74"/>
      <c r="J2" s="75" t="s">
        <v>3</v>
      </c>
      <c r="K2" s="76"/>
      <c r="L2" s="76"/>
      <c r="M2" s="77"/>
      <c r="N2" s="78" t="s">
        <v>4</v>
      </c>
      <c r="O2" s="79"/>
      <c r="P2" s="79"/>
      <c r="Q2" s="80"/>
      <c r="R2" s="81" t="s">
        <v>70</v>
      </c>
      <c r="S2" s="82"/>
      <c r="T2" s="82"/>
      <c r="U2" s="83"/>
      <c r="V2" s="84" t="s">
        <v>5</v>
      </c>
      <c r="W2" s="85"/>
      <c r="X2" s="85"/>
      <c r="Y2" s="86"/>
      <c r="Z2" s="87" t="s">
        <v>71</v>
      </c>
      <c r="AA2" s="88"/>
      <c r="AB2" s="88"/>
      <c r="AC2" s="89"/>
      <c r="AD2" s="90" t="s">
        <v>6</v>
      </c>
      <c r="AE2" s="91"/>
      <c r="AF2" s="91"/>
      <c r="AG2" s="92"/>
      <c r="AH2" s="93" t="s">
        <v>7</v>
      </c>
      <c r="AI2" s="94"/>
      <c r="AJ2" s="94"/>
      <c r="AK2" s="95"/>
      <c r="AL2" s="96" t="s">
        <v>58</v>
      </c>
      <c r="AM2" s="97"/>
      <c r="AN2" s="97"/>
      <c r="AO2" s="98"/>
      <c r="AP2" s="99" t="s">
        <v>8</v>
      </c>
      <c r="AQ2" s="100"/>
      <c r="AR2" s="100"/>
      <c r="AS2" s="101"/>
      <c r="AT2" s="63" t="s">
        <v>53</v>
      </c>
      <c r="AU2" s="64"/>
      <c r="AV2" s="64"/>
      <c r="AW2" s="65"/>
      <c r="AX2" s="111" t="s">
        <v>61</v>
      </c>
      <c r="AY2" s="112"/>
      <c r="AZ2" s="112"/>
      <c r="BA2" s="113"/>
      <c r="BB2" s="114" t="s">
        <v>75</v>
      </c>
      <c r="BC2" s="115"/>
      <c r="BD2" s="115"/>
      <c r="BE2" s="116"/>
      <c r="BF2" s="117" t="s">
        <v>9</v>
      </c>
      <c r="BG2" s="118"/>
      <c r="BH2" s="118"/>
      <c r="BI2" s="119"/>
      <c r="BJ2" s="120" t="s">
        <v>10</v>
      </c>
      <c r="BK2" s="121"/>
      <c r="BL2" s="121"/>
      <c r="BM2" s="122"/>
      <c r="BN2" s="126" t="s">
        <v>64</v>
      </c>
    </row>
    <row r="3" spans="1:77" s="3" customFormat="1" ht="15" hidden="1" thickBot="1" x14ac:dyDescent="0.35">
      <c r="A3" s="13" t="s">
        <v>11</v>
      </c>
      <c r="B3" s="102" t="s">
        <v>1</v>
      </c>
      <c r="C3" s="103"/>
      <c r="D3" s="103"/>
      <c r="E3" s="104"/>
      <c r="F3" s="105" t="s">
        <v>2</v>
      </c>
      <c r="G3" s="106"/>
      <c r="H3" s="106"/>
      <c r="I3" s="107"/>
      <c r="J3" s="108" t="s">
        <v>3</v>
      </c>
      <c r="K3" s="109"/>
      <c r="L3" s="109"/>
      <c r="M3" s="110"/>
      <c r="N3" s="78" t="s">
        <v>12</v>
      </c>
      <c r="O3" s="79"/>
      <c r="P3" s="79"/>
      <c r="Q3" s="80"/>
      <c r="R3" s="81" t="s">
        <v>69</v>
      </c>
      <c r="S3" s="82"/>
      <c r="T3" s="82"/>
      <c r="U3" s="83"/>
      <c r="V3" s="84" t="s">
        <v>13</v>
      </c>
      <c r="W3" s="85"/>
      <c r="X3" s="85"/>
      <c r="Y3" s="86"/>
      <c r="Z3" s="87" t="s">
        <v>72</v>
      </c>
      <c r="AA3" s="88"/>
      <c r="AB3" s="88"/>
      <c r="AC3" s="89"/>
      <c r="AD3" s="90" t="s">
        <v>14</v>
      </c>
      <c r="AE3" s="91"/>
      <c r="AF3" s="91"/>
      <c r="AG3" s="92"/>
      <c r="AH3" s="93" t="s">
        <v>15</v>
      </c>
      <c r="AI3" s="94"/>
      <c r="AJ3" s="94"/>
      <c r="AK3" s="95"/>
      <c r="AL3" s="96" t="s">
        <v>16</v>
      </c>
      <c r="AM3" s="97"/>
      <c r="AN3" s="97"/>
      <c r="AO3" s="98"/>
      <c r="AP3" s="99" t="s">
        <v>17</v>
      </c>
      <c r="AQ3" s="100"/>
      <c r="AR3" s="100"/>
      <c r="AS3" s="101"/>
      <c r="AT3" s="63" t="s">
        <v>18</v>
      </c>
      <c r="AU3" s="64"/>
      <c r="AV3" s="64"/>
      <c r="AW3" s="65"/>
      <c r="AX3" s="111" t="s">
        <v>62</v>
      </c>
      <c r="AY3" s="112"/>
      <c r="AZ3" s="112"/>
      <c r="BA3" s="113"/>
      <c r="BB3" s="114" t="s">
        <v>76</v>
      </c>
      <c r="BC3" s="115"/>
      <c r="BD3" s="115"/>
      <c r="BE3" s="116"/>
      <c r="BF3" s="117" t="s">
        <v>19</v>
      </c>
      <c r="BG3" s="118"/>
      <c r="BH3" s="118"/>
      <c r="BI3" s="119"/>
      <c r="BJ3" s="123"/>
      <c r="BK3" s="124"/>
      <c r="BL3" s="124"/>
      <c r="BM3" s="125"/>
      <c r="BN3" s="127"/>
    </row>
    <row r="4" spans="1:77" s="3" customFormat="1" ht="29.4" hidden="1" thickBot="1" x14ac:dyDescent="0.35">
      <c r="A4" s="14" t="s">
        <v>20</v>
      </c>
      <c r="B4" s="135" t="s">
        <v>21</v>
      </c>
      <c r="C4" s="136"/>
      <c r="D4" s="136"/>
      <c r="E4" s="137"/>
      <c r="F4" s="138" t="s">
        <v>22</v>
      </c>
      <c r="G4" s="139"/>
      <c r="H4" s="139"/>
      <c r="I4" s="140"/>
      <c r="J4" s="141" t="s">
        <v>23</v>
      </c>
      <c r="K4" s="142"/>
      <c r="L4" s="142"/>
      <c r="M4" s="143"/>
      <c r="N4" s="144" t="s">
        <v>24</v>
      </c>
      <c r="O4" s="145"/>
      <c r="P4" s="145"/>
      <c r="Q4" s="146"/>
      <c r="R4" s="147" t="s">
        <v>68</v>
      </c>
      <c r="S4" s="148"/>
      <c r="T4" s="148"/>
      <c r="U4" s="149"/>
      <c r="V4" s="150" t="s">
        <v>25</v>
      </c>
      <c r="W4" s="151"/>
      <c r="X4" s="151"/>
      <c r="Y4" s="152"/>
      <c r="Z4" s="87" t="s">
        <v>73</v>
      </c>
      <c r="AA4" s="88"/>
      <c r="AB4" s="88"/>
      <c r="AC4" s="89"/>
      <c r="AD4" s="153" t="s">
        <v>26</v>
      </c>
      <c r="AE4" s="154"/>
      <c r="AF4" s="154"/>
      <c r="AG4" s="155"/>
      <c r="AH4" s="156" t="s">
        <v>27</v>
      </c>
      <c r="AI4" s="157"/>
      <c r="AJ4" s="157"/>
      <c r="AK4" s="158"/>
      <c r="AL4" s="174" t="s">
        <v>28</v>
      </c>
      <c r="AM4" s="175"/>
      <c r="AN4" s="175"/>
      <c r="AO4" s="176"/>
      <c r="AP4" s="177" t="s">
        <v>29</v>
      </c>
      <c r="AQ4" s="178"/>
      <c r="AR4" s="178"/>
      <c r="AS4" s="179"/>
      <c r="AT4" s="180" t="s">
        <v>30</v>
      </c>
      <c r="AU4" s="181"/>
      <c r="AV4" s="181"/>
      <c r="AW4" s="182"/>
      <c r="AX4" s="111" t="s">
        <v>63</v>
      </c>
      <c r="AY4" s="112"/>
      <c r="AZ4" s="112"/>
      <c r="BA4" s="113"/>
      <c r="BB4" s="129" t="s">
        <v>77</v>
      </c>
      <c r="BC4" s="130"/>
      <c r="BD4" s="130"/>
      <c r="BE4" s="131"/>
      <c r="BF4" s="132" t="s">
        <v>31</v>
      </c>
      <c r="BG4" s="133"/>
      <c r="BH4" s="133"/>
      <c r="BI4" s="134"/>
      <c r="BJ4" s="123"/>
      <c r="BK4" s="124"/>
      <c r="BL4" s="124"/>
      <c r="BM4" s="125"/>
      <c r="BN4" s="127"/>
    </row>
    <row r="5" spans="1:77" s="3" customFormat="1" ht="35.25" customHeight="1" thickBot="1" x14ac:dyDescent="0.35">
      <c r="A5" s="15" t="s">
        <v>60</v>
      </c>
      <c r="B5" s="159">
        <v>44218</v>
      </c>
      <c r="C5" s="160"/>
      <c r="D5" s="160"/>
      <c r="E5" s="161"/>
      <c r="F5" s="162">
        <v>44218</v>
      </c>
      <c r="G5" s="163"/>
      <c r="H5" s="163"/>
      <c r="I5" s="164"/>
      <c r="J5" s="165">
        <v>44218</v>
      </c>
      <c r="K5" s="166"/>
      <c r="L5" s="166"/>
      <c r="M5" s="167"/>
      <c r="N5" s="168">
        <v>44218</v>
      </c>
      <c r="O5" s="169"/>
      <c r="P5" s="169"/>
      <c r="Q5" s="170"/>
      <c r="R5" s="171">
        <v>44389</v>
      </c>
      <c r="S5" s="172"/>
      <c r="T5" s="172"/>
      <c r="U5" s="173"/>
      <c r="V5" s="209">
        <v>44218</v>
      </c>
      <c r="W5" s="210"/>
      <c r="X5" s="210"/>
      <c r="Y5" s="211"/>
      <c r="Z5" s="212">
        <v>44410</v>
      </c>
      <c r="AA5" s="213"/>
      <c r="AB5" s="213"/>
      <c r="AC5" s="214"/>
      <c r="AD5" s="203">
        <v>44218</v>
      </c>
      <c r="AE5" s="204"/>
      <c r="AF5" s="204"/>
      <c r="AG5" s="205"/>
      <c r="AH5" s="206">
        <v>44218</v>
      </c>
      <c r="AI5" s="207"/>
      <c r="AJ5" s="207"/>
      <c r="AK5" s="208"/>
      <c r="AL5" s="189">
        <v>44218</v>
      </c>
      <c r="AM5" s="190"/>
      <c r="AN5" s="190"/>
      <c r="AO5" s="191"/>
      <c r="AP5" s="192">
        <v>44218</v>
      </c>
      <c r="AQ5" s="193"/>
      <c r="AR5" s="193"/>
      <c r="AS5" s="194"/>
      <c r="AT5" s="195">
        <v>44225</v>
      </c>
      <c r="AU5" s="196"/>
      <c r="AV5" s="196"/>
      <c r="AW5" s="197"/>
      <c r="AX5" s="198">
        <v>44242</v>
      </c>
      <c r="AY5" s="199"/>
      <c r="AZ5" s="199"/>
      <c r="BA5" s="200"/>
      <c r="BB5" s="183">
        <v>44665</v>
      </c>
      <c r="BC5" s="184"/>
      <c r="BD5" s="184"/>
      <c r="BE5" s="185"/>
      <c r="BF5" s="186">
        <v>44218</v>
      </c>
      <c r="BG5" s="187"/>
      <c r="BH5" s="187"/>
      <c r="BI5" s="188"/>
      <c r="BJ5" s="123"/>
      <c r="BK5" s="124"/>
      <c r="BL5" s="124"/>
      <c r="BM5" s="125"/>
      <c r="BN5" s="128"/>
    </row>
    <row r="6" spans="1:77" s="1" customFormat="1" ht="55.8" thickBot="1" x14ac:dyDescent="0.35">
      <c r="A6" s="49" t="s">
        <v>32</v>
      </c>
      <c r="B6" s="4" t="s">
        <v>55</v>
      </c>
      <c r="C6" s="5" t="s">
        <v>50</v>
      </c>
      <c r="D6" s="5" t="s">
        <v>33</v>
      </c>
      <c r="E6" s="6" t="s">
        <v>34</v>
      </c>
      <c r="F6" s="4" t="str">
        <f t="shared" ref="F6:P6" si="0">B6</f>
        <v>Total Handle</v>
      </c>
      <c r="G6" s="5" t="str">
        <f t="shared" si="0"/>
        <v>Gross Sports Betting Receipts</v>
      </c>
      <c r="H6" s="5" t="str">
        <f t="shared" si="0"/>
        <v>Adjusted Gross Sports Betting Receipts</v>
      </c>
      <c r="I6" s="6" t="str">
        <f>E6</f>
        <v>Internet Sports Betting State Tax
 (5.88%)</v>
      </c>
      <c r="J6" s="4" t="str">
        <f t="shared" si="0"/>
        <v>Total Handle</v>
      </c>
      <c r="K6" s="5" t="str">
        <f t="shared" si="0"/>
        <v>Gross Sports Betting Receipts</v>
      </c>
      <c r="L6" s="5" t="str">
        <f t="shared" si="0"/>
        <v>Adjusted Gross Sports Betting Receipts</v>
      </c>
      <c r="M6" s="6" t="str">
        <f t="shared" si="0"/>
        <v>Internet Sports Betting State Tax
 (5.88%)</v>
      </c>
      <c r="N6" s="4" t="str">
        <f t="shared" si="0"/>
        <v>Total Handle</v>
      </c>
      <c r="O6" s="5" t="str">
        <f t="shared" si="0"/>
        <v>Gross Sports Betting Receipts</v>
      </c>
      <c r="P6" s="5" t="str">
        <f t="shared" si="0"/>
        <v>Adjusted Gross Sports Betting Receipts</v>
      </c>
      <c r="Q6" s="6" t="s">
        <v>35</v>
      </c>
      <c r="R6" s="4" t="str">
        <f t="shared" ref="R6:X6" si="1">J6</f>
        <v>Total Handle</v>
      </c>
      <c r="S6" s="5" t="str">
        <f t="shared" si="1"/>
        <v>Gross Sports Betting Receipts</v>
      </c>
      <c r="T6" s="5" t="str">
        <f t="shared" si="1"/>
        <v>Adjusted Gross Sports Betting Receipts</v>
      </c>
      <c r="U6" s="6" t="str">
        <f>Q6</f>
        <v>Internet Sports Betting State Payment
 (8.4%)</v>
      </c>
      <c r="V6" s="4" t="str">
        <f t="shared" si="1"/>
        <v>Total Handle</v>
      </c>
      <c r="W6" s="5" t="str">
        <f t="shared" si="1"/>
        <v>Gross Sports Betting Receipts</v>
      </c>
      <c r="X6" s="5" t="str">
        <f t="shared" si="1"/>
        <v>Adjusted Gross Sports Betting Receipts</v>
      </c>
      <c r="Y6" s="6" t="str">
        <f>Q6</f>
        <v>Internet Sports Betting State Payment
 (8.4%)</v>
      </c>
      <c r="Z6" s="4" t="str">
        <f t="shared" ref="Z6:AG6" si="2">R6</f>
        <v>Total Handle</v>
      </c>
      <c r="AA6" s="5" t="str">
        <f t="shared" si="2"/>
        <v>Gross Sports Betting Receipts</v>
      </c>
      <c r="AB6" s="5" t="str">
        <f t="shared" si="2"/>
        <v>Adjusted Gross Sports Betting Receipts</v>
      </c>
      <c r="AC6" s="6" t="str">
        <f t="shared" si="2"/>
        <v>Internet Sports Betting State Payment
 (8.4%)</v>
      </c>
      <c r="AD6" s="4" t="str">
        <f t="shared" si="2"/>
        <v>Total Handle</v>
      </c>
      <c r="AE6" s="5" t="str">
        <f t="shared" si="2"/>
        <v>Gross Sports Betting Receipts</v>
      </c>
      <c r="AF6" s="5" t="str">
        <f t="shared" si="2"/>
        <v>Adjusted Gross Sports Betting Receipts</v>
      </c>
      <c r="AG6" s="6" t="str">
        <f t="shared" si="2"/>
        <v>Internet Sports Betting State Payment
 (8.4%)</v>
      </c>
      <c r="AH6" s="4" t="str">
        <f t="shared" ref="AH6:AJ6" si="3">AD6</f>
        <v>Total Handle</v>
      </c>
      <c r="AI6" s="5" t="str">
        <f t="shared" si="3"/>
        <v>Gross Sports Betting Receipts</v>
      </c>
      <c r="AJ6" s="5" t="str">
        <f t="shared" si="3"/>
        <v>Adjusted Gross Sports Betting Receipts</v>
      </c>
      <c r="AK6" s="6" t="str">
        <f>AG6</f>
        <v>Internet Sports Betting State Payment
 (8.4%)</v>
      </c>
      <c r="AL6" s="4" t="str">
        <f t="shared" ref="AL6:AW6" si="4">AD6</f>
        <v>Total Handle</v>
      </c>
      <c r="AM6" s="5" t="str">
        <f t="shared" si="4"/>
        <v>Gross Sports Betting Receipts</v>
      </c>
      <c r="AN6" s="5" t="str">
        <f t="shared" si="4"/>
        <v>Adjusted Gross Sports Betting Receipts</v>
      </c>
      <c r="AO6" s="6" t="str">
        <f t="shared" si="4"/>
        <v>Internet Sports Betting State Payment
 (8.4%)</v>
      </c>
      <c r="AP6" s="4" t="str">
        <f t="shared" si="4"/>
        <v>Total Handle</v>
      </c>
      <c r="AQ6" s="5" t="str">
        <f t="shared" si="4"/>
        <v>Gross Sports Betting Receipts</v>
      </c>
      <c r="AR6" s="5" t="str">
        <f t="shared" si="4"/>
        <v>Adjusted Gross Sports Betting Receipts</v>
      </c>
      <c r="AS6" s="6" t="str">
        <f t="shared" si="4"/>
        <v>Internet Sports Betting State Payment
 (8.4%)</v>
      </c>
      <c r="AT6" s="4" t="str">
        <f t="shared" si="4"/>
        <v>Total Handle</v>
      </c>
      <c r="AU6" s="5" t="str">
        <f t="shared" si="4"/>
        <v>Gross Sports Betting Receipts</v>
      </c>
      <c r="AV6" s="5" t="str">
        <f t="shared" si="4"/>
        <v>Adjusted Gross Sports Betting Receipts</v>
      </c>
      <c r="AW6" s="6" t="str">
        <f t="shared" si="4"/>
        <v>Internet Sports Betting State Payment
 (8.4%)</v>
      </c>
      <c r="AX6" s="4" t="str">
        <f t="shared" ref="AX6:BA6" si="5">AH6</f>
        <v>Total Handle</v>
      </c>
      <c r="AY6" s="5" t="str">
        <f t="shared" si="5"/>
        <v>Gross Sports Betting Receipts</v>
      </c>
      <c r="AZ6" s="5" t="str">
        <f t="shared" si="5"/>
        <v>Adjusted Gross Sports Betting Receipts</v>
      </c>
      <c r="BA6" s="6" t="str">
        <f t="shared" si="5"/>
        <v>Internet Sports Betting State Payment
 (8.4%)</v>
      </c>
      <c r="BB6" s="4" t="str">
        <f t="shared" ref="BB6:BI6" si="6">AH6</f>
        <v>Total Handle</v>
      </c>
      <c r="BC6" s="5" t="str">
        <f t="shared" si="6"/>
        <v>Gross Sports Betting Receipts</v>
      </c>
      <c r="BD6" s="5" t="str">
        <f t="shared" si="6"/>
        <v>Adjusted Gross Sports Betting Receipts</v>
      </c>
      <c r="BE6" s="6" t="str">
        <f t="shared" si="6"/>
        <v>Internet Sports Betting State Payment
 (8.4%)</v>
      </c>
      <c r="BF6" s="4" t="str">
        <f t="shared" si="6"/>
        <v>Total Handle</v>
      </c>
      <c r="BG6" s="5" t="str">
        <f t="shared" si="6"/>
        <v>Gross Sports Betting Receipts</v>
      </c>
      <c r="BH6" s="5" t="str">
        <f t="shared" si="6"/>
        <v>Adjusted Gross Sports Betting Receipts</v>
      </c>
      <c r="BI6" s="6" t="str">
        <f t="shared" si="6"/>
        <v>Internet Sports Betting State Payment
 (8.4%)</v>
      </c>
      <c r="BJ6" s="19" t="str">
        <f>B6</f>
        <v>Total Handle</v>
      </c>
      <c r="BK6" s="20" t="s">
        <v>51</v>
      </c>
      <c r="BL6" s="20" t="s">
        <v>52</v>
      </c>
      <c r="BM6" s="21" t="s">
        <v>36</v>
      </c>
      <c r="BN6" s="30" t="s">
        <v>65</v>
      </c>
    </row>
    <row r="7" spans="1:77" s="1" customFormat="1" ht="13.8" x14ac:dyDescent="0.3">
      <c r="A7" s="44" t="s">
        <v>37</v>
      </c>
      <c r="B7" s="45">
        <f>'[2]MGM Grand Detroit'!F4</f>
        <v>110897174.73</v>
      </c>
      <c r="C7" s="46">
        <f>'[2]MGM Grand Detroit'!L4</f>
        <v>10890973.490000002</v>
      </c>
      <c r="D7" s="46">
        <f>'[2]MGM Grand Detroit'!R4</f>
        <v>5178652.4000000022</v>
      </c>
      <c r="E7" s="47">
        <f>MAX(0,'[2]MGM Grand Detroit'!Z4)</f>
        <v>304504.7611200001</v>
      </c>
      <c r="F7" s="45">
        <f>'[2]MotorCity Casino'!F4</f>
        <v>132725178.66</v>
      </c>
      <c r="G7" s="46">
        <f>'[2]MotorCity Casino'!L4</f>
        <v>12290630.759999994</v>
      </c>
      <c r="H7" s="46">
        <f>'[2]MotorCity Casino'!R4</f>
        <v>8719004.2199999951</v>
      </c>
      <c r="I7" s="47">
        <f>MAX(0,'[2]MotorCity Casino'!Z4)</f>
        <v>512677.44813599967</v>
      </c>
      <c r="J7" s="45">
        <f>[2]Greektown_Penn!F4</f>
        <v>49960608.270000003</v>
      </c>
      <c r="K7" s="46">
        <f>[2]Greektown_Penn!L4</f>
        <v>2752363.3800000031</v>
      </c>
      <c r="L7" s="46">
        <f>[2]Greektown_Penn!R4</f>
        <v>1911377.8400000031</v>
      </c>
      <c r="M7" s="47">
        <f>MAX(0,[2]Greektown_Penn!Z4)</f>
        <v>112389.01699200018</v>
      </c>
      <c r="N7" s="45">
        <f>'[2]Bay Mills Indian Community'!F4</f>
        <v>132031967.33</v>
      </c>
      <c r="O7" s="46">
        <f>'[2]Bay Mills Indian Community'!L4</f>
        <v>5916912.4099999964</v>
      </c>
      <c r="P7" s="46">
        <f>'[2]Bay Mills Indian Community'!R4</f>
        <v>5253360.2699999968</v>
      </c>
      <c r="Q7" s="47">
        <f>MAX(0,'[2]Bay Mills Indian Community'!X4)</f>
        <v>441282.26267999975</v>
      </c>
      <c r="R7" s="45">
        <f>[2]FireKeepers!F4</f>
        <v>2056071.11</v>
      </c>
      <c r="S7" s="46">
        <f>[2]FireKeepers!L4</f>
        <v>103386.75</v>
      </c>
      <c r="T7" s="46">
        <f>[2]FireKeepers!R4</f>
        <v>13625.61</v>
      </c>
      <c r="U7" s="47">
        <f>MAX(0,[2]FireKeepers!X4)</f>
        <v>0</v>
      </c>
      <c r="V7" s="45">
        <f>'[2]Grnd Traverse Band of Otta &amp; Ch'!F4</f>
        <v>35472369.850000001</v>
      </c>
      <c r="W7" s="46">
        <f>'[2]Grnd Traverse Band of Otta &amp; Ch'!L4</f>
        <v>1159229.6400000006</v>
      </c>
      <c r="X7" s="46">
        <f>'[2]Grnd Traverse Band of Otta &amp; Ch'!R4</f>
        <v>-713491.76999999932</v>
      </c>
      <c r="Y7" s="47">
        <f>MAX(0,'[2]Grnd Traverse Band of Otta &amp; Ch'!X4)</f>
        <v>0</v>
      </c>
      <c r="Z7" s="45">
        <f>'[2]Gun Lake'!F4</f>
        <v>2475213.42</v>
      </c>
      <c r="AA7" s="46">
        <f>'[2]Gun Lake'!L4</f>
        <v>12251.29999999985</v>
      </c>
      <c r="AB7" s="46">
        <f>'[2]Gun Lake'!R4</f>
        <v>-314421.50000000012</v>
      </c>
      <c r="AC7" s="47">
        <f>MAX(0,'[2]Gun Lake'!X4)</f>
        <v>0</v>
      </c>
      <c r="AD7" s="45">
        <f>'[2]Hannahville Indian Community'!F4</f>
        <v>1575169.35</v>
      </c>
      <c r="AE7" s="46">
        <f>'[2]Hannahville Indian Community'!L4</f>
        <v>-39894.329999999842</v>
      </c>
      <c r="AF7" s="46">
        <f>'[2]Hannahville Indian Community'!R4</f>
        <v>-248532.76999999984</v>
      </c>
      <c r="AG7" s="47">
        <f>MAX(0,'[2]Hannahville Indian Community'!X4)</f>
        <v>0</v>
      </c>
      <c r="AH7" s="45">
        <f>'[2]Keweenaw Bay Indian Community'!F4</f>
        <v>1007411.76</v>
      </c>
      <c r="AI7" s="46">
        <f>'[2]Keweenaw Bay Indian Community'!L4</f>
        <v>96726.329999999958</v>
      </c>
      <c r="AJ7" s="46">
        <f>'[2]Keweenaw Bay Indian Community'!R4</f>
        <v>39897.799999999959</v>
      </c>
      <c r="AK7" s="47">
        <f>MAX(0,'[2]Keweenaw Bay Indian Community'!X4)</f>
        <v>3351.4151999999967</v>
      </c>
      <c r="AL7" s="45">
        <f>'[2]Lac Vieux Desert Tribe'!F4</f>
        <v>12859766.35</v>
      </c>
      <c r="AM7" s="46">
        <f>'[2]Lac Vieux Desert Tribe'!L4</f>
        <v>1096061.0700000003</v>
      </c>
      <c r="AN7" s="46">
        <f>'[2]Lac Vieux Desert Tribe'!R4</f>
        <v>-254180.79999999981</v>
      </c>
      <c r="AO7" s="47">
        <f>MAX(0,'[2]Lac Vieux Desert Tribe'!X4)</f>
        <v>0</v>
      </c>
      <c r="AP7" s="45">
        <f>'[2]Little River Band of Ottawa Ind'!F4</f>
        <v>7955875.2999999998</v>
      </c>
      <c r="AQ7" s="46">
        <f>'[2]Little River Band of Ottawa Ind'!L4</f>
        <v>155218.99999999959</v>
      </c>
      <c r="AR7" s="46">
        <f>'[2]Little River Band of Ottawa Ind'!R4</f>
        <v>-236465.85000000038</v>
      </c>
      <c r="AS7" s="47">
        <f>MAX(0,'[2]Little River Band of Ottawa Ind'!X4)</f>
        <v>0</v>
      </c>
      <c r="AT7" s="45">
        <f>'[2]Little Traverse Bay Band of Oda'!F4</f>
        <v>5103843.46</v>
      </c>
      <c r="AU7" s="46">
        <f>'[2]Little Traverse Bay Band of Oda'!L4</f>
        <v>96290.030000000261</v>
      </c>
      <c r="AV7" s="46">
        <f>'[2]Little Traverse Bay Band of Oda'!R4</f>
        <v>-82120.799999999726</v>
      </c>
      <c r="AW7" s="47">
        <f>MAX(0,'[2]Little Traverse Bay Band of Oda'!X4)</f>
        <v>0</v>
      </c>
      <c r="AX7" s="45">
        <f>'[2]Pokagon Band of Potawatomi Ind'!F4</f>
        <v>869678.45</v>
      </c>
      <c r="AY7" s="46">
        <f>'[2]Pokagon Band of Potawatomi Ind'!L4</f>
        <v>20161.209999999934</v>
      </c>
      <c r="AZ7" s="46">
        <f>'[2]Pokagon Band of Potawatomi Ind'!R4</f>
        <v>-127318.94000000006</v>
      </c>
      <c r="BA7" s="47">
        <f>MAX(0,'[2]Pokagon Band of Potawatomi Ind'!X4)</f>
        <v>0</v>
      </c>
      <c r="BB7" s="50">
        <f>'[2]Soaring Eagle Gaming'!F4</f>
        <v>0</v>
      </c>
      <c r="BC7" s="51">
        <f>'[2]Soaring Eagle Gaming'!L4</f>
        <v>0</v>
      </c>
      <c r="BD7" s="51">
        <f>'[2]Soaring Eagle Gaming'!R4</f>
        <v>0</v>
      </c>
      <c r="BE7" s="52">
        <f>MAX(0,'[2]Soaring Eagle Gaming'!X4)</f>
        <v>0</v>
      </c>
      <c r="BF7" s="45">
        <f>'[2]Sault Ste. Marie Tribe of Chipp'!F4</f>
        <v>1826241.26</v>
      </c>
      <c r="BG7" s="46">
        <f>'[2]Sault Ste. Marie Tribe of Chipp'!L4</f>
        <v>125184.41999999993</v>
      </c>
      <c r="BH7" s="46">
        <f>'[2]Sault Ste. Marie Tribe of Chipp'!R4</f>
        <v>29311.419999999925</v>
      </c>
      <c r="BI7" s="48">
        <f>MAX(0,'[2]Sault Ste. Marie Tribe of Chipp'!X4)</f>
        <v>2462.1592799999939</v>
      </c>
      <c r="BJ7" s="39">
        <f>B7+F7+J7+N7+R7+V7+Z7+AD7+AH7+AL7+AP7+AT7+AX7+BB7+BF7</f>
        <v>496816569.30000001</v>
      </c>
      <c r="BK7" s="40">
        <f>C7+G7+K7+O7+S7+W7+AA7+AE7+AI7+AM7+AQ7+AU7+AY7+BC7+BG7</f>
        <v>34675495.460000001</v>
      </c>
      <c r="BL7" s="40">
        <f>D7+H7+L7+P7+T7+X7+AB7+AF7+AJ7+AN7+AR7+AV7+AZ7+BD7+BH7</f>
        <v>19168697.129999995</v>
      </c>
      <c r="BM7" s="41">
        <f>E7+I7+M7+Q7+U7+Y7+AC7+AG7+AK7+AO7+AS7+AW7+BA7+BE7+BI7</f>
        <v>1376667.0634079997</v>
      </c>
      <c r="BN7" s="33">
        <f>'[2]All Operators reconciliation'!X4+'[2]All Operators reconciliation'!Z4</f>
        <v>596000.59914200008</v>
      </c>
    </row>
    <row r="8" spans="1:77" s="1" customFormat="1" ht="13.8" x14ac:dyDescent="0.3">
      <c r="A8" s="2" t="s">
        <v>38</v>
      </c>
      <c r="B8" s="22">
        <f>'[2]MGM Grand Detroit'!F5</f>
        <v>86658217.25</v>
      </c>
      <c r="C8" s="23">
        <f>'[2]MGM Grand Detroit'!L5</f>
        <v>5967282.8199999938</v>
      </c>
      <c r="D8" s="23">
        <f>'[2]MGM Grand Detroit'!R5</f>
        <v>102425.25999999419</v>
      </c>
      <c r="E8" s="24">
        <f>MAX(0,'[2]MGM Grand Detroit'!Z5)</f>
        <v>6022.6052879996578</v>
      </c>
      <c r="F8" s="22">
        <f>'[2]MotorCity Casino'!F5</f>
        <v>122402376.26000001</v>
      </c>
      <c r="G8" s="23">
        <f>'[2]MotorCity Casino'!L5</f>
        <v>4784141.530000004</v>
      </c>
      <c r="H8" s="23">
        <f>'[2]MotorCity Casino'!R5</f>
        <v>1720160.3300000038</v>
      </c>
      <c r="I8" s="24">
        <f>MAX(0,'[2]MotorCity Casino'!Z5)</f>
        <v>101145.42740400022</v>
      </c>
      <c r="J8" s="22">
        <f>[2]Greektown_Penn!F5</f>
        <v>30335032.100000001</v>
      </c>
      <c r="K8" s="23">
        <f>[2]Greektown_Penn!L5</f>
        <v>4509889.4800000004</v>
      </c>
      <c r="L8" s="23">
        <f>[2]Greektown_Penn!R5</f>
        <v>4044619.6700000004</v>
      </c>
      <c r="M8" s="24">
        <f>MAX(0,[2]Greektown_Penn!Z5)</f>
        <v>237823.63659600003</v>
      </c>
      <c r="N8" s="22">
        <f>'[2]Bay Mills Indian Community'!F5</f>
        <v>94693960.370000005</v>
      </c>
      <c r="O8" s="23">
        <f>'[2]Bay Mills Indian Community'!L5</f>
        <v>4000114.3400000036</v>
      </c>
      <c r="P8" s="23">
        <f>'[2]Bay Mills Indian Community'!R5</f>
        <v>-7115263.2799999975</v>
      </c>
      <c r="Q8" s="24">
        <f>MAX(0,'[2]Bay Mills Indian Community'!X5)</f>
        <v>0</v>
      </c>
      <c r="R8" s="22">
        <f>[2]FireKeepers!F5</f>
        <v>1763646.45</v>
      </c>
      <c r="S8" s="23">
        <f>[2]FireKeepers!L5</f>
        <v>97537.409999999916</v>
      </c>
      <c r="T8" s="23">
        <f>[2]FireKeepers!R5</f>
        <v>-194.64000000008673</v>
      </c>
      <c r="U8" s="24">
        <f>MAX(0,[2]FireKeepers!X5)</f>
        <v>0</v>
      </c>
      <c r="V8" s="22">
        <f>'[2]Grnd Traverse Band of Otta &amp; Ch'!F5</f>
        <v>35283067.259999998</v>
      </c>
      <c r="W8" s="23">
        <f>'[2]Grnd Traverse Band of Otta &amp; Ch'!L5</f>
        <v>1682832.3099999949</v>
      </c>
      <c r="X8" s="23">
        <f>'[2]Grnd Traverse Band of Otta &amp; Ch'!R5</f>
        <v>-2533384.4700000053</v>
      </c>
      <c r="Y8" s="24">
        <f>MAX(0,'[2]Grnd Traverse Band of Otta &amp; Ch'!X5)</f>
        <v>0</v>
      </c>
      <c r="Z8" s="22">
        <f>'[2]Gun Lake'!F5</f>
        <v>1669967.94</v>
      </c>
      <c r="AA8" s="23">
        <f>'[2]Gun Lake'!L5</f>
        <v>243583.74999999994</v>
      </c>
      <c r="AB8" s="23">
        <f>'[2]Gun Lake'!R5</f>
        <v>-148641.03000000009</v>
      </c>
      <c r="AC8" s="24">
        <f>MAX(0,'[2]Gun Lake'!X5)</f>
        <v>0</v>
      </c>
      <c r="AD8" s="22">
        <f>'[2]Hannahville Indian Community'!F5</f>
        <v>1250045.55</v>
      </c>
      <c r="AE8" s="23">
        <f>'[2]Hannahville Indian Community'!L5</f>
        <v>32516.850000000148</v>
      </c>
      <c r="AF8" s="23">
        <f>'[2]Hannahville Indian Community'!R5</f>
        <v>-63311.349999999846</v>
      </c>
      <c r="AG8" s="24">
        <f>MAX(0,'[2]Hannahville Indian Community'!X5)</f>
        <v>0</v>
      </c>
      <c r="AH8" s="22">
        <f>'[2]Keweenaw Bay Indian Community'!F5</f>
        <v>886420.21</v>
      </c>
      <c r="AI8" s="23">
        <f>'[2]Keweenaw Bay Indian Community'!L5</f>
        <v>72695.399999999907</v>
      </c>
      <c r="AJ8" s="23">
        <f>'[2]Keweenaw Bay Indian Community'!R5</f>
        <v>19054.179999999906</v>
      </c>
      <c r="AK8" s="24">
        <f>MAX(0,'[2]Keweenaw Bay Indian Community'!X5)</f>
        <v>1600.5511199999921</v>
      </c>
      <c r="AL8" s="22">
        <f>'[2]Lac Vieux Desert Tribe'!F5</f>
        <v>10783875.4</v>
      </c>
      <c r="AM8" s="23">
        <f>'[2]Lac Vieux Desert Tribe'!L5</f>
        <v>717523.04000000097</v>
      </c>
      <c r="AN8" s="23">
        <f>'[2]Lac Vieux Desert Tribe'!R5</f>
        <v>-343.08999999903608</v>
      </c>
      <c r="AO8" s="24">
        <f>MAX(0,'[2]Lac Vieux Desert Tribe'!X5)</f>
        <v>0</v>
      </c>
      <c r="AP8" s="22">
        <f>'[2]Little River Band of Ottawa Ind'!F5</f>
        <v>6067484.75</v>
      </c>
      <c r="AQ8" s="23">
        <f>'[2]Little River Band of Ottawa Ind'!L5</f>
        <v>188533.40999999997</v>
      </c>
      <c r="AR8" s="23">
        <f>'[2]Little River Band of Ottawa Ind'!R5</f>
        <v>-136406.52000000002</v>
      </c>
      <c r="AS8" s="24">
        <f>MAX(0,'[2]Little River Band of Ottawa Ind'!X5)</f>
        <v>0</v>
      </c>
      <c r="AT8" s="22">
        <f>'[2]Little Traverse Bay Band of Oda'!F5</f>
        <v>2959174.66</v>
      </c>
      <c r="AU8" s="23">
        <f>'[2]Little Traverse Bay Band of Oda'!L5</f>
        <v>90414.040000000037</v>
      </c>
      <c r="AV8" s="23">
        <f>'[2]Little Traverse Bay Band of Oda'!R5</f>
        <v>-19429.209999999963</v>
      </c>
      <c r="AW8" s="24">
        <f>MAX(0,'[2]Little Traverse Bay Band of Oda'!X5)</f>
        <v>0</v>
      </c>
      <c r="AX8" s="22">
        <f>'[2]Pokagon Band of Potawatomi Ind'!F5</f>
        <v>817694.23</v>
      </c>
      <c r="AY8" s="23">
        <f>'[2]Pokagon Band of Potawatomi Ind'!L5</f>
        <v>-69041.029999999984</v>
      </c>
      <c r="AZ8" s="23">
        <f>'[2]Pokagon Band of Potawatomi Ind'!R5</f>
        <v>17740.270000000019</v>
      </c>
      <c r="BA8" s="24">
        <f>MAX(0,'[2]Pokagon Band of Potawatomi Ind'!X5)</f>
        <v>0</v>
      </c>
      <c r="BB8" s="53">
        <f>'[2]Soaring Eagle Gaming'!F5</f>
        <v>0</v>
      </c>
      <c r="BC8" s="54">
        <f>'[2]Soaring Eagle Gaming'!L5</f>
        <v>0</v>
      </c>
      <c r="BD8" s="54">
        <f>'[2]Soaring Eagle Gaming'!R5</f>
        <v>0</v>
      </c>
      <c r="BE8" s="55">
        <f>MAX(0,'[2]Soaring Eagle Gaming'!X5)</f>
        <v>0</v>
      </c>
      <c r="BF8" s="22">
        <f>'[2]Sault Ste. Marie Tribe of Chipp'!F5</f>
        <v>2823944.68</v>
      </c>
      <c r="BG8" s="23">
        <f>'[2]Sault Ste. Marie Tribe of Chipp'!L5</f>
        <v>185386.39000000013</v>
      </c>
      <c r="BH8" s="23">
        <f>'[2]Sault Ste. Marie Tribe of Chipp'!R5</f>
        <v>163834.39000000013</v>
      </c>
      <c r="BI8" s="32">
        <f>MAX(0,'[2]Sault Ste. Marie Tribe of Chipp'!X5)</f>
        <v>13762.088760000011</v>
      </c>
      <c r="BJ8" s="42">
        <f t="shared" ref="BJ8:BJ9" si="7">B8+F8+J8+N8+R8+V8+Z8+AD8+AH8+AL8+AP8+AT8+AX8+BB8+BF8</f>
        <v>398394907.11000001</v>
      </c>
      <c r="BK8" s="38">
        <f t="shared" ref="BK8:BK10" si="8">C8+G8+K8+O8+S8+W8+AA8+AE8+AI8+AM8+AQ8+AU8+AY8+BC8+BG8</f>
        <v>22503409.739999998</v>
      </c>
      <c r="BL8" s="38">
        <f t="shared" ref="BL8:BL10" si="9">D8+H8+L8+P8+T8+X8+AB8+AF8+AJ8+AN8+AR8+AV8+AZ8+BD8+BH8</f>
        <v>-3949139.4900000039</v>
      </c>
      <c r="BM8" s="43">
        <f t="shared" ref="BM8:BM10" si="10">E8+I8+M8+Q8+U8+Y8+AC8+AG8+AK8+AO8+AS8+AW8+BA8+BE8+BI8</f>
        <v>360354.30916799995</v>
      </c>
      <c r="BN8" s="34">
        <f>'[2]All Operators reconciliation'!X5+'[2]All Operators reconciliation'!Z5</f>
        <v>221193.63830199992</v>
      </c>
    </row>
    <row r="9" spans="1:77" s="1" customFormat="1" ht="13.8" x14ac:dyDescent="0.3">
      <c r="A9" s="2" t="s">
        <v>39</v>
      </c>
      <c r="B9" s="22">
        <f>'[2]MGM Grand Detroit'!F6</f>
        <v>108085321.7</v>
      </c>
      <c r="C9" s="23">
        <f>'[2]MGM Grand Detroit'!L6</f>
        <v>9286742.760000011</v>
      </c>
      <c r="D9" s="23">
        <f>'[2]MGM Grand Detroit'!R6</f>
        <v>4542751.4000000106</v>
      </c>
      <c r="E9" s="24">
        <f>MAX(0,'[2]MGM Grand Detroit'!Z6)</f>
        <v>267113.78232000064</v>
      </c>
      <c r="F9" s="22">
        <f>'[2]MotorCity Casino'!F6</f>
        <v>140139696.94</v>
      </c>
      <c r="G9" s="23">
        <f>'[2]MotorCity Casino'!L6</f>
        <v>13234754.910000004</v>
      </c>
      <c r="H9" s="23">
        <f>'[2]MotorCity Casino'!R6</f>
        <v>8671292.2400000039</v>
      </c>
      <c r="I9" s="24">
        <f>MAX(0,'[2]MotorCity Casino'!Z6)</f>
        <v>509871.98371200019</v>
      </c>
      <c r="J9" s="22">
        <f>[2]Greektown_Penn!F6</f>
        <v>29633030.670000002</v>
      </c>
      <c r="K9" s="23">
        <f>[2]Greektown_Penn!L6</f>
        <v>418870.40000000043</v>
      </c>
      <c r="L9" s="23">
        <f>[2]Greektown_Penn!R6</f>
        <v>34192.650000000431</v>
      </c>
      <c r="M9" s="24">
        <f>MAX(0,[2]Greektown_Penn!Z6)</f>
        <v>2010.5278200000253</v>
      </c>
      <c r="N9" s="22">
        <f>'[2]Bay Mills Indian Community'!F6</f>
        <v>102919160.98</v>
      </c>
      <c r="O9" s="23">
        <f>'[2]Bay Mills Indian Community'!L6</f>
        <v>3324939.6400000006</v>
      </c>
      <c r="P9" s="23">
        <f>'[2]Bay Mills Indian Community'!R6</f>
        <v>865293.69000000041</v>
      </c>
      <c r="Q9" s="24">
        <f>MAX(0,'[2]Bay Mills Indian Community'!X6)</f>
        <v>0</v>
      </c>
      <c r="R9" s="22">
        <f>[2]FireKeepers!F6</f>
        <v>2497180.75</v>
      </c>
      <c r="S9" s="23">
        <f>[2]FireKeepers!L6</f>
        <v>-12906.569999999832</v>
      </c>
      <c r="T9" s="23">
        <f>[2]FireKeepers!R6</f>
        <v>-100538.20999999983</v>
      </c>
      <c r="U9" s="24">
        <f>MAX(0,[2]FireKeepers!X6)</f>
        <v>0</v>
      </c>
      <c r="V9" s="22">
        <f>'[2]Grnd Traverse Band of Otta &amp; Ch'!F6</f>
        <v>38838629.890000001</v>
      </c>
      <c r="W9" s="23">
        <f>'[2]Grnd Traverse Band of Otta &amp; Ch'!L6</f>
        <v>2037406.7199999988</v>
      </c>
      <c r="X9" s="23">
        <f>'[2]Grnd Traverse Band of Otta &amp; Ch'!R6</f>
        <v>54492.369999998715</v>
      </c>
      <c r="Y9" s="24">
        <f>MAX(0,'[2]Grnd Traverse Band of Otta &amp; Ch'!X6)</f>
        <v>0</v>
      </c>
      <c r="Z9" s="22">
        <f>'[2]Gun Lake'!F6</f>
        <v>1433689.81</v>
      </c>
      <c r="AA9" s="23">
        <f>'[2]Gun Lake'!L6</f>
        <v>138776.99000000005</v>
      </c>
      <c r="AB9" s="23">
        <f>'[2]Gun Lake'!R6</f>
        <v>-42820.349999999948</v>
      </c>
      <c r="AC9" s="24">
        <f>MAX(0,'[2]Gun Lake'!X6)</f>
        <v>0</v>
      </c>
      <c r="AD9" s="22">
        <f>'[2]Hannahville Indian Community'!F6</f>
        <v>996001.99</v>
      </c>
      <c r="AE9" s="23">
        <f>'[2]Hannahville Indian Community'!L6</f>
        <v>26685.029999999955</v>
      </c>
      <c r="AF9" s="23">
        <f>'[2]Hannahville Indian Community'!R6</f>
        <v>6628.1099999999569</v>
      </c>
      <c r="AG9" s="24">
        <f>MAX(0,'[2]Hannahville Indian Community'!X6)</f>
        <v>0</v>
      </c>
      <c r="AH9" s="22">
        <f>'[2]Keweenaw Bay Indian Community'!F6</f>
        <v>1346995.04</v>
      </c>
      <c r="AI9" s="23">
        <f>'[2]Keweenaw Bay Indian Community'!L6</f>
        <v>311731.80000000005</v>
      </c>
      <c r="AJ9" s="23">
        <f>'[2]Keweenaw Bay Indian Community'!R6</f>
        <v>261894.47000000003</v>
      </c>
      <c r="AK9" s="24">
        <f>MAX(0,'[2]Keweenaw Bay Indian Community'!X6)</f>
        <v>21999.135480000004</v>
      </c>
      <c r="AL9" s="22">
        <f>'[2]Lac Vieux Desert Tribe'!F6</f>
        <v>11607078.5</v>
      </c>
      <c r="AM9" s="23">
        <f>'[2]Lac Vieux Desert Tribe'!L6</f>
        <v>979518.83000000007</v>
      </c>
      <c r="AN9" s="23">
        <f>'[2]Lac Vieux Desert Tribe'!R6</f>
        <v>338796.04000000004</v>
      </c>
      <c r="AO9" s="24">
        <f>MAX(0,'[2]Lac Vieux Desert Tribe'!X6)</f>
        <v>0</v>
      </c>
      <c r="AP9" s="22">
        <f>'[2]Little River Band of Ottawa Ind'!F6</f>
        <v>7243997.2300000004</v>
      </c>
      <c r="AQ9" s="23">
        <f>'[2]Little River Band of Ottawa Ind'!L6</f>
        <v>351813.96000000072</v>
      </c>
      <c r="AR9" s="23">
        <f>'[2]Little River Band of Ottawa Ind'!R6</f>
        <v>29568.400000000722</v>
      </c>
      <c r="AS9" s="24">
        <f>MAX(0,'[2]Little River Band of Ottawa Ind'!X6)</f>
        <v>0</v>
      </c>
      <c r="AT9" s="22">
        <f>'[2]Little Traverse Bay Band of Oda'!F6</f>
        <v>3467409.18</v>
      </c>
      <c r="AU9" s="23">
        <f>'[2]Little Traverse Bay Band of Oda'!L6</f>
        <v>251636.49000000022</v>
      </c>
      <c r="AV9" s="23">
        <f>'[2]Little Traverse Bay Band of Oda'!R6</f>
        <v>79051.800000000221</v>
      </c>
      <c r="AW9" s="24">
        <f>MAX(0,'[2]Little Traverse Bay Band of Oda'!X6)</f>
        <v>0</v>
      </c>
      <c r="AX9" s="22">
        <f>'[2]Pokagon Band of Potawatomi Ind'!F6</f>
        <v>889808.72</v>
      </c>
      <c r="AY9" s="23">
        <f>'[2]Pokagon Band of Potawatomi Ind'!L6</f>
        <v>31801.960000000021</v>
      </c>
      <c r="AZ9" s="23">
        <f>'[2]Pokagon Band of Potawatomi Ind'!R6</f>
        <v>-128812.96999999997</v>
      </c>
      <c r="BA9" s="24">
        <f>MAX(0,'[2]Pokagon Band of Potawatomi Ind'!X6)</f>
        <v>0</v>
      </c>
      <c r="BB9" s="53">
        <f>'[2]Soaring Eagle Gaming'!F6</f>
        <v>0</v>
      </c>
      <c r="BC9" s="54">
        <f>'[2]Soaring Eagle Gaming'!L6</f>
        <v>0</v>
      </c>
      <c r="BD9" s="54">
        <f>'[2]Soaring Eagle Gaming'!R6</f>
        <v>0</v>
      </c>
      <c r="BE9" s="55">
        <f>MAX(0,'[2]Soaring Eagle Gaming'!X6)</f>
        <v>0</v>
      </c>
      <c r="BF9" s="22">
        <f>'[2]Sault Ste. Marie Tribe of Chipp'!F6</f>
        <v>2514642.3199999998</v>
      </c>
      <c r="BG9" s="23">
        <f>'[2]Sault Ste. Marie Tribe of Chipp'!L6</f>
        <v>94312.959999999963</v>
      </c>
      <c r="BH9" s="23">
        <f>'[2]Sault Ste. Marie Tribe of Chipp'!R6</f>
        <v>51652.959999999963</v>
      </c>
      <c r="BI9" s="32">
        <f>MAX(0,'[2]Sault Ste. Marie Tribe of Chipp'!X6)</f>
        <v>4338.8486399999974</v>
      </c>
      <c r="BJ9" s="42">
        <f t="shared" si="7"/>
        <v>451612643.72000009</v>
      </c>
      <c r="BK9" s="38">
        <f t="shared" si="8"/>
        <v>30476085.880000025</v>
      </c>
      <c r="BL9" s="38">
        <f t="shared" si="9"/>
        <v>14663442.600000016</v>
      </c>
      <c r="BM9" s="43">
        <f t="shared" si="10"/>
        <v>805334.27797200088</v>
      </c>
      <c r="BN9" s="34">
        <f>'[2]All Operators reconciliation'!X6+'[2]All Operators reconciliation'!Z6</f>
        <v>499458.50813300058</v>
      </c>
    </row>
    <row r="10" spans="1:77" s="1" customFormat="1" ht="13.8" x14ac:dyDescent="0.3">
      <c r="A10" s="2" t="s">
        <v>40</v>
      </c>
      <c r="B10" s="22">
        <f>'[2]MGM Grand Detroit'!F7</f>
        <v>89711994.150000006</v>
      </c>
      <c r="C10" s="23">
        <f>'[2]MGM Grand Detroit'!L7</f>
        <v>7290754.5700000059</v>
      </c>
      <c r="D10" s="23">
        <f>'[2]MGM Grand Detroit'!R7</f>
        <v>3416399.7500000061</v>
      </c>
      <c r="E10" s="24">
        <f>MAX(0,'[2]MGM Grand Detroit'!Z7)</f>
        <v>200884.30530000036</v>
      </c>
      <c r="F10" s="22">
        <f>'[2]MotorCity Casino'!F7</f>
        <v>118409388.63</v>
      </c>
      <c r="G10" s="23">
        <f>'[2]MotorCity Casino'!L7</f>
        <v>15619915.759999998</v>
      </c>
      <c r="H10" s="23">
        <f>'[2]MotorCity Casino'!R7</f>
        <v>11562090.669999998</v>
      </c>
      <c r="I10" s="24">
        <f>MAX(0,'[2]MotorCity Casino'!Z7)</f>
        <v>679850.93139599985</v>
      </c>
      <c r="J10" s="22">
        <f>[2]Greektown_Penn!F7</f>
        <v>31323134.010000002</v>
      </c>
      <c r="K10" s="23">
        <f>[2]Greektown_Penn!L7</f>
        <v>1122049.0600000022</v>
      </c>
      <c r="L10" s="23">
        <f>[2]Greektown_Penn!R7</f>
        <v>802644.67000000214</v>
      </c>
      <c r="M10" s="24">
        <f>MAX(0,[2]Greektown_Penn!Z7)</f>
        <v>47195.506596000123</v>
      </c>
      <c r="N10" s="22">
        <f>'[2]Bay Mills Indian Community'!F7</f>
        <v>78053852.75</v>
      </c>
      <c r="O10" s="23">
        <f>'[2]Bay Mills Indian Community'!L7</f>
        <v>3848112.7199999988</v>
      </c>
      <c r="P10" s="23">
        <f>'[2]Bay Mills Indian Community'!R7</f>
        <v>1755297.7199999988</v>
      </c>
      <c r="Q10" s="24">
        <f>MAX(0,'[2]Bay Mills Indian Community'!X7)</f>
        <v>0</v>
      </c>
      <c r="R10" s="22">
        <f>[2]FireKeepers!F7</f>
        <v>1422647.92</v>
      </c>
      <c r="S10" s="23">
        <f>[2]FireKeepers!L7</f>
        <v>-22050.300000000047</v>
      </c>
      <c r="T10" s="23">
        <f>[2]FireKeepers!R7</f>
        <v>-116350.04000000005</v>
      </c>
      <c r="U10" s="24">
        <f>MAX(0,[2]FireKeepers!X7)</f>
        <v>0</v>
      </c>
      <c r="V10" s="22">
        <f>'[2]Grnd Traverse Band of Otta &amp; Ch'!F7</f>
        <v>26551283.23</v>
      </c>
      <c r="W10" s="23">
        <f>'[2]Grnd Traverse Band of Otta &amp; Ch'!L7</f>
        <v>1169963.2899999991</v>
      </c>
      <c r="X10" s="23">
        <f>'[2]Grnd Traverse Band of Otta &amp; Ch'!R7</f>
        <v>-1062562.0000000009</v>
      </c>
      <c r="Y10" s="24">
        <f>MAX(0,'[2]Grnd Traverse Band of Otta &amp; Ch'!X7)</f>
        <v>0</v>
      </c>
      <c r="Z10" s="22">
        <f>'[2]Gun Lake'!F7</f>
        <v>944224.32</v>
      </c>
      <c r="AA10" s="23">
        <f>'[2]Gun Lake'!L7</f>
        <v>118150.45999999996</v>
      </c>
      <c r="AB10" s="23">
        <f>'[2]Gun Lake'!R7</f>
        <v>-41213.260000000038</v>
      </c>
      <c r="AC10" s="24">
        <f>MAX(0,'[2]Gun Lake'!X7)</f>
        <v>0</v>
      </c>
      <c r="AD10" s="22">
        <f>'[2]Hannahville Indian Community'!F7</f>
        <v>1154695.6599999999</v>
      </c>
      <c r="AE10" s="23">
        <f>'[2]Hannahville Indian Community'!L7</f>
        <v>48744.189999999966</v>
      </c>
      <c r="AF10" s="23">
        <f>'[2]Hannahville Indian Community'!R7</f>
        <v>43381.189999999966</v>
      </c>
      <c r="AG10" s="24">
        <f>MAX(0,'[2]Hannahville Indian Community'!X7)</f>
        <v>0</v>
      </c>
      <c r="AH10" s="22">
        <f>'[2]Keweenaw Bay Indian Community'!F7</f>
        <v>1070459.83</v>
      </c>
      <c r="AI10" s="23">
        <f>'[2]Keweenaw Bay Indian Community'!L7</f>
        <v>-36064.239999999991</v>
      </c>
      <c r="AJ10" s="23">
        <f>'[2]Keweenaw Bay Indian Community'!R7</f>
        <v>-73950.579999999987</v>
      </c>
      <c r="AK10" s="24">
        <f>MAX(0,'[2]Keweenaw Bay Indian Community'!X7)</f>
        <v>0</v>
      </c>
      <c r="AL10" s="22">
        <f>'[2]Lac Vieux Desert Tribe'!F7</f>
        <v>10223738.09</v>
      </c>
      <c r="AM10" s="23">
        <f>'[2]Lac Vieux Desert Tribe'!L7</f>
        <v>842099.76999999955</v>
      </c>
      <c r="AN10" s="23">
        <f>'[2]Lac Vieux Desert Tribe'!R7</f>
        <v>304419.97999999952</v>
      </c>
      <c r="AO10" s="24">
        <f>MAX(0,'[2]Lac Vieux Desert Tribe'!X7)</f>
        <v>0</v>
      </c>
      <c r="AP10" s="22">
        <f>'[2]Little River Band of Ottawa Ind'!F7</f>
        <v>6543430.6600000001</v>
      </c>
      <c r="AQ10" s="23">
        <f>'[2]Little River Band of Ottawa Ind'!L7</f>
        <v>261748.47000000061</v>
      </c>
      <c r="AR10" s="23">
        <f>'[2]Little River Band of Ottawa Ind'!R7</f>
        <v>934.32000000061817</v>
      </c>
      <c r="AS10" s="24">
        <f>MAX(0,'[2]Little River Band of Ottawa Ind'!X7)</f>
        <v>0</v>
      </c>
      <c r="AT10" s="22">
        <f>'[2]Little Traverse Bay Band of Oda'!F7</f>
        <v>2599239.46</v>
      </c>
      <c r="AU10" s="23">
        <f>'[2]Little Traverse Bay Band of Oda'!L7</f>
        <v>215311.68999999994</v>
      </c>
      <c r="AV10" s="23">
        <f>'[2]Little Traverse Bay Band of Oda'!R7</f>
        <v>157316.41999999995</v>
      </c>
      <c r="AW10" s="24">
        <f>MAX(0,'[2]Little Traverse Bay Band of Oda'!X7)</f>
        <v>11324.729639999998</v>
      </c>
      <c r="AX10" s="22">
        <f>'[2]Pokagon Band of Potawatomi Ind'!F7</f>
        <v>493334.21</v>
      </c>
      <c r="AY10" s="23">
        <f>'[2]Pokagon Band of Potawatomi Ind'!L7</f>
        <v>27513.350000000006</v>
      </c>
      <c r="AZ10" s="23">
        <f>'[2]Pokagon Band of Potawatomi Ind'!R7</f>
        <v>-82865.279999999999</v>
      </c>
      <c r="BA10" s="24">
        <f>MAX(0,'[2]Pokagon Band of Potawatomi Ind'!X7)</f>
        <v>0</v>
      </c>
      <c r="BB10" s="22">
        <f>'[2]Soaring Eagle Gaming'!F7</f>
        <v>287273.15999999997</v>
      </c>
      <c r="BC10" s="23">
        <f>'[2]Soaring Eagle Gaming'!L7</f>
        <v>40546.929999999964</v>
      </c>
      <c r="BD10" s="23">
        <f>'[2]Soaring Eagle Gaming'!R7</f>
        <v>-23883.760000000038</v>
      </c>
      <c r="BE10" s="32">
        <f>MAX(0,'[2]Soaring Eagle Gaming'!X7)</f>
        <v>0</v>
      </c>
      <c r="BF10" s="22">
        <f>'[2]Sault Ste. Marie Tribe of Chipp'!F7</f>
        <v>2435437.06</v>
      </c>
      <c r="BG10" s="23">
        <f>'[2]Sault Ste. Marie Tribe of Chipp'!L7</f>
        <v>190929.62000000011</v>
      </c>
      <c r="BH10" s="23">
        <f>'[2]Sault Ste. Marie Tribe of Chipp'!R7</f>
        <v>56549.620000000112</v>
      </c>
      <c r="BI10" s="32">
        <f>MAX(0,'[2]Sault Ste. Marie Tribe of Chipp'!X7)</f>
        <v>4750.1680800000095</v>
      </c>
      <c r="BJ10" s="42">
        <f t="shared" ref="BJ10:BJ15" si="11">B10+F10+J10+N10+R10+V10+Z10+AD10+AH10+AL10+AP10+AT10+AX10+BB10+BF10</f>
        <v>371224133.13999999</v>
      </c>
      <c r="BK10" s="38">
        <f t="shared" si="8"/>
        <v>30737725.340000011</v>
      </c>
      <c r="BL10" s="38">
        <f t="shared" si="9"/>
        <v>16698209.420000002</v>
      </c>
      <c r="BM10" s="43">
        <f t="shared" si="10"/>
        <v>944005.64101200039</v>
      </c>
      <c r="BN10" s="34">
        <f>'[2]All Operators reconciliation'!X7+'[2]All Operators reconciliation'!Z7</f>
        <v>594948.79289300018</v>
      </c>
    </row>
    <row r="11" spans="1:77" s="1" customFormat="1" ht="13.8" x14ac:dyDescent="0.3">
      <c r="A11" s="2" t="s">
        <v>41</v>
      </c>
      <c r="B11" s="22">
        <f>'[2]MGM Grand Detroit'!F8</f>
        <v>79976805.519999996</v>
      </c>
      <c r="C11" s="23">
        <f>'[2]MGM Grand Detroit'!L8</f>
        <v>8798501.1999999937</v>
      </c>
      <c r="D11" s="23">
        <f>'[2]MGM Grand Detroit'!R8</f>
        <v>5279688.7999999933</v>
      </c>
      <c r="E11" s="24">
        <f>MAX(0,'[2]MGM Grand Detroit'!Z8)</f>
        <v>310445.70143999957</v>
      </c>
      <c r="F11" s="22">
        <f>'[2]MotorCity Casino'!F8</f>
        <v>99394759.390000001</v>
      </c>
      <c r="G11" s="23">
        <f>'[2]MotorCity Casino'!L8</f>
        <v>15155248.789999994</v>
      </c>
      <c r="H11" s="23">
        <f>'[2]MotorCity Casino'!R8</f>
        <v>11547566.469999993</v>
      </c>
      <c r="I11" s="24">
        <f>MAX(0,'[2]MotorCity Casino'!Z8)</f>
        <v>678996.90843599953</v>
      </c>
      <c r="J11" s="22">
        <f>[2]Greektown_Penn!F8</f>
        <v>32762185.420000002</v>
      </c>
      <c r="K11" s="23">
        <f>[2]Greektown_Penn!L8</f>
        <v>1863649.6300000029</v>
      </c>
      <c r="L11" s="23">
        <f>[2]Greektown_Penn!R8</f>
        <v>1581201.4800000028</v>
      </c>
      <c r="M11" s="24">
        <f>MAX(0,[2]Greektown_Penn!Z8)</f>
        <v>92974.647024000165</v>
      </c>
      <c r="N11" s="22">
        <f>'[2]Bay Mills Indian Community'!F8</f>
        <v>69051367.810000002</v>
      </c>
      <c r="O11" s="23">
        <f>'[2]Bay Mills Indian Community'!L8</f>
        <v>5020855.07</v>
      </c>
      <c r="P11" s="23">
        <f>'[2]Bay Mills Indian Community'!R8</f>
        <v>3492588.0600000005</v>
      </c>
      <c r="Q11" s="24">
        <f>MAX(0,'[2]Bay Mills Indian Community'!X8)</f>
        <v>0</v>
      </c>
      <c r="R11" s="22">
        <f>[2]FireKeepers!F8</f>
        <v>1204416.49</v>
      </c>
      <c r="S11" s="23">
        <f>[2]FireKeepers!L8</f>
        <v>125610.27000000002</v>
      </c>
      <c r="T11" s="23">
        <f>[2]FireKeepers!R8</f>
        <v>35294.840000000026</v>
      </c>
      <c r="U11" s="24">
        <f>MAX(0,[2]FireKeepers!X8)</f>
        <v>0</v>
      </c>
      <c r="V11" s="22">
        <f>'[2]Grnd Traverse Band of Otta &amp; Ch'!F8</f>
        <v>27023962.170000002</v>
      </c>
      <c r="W11" s="23">
        <f>'[2]Grnd Traverse Band of Otta &amp; Ch'!L8</f>
        <v>710948.96000000089</v>
      </c>
      <c r="X11" s="23">
        <f>'[2]Grnd Traverse Band of Otta &amp; Ch'!R8</f>
        <v>-189350.39999999909</v>
      </c>
      <c r="Y11" s="24">
        <f>MAX(0,'[2]Grnd Traverse Band of Otta &amp; Ch'!X8)</f>
        <v>0</v>
      </c>
      <c r="Z11" s="22">
        <f>'[2]Gun Lake'!F8</f>
        <v>741064.63</v>
      </c>
      <c r="AA11" s="23">
        <f>'[2]Gun Lake'!L8</f>
        <v>60534.439999999951</v>
      </c>
      <c r="AB11" s="23">
        <f>'[2]Gun Lake'!R8</f>
        <v>-26121.350000000042</v>
      </c>
      <c r="AC11" s="24">
        <f>MAX(0,'[2]Gun Lake'!X8)</f>
        <v>0</v>
      </c>
      <c r="AD11" s="22">
        <f>'[2]Hannahville Indian Community'!F8</f>
        <v>614743.81000000006</v>
      </c>
      <c r="AE11" s="23">
        <f>'[2]Hannahville Indian Community'!L8</f>
        <v>58708.680000000051</v>
      </c>
      <c r="AF11" s="23">
        <f>'[2]Hannahville Indian Community'!R8</f>
        <v>56936.680000000051</v>
      </c>
      <c r="AG11" s="24">
        <f>MAX(0,'[2]Hannahville Indian Community'!X8)</f>
        <v>0</v>
      </c>
      <c r="AH11" s="22">
        <f>'[2]Keweenaw Bay Indian Community'!F8</f>
        <v>992950.23</v>
      </c>
      <c r="AI11" s="23">
        <f>'[2]Keweenaw Bay Indian Community'!L8</f>
        <v>54002.380000000005</v>
      </c>
      <c r="AJ11" s="23">
        <f>'[2]Keweenaw Bay Indian Community'!R8</f>
        <v>37366.240000000005</v>
      </c>
      <c r="AK11" s="24">
        <f>MAX(0,'[2]Keweenaw Bay Indian Community'!X8)</f>
        <v>0</v>
      </c>
      <c r="AL11" s="22">
        <f>'[2]Lac Vieux Desert Tribe'!F8</f>
        <v>8626027.1600000001</v>
      </c>
      <c r="AM11" s="23">
        <f>'[2]Lac Vieux Desert Tribe'!L8</f>
        <v>852215.4299999997</v>
      </c>
      <c r="AN11" s="23">
        <f>'[2]Lac Vieux Desert Tribe'!R8</f>
        <v>394348.39999999967</v>
      </c>
      <c r="AO11" s="24">
        <f>MAX(0,'[2]Lac Vieux Desert Tribe'!X8)</f>
        <v>0</v>
      </c>
      <c r="AP11" s="22">
        <f>'[2]Little River Band of Ottawa Ind'!F8</f>
        <v>6435049.8899999997</v>
      </c>
      <c r="AQ11" s="23">
        <f>'[2]Little River Band of Ottawa Ind'!L8</f>
        <v>453923.65999999945</v>
      </c>
      <c r="AR11" s="23">
        <f>'[2]Little River Band of Ottawa Ind'!R8</f>
        <v>238545.68999999945</v>
      </c>
      <c r="AS11" s="24">
        <f>MAX(0,'[2]Little River Band of Ottawa Ind'!X8)</f>
        <v>0</v>
      </c>
      <c r="AT11" s="22">
        <f>'[2]Little Traverse Bay Band of Oda'!F8</f>
        <v>2493408.79</v>
      </c>
      <c r="AU11" s="23">
        <f>'[2]Little Traverse Bay Band of Oda'!L8</f>
        <v>207787.2200000002</v>
      </c>
      <c r="AV11" s="23">
        <f>'[2]Little Traverse Bay Band of Oda'!R8</f>
        <v>157056.66000000021</v>
      </c>
      <c r="AW11" s="24">
        <f>MAX(0,'[2]Little Traverse Bay Band of Oda'!X8)</f>
        <v>13192.759440000018</v>
      </c>
      <c r="AX11" s="22">
        <f>'[2]Pokagon Band of Potawatomi Ind'!F8</f>
        <v>668106.48</v>
      </c>
      <c r="AY11" s="23">
        <f>'[2]Pokagon Band of Potawatomi Ind'!L8</f>
        <v>80814.13</v>
      </c>
      <c r="AZ11" s="23">
        <f>'[2]Pokagon Band of Potawatomi Ind'!R8</f>
        <v>-56788.130000000005</v>
      </c>
      <c r="BA11" s="24">
        <f>MAX(0,'[2]Pokagon Band of Potawatomi Ind'!X8)</f>
        <v>0</v>
      </c>
      <c r="BB11" s="22">
        <f>'[2]Soaring Eagle Gaming'!F8</f>
        <v>994747.41</v>
      </c>
      <c r="BC11" s="23">
        <f>'[2]Soaring Eagle Gaming'!L8</f>
        <v>-14883.529999999912</v>
      </c>
      <c r="BD11" s="23">
        <f>'[2]Soaring Eagle Gaming'!R8</f>
        <v>-117004.49999999991</v>
      </c>
      <c r="BE11" s="32">
        <f>MAX(0,'[2]Soaring Eagle Gaming'!X8)</f>
        <v>0</v>
      </c>
      <c r="BF11" s="22">
        <f>'[2]Sault Ste. Marie Tribe of Chipp'!F8</f>
        <v>2383519.0099999998</v>
      </c>
      <c r="BG11" s="23">
        <f>'[2]Sault Ste. Marie Tribe of Chipp'!L8</f>
        <v>96856.099999999627</v>
      </c>
      <c r="BH11" s="23">
        <f>'[2]Sault Ste. Marie Tribe of Chipp'!R8</f>
        <v>23741.099999999627</v>
      </c>
      <c r="BI11" s="32">
        <f>MAX(0,'[2]Sault Ste. Marie Tribe of Chipp'!X8)</f>
        <v>1994.2523999999689</v>
      </c>
      <c r="BJ11" s="42">
        <f t="shared" si="11"/>
        <v>333363114.2100001</v>
      </c>
      <c r="BK11" s="38">
        <f t="shared" ref="BK11" si="12">C11+G11+K11+O11+S11+W11+AA11+AE11+AI11+AM11+AQ11+AU11+AY11+BC11+BG11</f>
        <v>33524772.429999985</v>
      </c>
      <c r="BL11" s="38">
        <f t="shared" ref="BL11" si="13">D11+H11+L11+P11+T11+X11+AB11+AF11+AJ11+AN11+AR11+AV11+AZ11+BD11+BH11</f>
        <v>22455070.039999992</v>
      </c>
      <c r="BM11" s="43">
        <f t="shared" ref="BM11" si="14">E11+I11+M11+Q11+U11+Y11+AC11+AG11+AK11+AO11+AS11+AW11+BA11+BE11+BI11</f>
        <v>1097604.268739999</v>
      </c>
      <c r="BN11" s="34">
        <f>'[2]All Operators reconciliation'!X8+'[2]All Operators reconciliation'!Z8</f>
        <v>693998.81947499956</v>
      </c>
    </row>
    <row r="12" spans="1:77" s="1" customFormat="1" ht="13.8" x14ac:dyDescent="0.3">
      <c r="A12" s="2" t="s">
        <v>42</v>
      </c>
      <c r="B12" s="22">
        <f>'[2]MGM Grand Detroit'!F9</f>
        <v>58563352.68</v>
      </c>
      <c r="C12" s="23">
        <f>'[2]MGM Grand Detroit'!L9</f>
        <v>4944352.13</v>
      </c>
      <c r="D12" s="23">
        <f>'[2]MGM Grand Detroit'!R9</f>
        <v>1814692.4099999997</v>
      </c>
      <c r="E12" s="24">
        <f>MAX(0,'[2]MGM Grand Detroit'!Z9)</f>
        <v>106703.91370799998</v>
      </c>
      <c r="F12" s="22">
        <f>'[2]MotorCity Casino'!F9</f>
        <v>79066604.939999998</v>
      </c>
      <c r="G12" s="23">
        <f>'[2]MotorCity Casino'!L9</f>
        <v>6009618.7199999997</v>
      </c>
      <c r="H12" s="23">
        <f>'[2]MotorCity Casino'!R9</f>
        <v>2187357.6599999997</v>
      </c>
      <c r="I12" s="24">
        <f>MAX(0,'[2]MotorCity Casino'!Z9)</f>
        <v>128616.63040799998</v>
      </c>
      <c r="J12" s="22">
        <f>[2]Greektown_Penn!F9</f>
        <v>23898066.550000001</v>
      </c>
      <c r="K12" s="23">
        <f>[2]Greektown_Penn!L9</f>
        <v>1662221.71</v>
      </c>
      <c r="L12" s="23">
        <f>[2]Greektown_Penn!R9</f>
        <v>1337994.3699999999</v>
      </c>
      <c r="M12" s="24">
        <f>MAX(0,[2]Greektown_Penn!Z9)</f>
        <v>78674.068955999988</v>
      </c>
      <c r="N12" s="22">
        <f>'[2]Bay Mills Indian Community'!F9</f>
        <v>71706791.719999999</v>
      </c>
      <c r="O12" s="23">
        <f>'[2]Bay Mills Indian Community'!L9</f>
        <v>1711519.2399999946</v>
      </c>
      <c r="P12" s="23">
        <f>'[2]Bay Mills Indian Community'!R9</f>
        <v>371387.57999999472</v>
      </c>
      <c r="Q12" s="24">
        <f>MAX(0,'[2]Bay Mills Indian Community'!X9)</f>
        <v>0</v>
      </c>
      <c r="R12" s="22">
        <f>[2]FireKeepers!F9</f>
        <v>924579.92</v>
      </c>
      <c r="S12" s="23">
        <f>[2]FireKeepers!L9</f>
        <v>-6959.9299999999348</v>
      </c>
      <c r="T12" s="23">
        <f>[2]FireKeepers!R9</f>
        <v>-58829.859999999935</v>
      </c>
      <c r="U12" s="24">
        <f>MAX(0,[2]FireKeepers!X9)</f>
        <v>0</v>
      </c>
      <c r="V12" s="22">
        <f>'[2]Grnd Traverse Band of Otta &amp; Ch'!F9</f>
        <v>18253798.879999999</v>
      </c>
      <c r="W12" s="23">
        <f>'[2]Grnd Traverse Band of Otta &amp; Ch'!L9</f>
        <v>-289431.67000000179</v>
      </c>
      <c r="X12" s="23">
        <f>'[2]Grnd Traverse Band of Otta &amp; Ch'!R9</f>
        <v>-999437.58000000182</v>
      </c>
      <c r="Y12" s="24">
        <f>MAX(0,'[2]Grnd Traverse Band of Otta &amp; Ch'!X9)</f>
        <v>0</v>
      </c>
      <c r="Z12" s="22">
        <f>'[2]Gun Lake'!F9</f>
        <v>765909.43</v>
      </c>
      <c r="AA12" s="23">
        <f>'[2]Gun Lake'!L9</f>
        <v>104076.52000000006</v>
      </c>
      <c r="AB12" s="23">
        <f>'[2]Gun Lake'!R9</f>
        <v>-22859.139999999941</v>
      </c>
      <c r="AC12" s="24">
        <f>MAX(0,'[2]Gun Lake'!X9)</f>
        <v>0</v>
      </c>
      <c r="AD12" s="22">
        <f>'[2]Hannahville Indian Community'!F9</f>
        <v>516612.66</v>
      </c>
      <c r="AE12" s="23">
        <f>'[2]Hannahville Indian Community'!L9</f>
        <v>4952.7400000000025</v>
      </c>
      <c r="AF12" s="23">
        <f>'[2]Hannahville Indian Community'!R9</f>
        <v>3441.7400000000025</v>
      </c>
      <c r="AG12" s="24">
        <f>MAX(0,'[2]Hannahville Indian Community'!X9)</f>
        <v>0</v>
      </c>
      <c r="AH12" s="22">
        <f>'[2]Keweenaw Bay Indian Community'!F9</f>
        <v>679164.69</v>
      </c>
      <c r="AI12" s="23">
        <f>'[2]Keweenaw Bay Indian Community'!L9</f>
        <v>33461.699999999953</v>
      </c>
      <c r="AJ12" s="23">
        <f>'[2]Keweenaw Bay Indian Community'!R9</f>
        <v>-12863.740000000045</v>
      </c>
      <c r="AK12" s="24">
        <f>MAX(0,'[2]Keweenaw Bay Indian Community'!X9)</f>
        <v>0</v>
      </c>
      <c r="AL12" s="22">
        <f>'[2]Lac Vieux Desert Tribe'!F9</f>
        <v>6962651.0700000003</v>
      </c>
      <c r="AM12" s="23">
        <f>'[2]Lac Vieux Desert Tribe'!L9</f>
        <v>653277.90000000037</v>
      </c>
      <c r="AN12" s="23">
        <f>'[2]Lac Vieux Desert Tribe'!R9</f>
        <v>268821.56000000035</v>
      </c>
      <c r="AO12" s="24">
        <f>MAX(0,'[2]Lac Vieux Desert Tribe'!X9)</f>
        <v>0</v>
      </c>
      <c r="AP12" s="22">
        <f>'[2]Little River Band of Ottawa Ind'!F9</f>
        <v>4174520.65</v>
      </c>
      <c r="AQ12" s="23">
        <f>'[2]Little River Band of Ottawa Ind'!L9</f>
        <v>275587.82</v>
      </c>
      <c r="AR12" s="23">
        <f>'[2]Little River Band of Ottawa Ind'!R9</f>
        <v>81607.41</v>
      </c>
      <c r="AS12" s="24">
        <f>MAX(0,'[2]Little River Band of Ottawa Ind'!X9)</f>
        <v>0</v>
      </c>
      <c r="AT12" s="22">
        <f>'[2]Little Traverse Bay Band of Oda'!F9</f>
        <v>1769309.2</v>
      </c>
      <c r="AU12" s="23">
        <f>'[2]Little Traverse Bay Band of Oda'!L9</f>
        <v>122725.23999999999</v>
      </c>
      <c r="AV12" s="23">
        <f>'[2]Little Traverse Bay Band of Oda'!R9</f>
        <v>90042.469999999987</v>
      </c>
      <c r="AW12" s="24">
        <f>MAX(0,'[2]Little Traverse Bay Band of Oda'!X9)</f>
        <v>7563.5674799999997</v>
      </c>
      <c r="AX12" s="22">
        <f>'[2]Pokagon Band of Potawatomi Ind'!F9</f>
        <v>530215.64</v>
      </c>
      <c r="AY12" s="23">
        <f>'[2]Pokagon Band of Potawatomi Ind'!L9</f>
        <v>20012.960000000036</v>
      </c>
      <c r="AZ12" s="23">
        <f>'[2]Pokagon Band of Potawatomi Ind'!R9</f>
        <v>-122251.95999999998</v>
      </c>
      <c r="BA12" s="24">
        <f>MAX(0,'[2]Pokagon Band of Potawatomi Ind'!X9)</f>
        <v>0</v>
      </c>
      <c r="BB12" s="22">
        <f>'[2]Soaring Eagle Gaming'!F9</f>
        <v>980506.45</v>
      </c>
      <c r="BC12" s="23">
        <f>'[2]Soaring Eagle Gaming'!L9</f>
        <v>-665.81000000005588</v>
      </c>
      <c r="BD12" s="23">
        <f>'[2]Soaring Eagle Gaming'!R9</f>
        <v>-4722.9900000000489</v>
      </c>
      <c r="BE12" s="32">
        <f>MAX(0,'[2]Soaring Eagle Gaming'!X9)</f>
        <v>0</v>
      </c>
      <c r="BF12" s="22">
        <f>'[2]Sault Ste. Marie Tribe of Chipp'!F9</f>
        <v>1218808.77</v>
      </c>
      <c r="BG12" s="23">
        <f>'[2]Sault Ste. Marie Tribe of Chipp'!L9</f>
        <v>119646.14000000013</v>
      </c>
      <c r="BH12" s="23">
        <f>'[2]Sault Ste. Marie Tribe of Chipp'!R9</f>
        <v>88051.14000000013</v>
      </c>
      <c r="BI12" s="32">
        <f>MAX(0,'[2]Sault Ste. Marie Tribe of Chipp'!X9)</f>
        <v>7396.2957600000118</v>
      </c>
      <c r="BJ12" s="42">
        <f t="shared" si="11"/>
        <v>270010893.24999994</v>
      </c>
      <c r="BK12" s="38">
        <f t="shared" ref="BK12" si="15">C12+G12+K12+O12+S12+W12+AA12+AE12+AI12+AM12+AQ12+AU12+AY12+BC12+BG12</f>
        <v>15364395.409999993</v>
      </c>
      <c r="BL12" s="38">
        <f t="shared" ref="BL12" si="16">D12+H12+L12+P12+T12+X12+AB12+AF12+AJ12+AN12+AR12+AV12+AZ12+BD12+BH12</f>
        <v>5022431.0699999928</v>
      </c>
      <c r="BM12" s="43">
        <f t="shared" ref="BM12" si="17">E12+I12+M12+Q12+U12+Y12+AC12+AG12+AK12+AO12+AS12+AW12+BA12+BE12+BI12</f>
        <v>328954.47631199996</v>
      </c>
      <c r="BN12" s="34">
        <f>'[2]All Operators reconciliation'!X9+'[2]All Operators reconciliation'!Z9</f>
        <v>201319.67538799997</v>
      </c>
    </row>
    <row r="13" spans="1:77" s="1" customFormat="1" ht="13.8" x14ac:dyDescent="0.3">
      <c r="A13" s="2" t="s">
        <v>43</v>
      </c>
      <c r="B13" s="22">
        <f>'[2]MGM Grand Detroit'!F10</f>
        <v>44550896.18</v>
      </c>
      <c r="C13" s="23">
        <f>'[2]MGM Grand Detroit'!L10</f>
        <v>5565255.9199999962</v>
      </c>
      <c r="D13" s="23">
        <f>'[2]MGM Grand Detroit'!R10</f>
        <v>3331463.4199999962</v>
      </c>
      <c r="E13" s="24">
        <f>MAX(0,'[2]MGM Grand Detroit'!Z10)</f>
        <v>195890.04909599977</v>
      </c>
      <c r="F13" s="22">
        <f>'[2]MotorCity Casino'!F10</f>
        <v>60103176.549999997</v>
      </c>
      <c r="G13" s="23">
        <f>'[2]MotorCity Casino'!L10</f>
        <v>7743922.8099999977</v>
      </c>
      <c r="H13" s="23">
        <f>'[2]MotorCity Casino'!R10</f>
        <v>5840555.6599999983</v>
      </c>
      <c r="I13" s="24">
        <f>MAX(0,'[2]MotorCity Casino'!Z10)</f>
        <v>343424.67280799989</v>
      </c>
      <c r="J13" s="22">
        <f>[2]Greektown_Penn!F10</f>
        <v>13140189.34</v>
      </c>
      <c r="K13" s="23">
        <f>[2]Greektown_Penn!L10</f>
        <v>1258683.1000000001</v>
      </c>
      <c r="L13" s="23">
        <f>[2]Greektown_Penn!R10</f>
        <v>1071662.23</v>
      </c>
      <c r="M13" s="24">
        <f>MAX(0,[2]Greektown_Penn!Z10)</f>
        <v>63013.739124</v>
      </c>
      <c r="N13" s="22">
        <f>'[2]Bay Mills Indian Community'!F10</f>
        <v>57487672.140000001</v>
      </c>
      <c r="O13" s="23">
        <f>'[2]Bay Mills Indian Community'!L10</f>
        <v>4652833.2800000012</v>
      </c>
      <c r="P13" s="23">
        <f>'[2]Bay Mills Indian Community'!R10</f>
        <v>2985245.8500000015</v>
      </c>
      <c r="Q13" s="24">
        <f>MAX(0,'[2]Bay Mills Indian Community'!X10)</f>
        <v>197782.16808000015</v>
      </c>
      <c r="R13" s="22">
        <f>[2]FireKeepers!F10</f>
        <v>1116587.3400000001</v>
      </c>
      <c r="S13" s="23">
        <f>[2]FireKeepers!L10</f>
        <v>45602.729999999981</v>
      </c>
      <c r="T13" s="23">
        <f>[2]FireKeepers!R10</f>
        <v>-40797.050000000017</v>
      </c>
      <c r="U13" s="24">
        <f>MAX(0,[2]FireKeepers!X10)</f>
        <v>0</v>
      </c>
      <c r="V13" s="22">
        <f>'[2]Grnd Traverse Band of Otta &amp; Ch'!F10</f>
        <v>15446397.58</v>
      </c>
      <c r="W13" s="23">
        <f>'[2]Grnd Traverse Band of Otta &amp; Ch'!L10</f>
        <v>1139116.1300000008</v>
      </c>
      <c r="X13" s="23">
        <f>'[2]Grnd Traverse Band of Otta &amp; Ch'!R10</f>
        <v>460248.37000000081</v>
      </c>
      <c r="Y13" s="24">
        <f>MAX(0,'[2]Grnd Traverse Band of Otta &amp; Ch'!X10)</f>
        <v>0</v>
      </c>
      <c r="Z13" s="22">
        <f>'[2]Gun Lake'!F10</f>
        <v>800782.77</v>
      </c>
      <c r="AA13" s="23">
        <f>'[2]Gun Lake'!L10</f>
        <v>63921.439999999988</v>
      </c>
      <c r="AB13" s="23">
        <f>'[2]Gun Lake'!R10</f>
        <v>-40717.150000000016</v>
      </c>
      <c r="AC13" s="24">
        <f>MAX(0,'[2]Gun Lake'!X10)</f>
        <v>0</v>
      </c>
      <c r="AD13" s="22">
        <f>'[2]Hannahville Indian Community'!F10</f>
        <v>368165.72</v>
      </c>
      <c r="AE13" s="23">
        <f>'[2]Hannahville Indian Community'!L10</f>
        <v>24634.899999999976</v>
      </c>
      <c r="AF13" s="23">
        <f>'[2]Hannahville Indian Community'!R10</f>
        <v>23354.899999999976</v>
      </c>
      <c r="AG13" s="24">
        <f>MAX(0,'[2]Hannahville Indian Community'!X10)</f>
        <v>0</v>
      </c>
      <c r="AH13" s="22">
        <f>'[2]Keweenaw Bay Indian Community'!F10</f>
        <v>639855.43000000005</v>
      </c>
      <c r="AI13" s="23">
        <f>'[2]Keweenaw Bay Indian Community'!L10</f>
        <v>60256.970000000088</v>
      </c>
      <c r="AJ13" s="23">
        <f>'[2]Keweenaw Bay Indian Community'!R10</f>
        <v>28420.80000000009</v>
      </c>
      <c r="AK13" s="24">
        <f>MAX(0,'[2]Keweenaw Bay Indian Community'!X10)</f>
        <v>0</v>
      </c>
      <c r="AL13" s="22">
        <f>'[2]Lac Vieux Desert Tribe'!F10</f>
        <v>4316520.3499999996</v>
      </c>
      <c r="AM13" s="23">
        <f>'[2]Lac Vieux Desert Tribe'!L10</f>
        <v>407921.6099999994</v>
      </c>
      <c r="AN13" s="23">
        <f>'[2]Lac Vieux Desert Tribe'!R10</f>
        <v>128126.31999999942</v>
      </c>
      <c r="AO13" s="24">
        <f>MAX(0,'[2]Lac Vieux Desert Tribe'!X10)</f>
        <v>0</v>
      </c>
      <c r="AP13" s="22">
        <f>'[2]Little River Band of Ottawa Ind'!F10</f>
        <v>3530124.9</v>
      </c>
      <c r="AQ13" s="23">
        <f>'[2]Little River Band of Ottawa Ind'!L10</f>
        <v>276554.15999999974</v>
      </c>
      <c r="AR13" s="23">
        <f>'[2]Little River Band of Ottawa Ind'!R10</f>
        <v>91994.859999999753</v>
      </c>
      <c r="AS13" s="24">
        <f>MAX(0,'[2]Little River Band of Ottawa Ind'!X10)</f>
        <v>5861.3780399999796</v>
      </c>
      <c r="AT13" s="22">
        <f>'[2]Little Traverse Bay Band of Oda'!F10</f>
        <v>1509335.2</v>
      </c>
      <c r="AU13" s="23">
        <f>'[2]Little Traverse Bay Band of Oda'!L10</f>
        <v>74715.280000000028</v>
      </c>
      <c r="AV13" s="23">
        <f>'[2]Little Traverse Bay Band of Oda'!R10</f>
        <v>27355.330000000031</v>
      </c>
      <c r="AW13" s="24">
        <f>MAX(0,'[2]Little Traverse Bay Band of Oda'!X10)</f>
        <v>2297.8477200000029</v>
      </c>
      <c r="AX13" s="22">
        <f>'[2]Pokagon Band of Potawatomi Ind'!F10</f>
        <v>401628.04</v>
      </c>
      <c r="AY13" s="23">
        <f>'[2]Pokagon Band of Potawatomi Ind'!L10</f>
        <v>52266.489999999976</v>
      </c>
      <c r="AZ13" s="23">
        <f>'[2]Pokagon Band of Potawatomi Ind'!R10</f>
        <v>13413.559999999976</v>
      </c>
      <c r="BA13" s="24">
        <f>MAX(0,'[2]Pokagon Band of Potawatomi Ind'!X10)</f>
        <v>0</v>
      </c>
      <c r="BB13" s="22">
        <f>'[2]Soaring Eagle Gaming'!F10</f>
        <v>1254097.4099999999</v>
      </c>
      <c r="BC13" s="23">
        <f>'[2]Soaring Eagle Gaming'!L10</f>
        <v>139794.70999999996</v>
      </c>
      <c r="BD13" s="23">
        <f>'[2]Soaring Eagle Gaming'!R10</f>
        <v>31159.009999999966</v>
      </c>
      <c r="BE13" s="32">
        <f>MAX(0,'[2]Soaring Eagle Gaming'!X10)</f>
        <v>0</v>
      </c>
      <c r="BF13" s="22">
        <f>'[2]Sault Ste. Marie Tribe of Chipp'!F10</f>
        <v>1440068.66</v>
      </c>
      <c r="BG13" s="23">
        <f>'[2]Sault Ste. Marie Tribe of Chipp'!L10</f>
        <v>111003.44999999995</v>
      </c>
      <c r="BH13" s="23">
        <f>'[2]Sault Ste. Marie Tribe of Chipp'!R10</f>
        <v>84988.449999999953</v>
      </c>
      <c r="BI13" s="32">
        <f>MAX(0,'[2]Sault Ste. Marie Tribe of Chipp'!X10)</f>
        <v>7139.0297999999966</v>
      </c>
      <c r="BJ13" s="42">
        <f t="shared" si="11"/>
        <v>206105497.60999998</v>
      </c>
      <c r="BK13" s="38">
        <f t="shared" ref="BK13" si="18">C13+G13+K13+O13+S13+W13+AA13+AE13+AI13+AM13+AQ13+AU13+AY13+BC13+BG13</f>
        <v>21616482.979999989</v>
      </c>
      <c r="BL13" s="38">
        <f t="shared" ref="BL13" si="19">D13+H13+L13+P13+T13+X13+AB13+AF13+AJ13+AN13+AR13+AV13+AZ13+BD13+BH13</f>
        <v>14036474.559999997</v>
      </c>
      <c r="BM13" s="43">
        <f t="shared" ref="BM13" si="20">E13+I13+M13+Q13+U13+Y13+AC13+AG13+AK13+AO13+AS13+AW13+BA13+BE13+BI13</f>
        <v>815408.88466799981</v>
      </c>
      <c r="BN13" s="34">
        <f>'[2]All Operators reconciliation'!X10+'[2]All Operators reconciliation'!Z10</f>
        <v>386186.78538699984</v>
      </c>
    </row>
    <row r="14" spans="1:77" s="1" customFormat="1" ht="13.8" x14ac:dyDescent="0.3">
      <c r="A14" s="2" t="s">
        <v>44</v>
      </c>
      <c r="B14" s="22">
        <f>'[2]MGM Grand Detroit'!F11</f>
        <v>45161326.5</v>
      </c>
      <c r="C14" s="23">
        <f>'[2]MGM Grand Detroit'!L11</f>
        <v>5087717.3400000017</v>
      </c>
      <c r="D14" s="23">
        <f>'[2]MGM Grand Detroit'!R11</f>
        <v>3327515.7300000018</v>
      </c>
      <c r="E14" s="24">
        <f>MAX(0,'[2]MGM Grand Detroit'!Z11)</f>
        <v>195657.92492400011</v>
      </c>
      <c r="F14" s="22">
        <f>'[2]MotorCity Casino'!F11</f>
        <v>72419086.079999998</v>
      </c>
      <c r="G14" s="23">
        <f>'[2]MotorCity Casino'!L11</f>
        <v>7698371.0199999958</v>
      </c>
      <c r="H14" s="23">
        <f>'[2]MotorCity Casino'!R11</f>
        <v>5374294.1999999955</v>
      </c>
      <c r="I14" s="24">
        <f>MAX(0,'[2]MotorCity Casino'!Z11)</f>
        <v>316008.49895999971</v>
      </c>
      <c r="J14" s="22">
        <f>[2]Greektown_Penn!F11</f>
        <v>15353817.529999999</v>
      </c>
      <c r="K14" s="23">
        <f>[2]Greektown_Penn!L11</f>
        <v>1111255.3799999997</v>
      </c>
      <c r="L14" s="23">
        <f>[2]Greektown_Penn!R11</f>
        <v>871731.21999999962</v>
      </c>
      <c r="M14" s="24">
        <f>MAX(0,[2]Greektown_Penn!Z11)</f>
        <v>51257.795735999978</v>
      </c>
      <c r="N14" s="22">
        <f>'[2]Bay Mills Indian Community'!F11</f>
        <v>52549119.810000002</v>
      </c>
      <c r="O14" s="23">
        <f>'[2]Bay Mills Indian Community'!L11</f>
        <v>6278380.5800000057</v>
      </c>
      <c r="P14" s="23">
        <f>'[2]Bay Mills Indian Community'!R11</f>
        <v>4442659.0300000058</v>
      </c>
      <c r="Q14" s="24">
        <f>MAX(0,'[2]Bay Mills Indian Community'!X11)</f>
        <v>373183.35852000053</v>
      </c>
      <c r="R14" s="22">
        <f>[2]FireKeepers!F11</f>
        <v>1086386.8799999999</v>
      </c>
      <c r="S14" s="23">
        <f>[2]FireKeepers!L11</f>
        <v>90400.399999999907</v>
      </c>
      <c r="T14" s="23">
        <f>[2]FireKeepers!R11</f>
        <v>12526.289999999906</v>
      </c>
      <c r="U14" s="24">
        <f>MAX(0,[2]FireKeepers!X11)</f>
        <v>0</v>
      </c>
      <c r="V14" s="22">
        <f>'[2]Grnd Traverse Band of Otta &amp; Ch'!F11</f>
        <v>15342989.710000001</v>
      </c>
      <c r="W14" s="23">
        <f>'[2]Grnd Traverse Band of Otta &amp; Ch'!L11</f>
        <v>1687385.0600000005</v>
      </c>
      <c r="X14" s="23">
        <f>'[2]Grnd Traverse Band of Otta &amp; Ch'!R11</f>
        <v>1071680.1500000004</v>
      </c>
      <c r="Y14" s="24">
        <f>MAX(0,'[2]Grnd Traverse Band of Otta &amp; Ch'!X11)</f>
        <v>0</v>
      </c>
      <c r="Z14" s="22">
        <f>'[2]Gun Lake'!F11</f>
        <v>975428.17</v>
      </c>
      <c r="AA14" s="23">
        <f>'[2]Gun Lake'!L11</f>
        <v>70283.610000000073</v>
      </c>
      <c r="AB14" s="23">
        <f>'[2]Gun Lake'!R11</f>
        <v>-56530.389999999927</v>
      </c>
      <c r="AC14" s="24">
        <f>MAX(0,'[2]Gun Lake'!X11)</f>
        <v>0</v>
      </c>
      <c r="AD14" s="22">
        <f>'[2]Hannahville Indian Community'!F11</f>
        <v>309844.56</v>
      </c>
      <c r="AE14" s="23">
        <f>'[2]Hannahville Indian Community'!L11</f>
        <v>2350.9300000000071</v>
      </c>
      <c r="AF14" s="23">
        <f>'[2]Hannahville Indian Community'!R11</f>
        <v>1150.9300000000071</v>
      </c>
      <c r="AG14" s="24">
        <f>MAX(0,'[2]Hannahville Indian Community'!X11)</f>
        <v>0</v>
      </c>
      <c r="AH14" s="22">
        <f>'[2]Keweenaw Bay Indian Community'!F11</f>
        <v>680109.21</v>
      </c>
      <c r="AI14" s="23">
        <f>'[2]Keweenaw Bay Indian Community'!L11</f>
        <v>67709.119999999995</v>
      </c>
      <c r="AJ14" s="23">
        <f>'[2]Keweenaw Bay Indian Community'!R11</f>
        <v>38497.479999999996</v>
      </c>
      <c r="AK14" s="24">
        <f>MAX(0,'[2]Keweenaw Bay Indian Community'!X11)</f>
        <v>1467.4967999999999</v>
      </c>
      <c r="AL14" s="22">
        <f>'[2]Lac Vieux Desert Tribe'!F11</f>
        <v>5702677.8899999997</v>
      </c>
      <c r="AM14" s="23">
        <f>'[2]Lac Vieux Desert Tribe'!L11</f>
        <v>908619.59999999963</v>
      </c>
      <c r="AN14" s="23">
        <f>'[2]Lac Vieux Desert Tribe'!R11</f>
        <v>394368.45999999961</v>
      </c>
      <c r="AO14" s="24">
        <f>MAX(0,'[2]Lac Vieux Desert Tribe'!X11)</f>
        <v>0</v>
      </c>
      <c r="AP14" s="22">
        <f>'[2]Little River Band of Ottawa Ind'!F11</f>
        <v>4339841.05</v>
      </c>
      <c r="AQ14" s="23">
        <f>'[2]Little River Band of Ottawa Ind'!L11</f>
        <v>392417.75999999966</v>
      </c>
      <c r="AR14" s="23">
        <f>'[2]Little River Band of Ottawa Ind'!R11</f>
        <v>217301.33999999965</v>
      </c>
      <c r="AS14" s="24">
        <f>MAX(0,'[2]Little River Band of Ottawa Ind'!X11)</f>
        <v>18253.312559999973</v>
      </c>
      <c r="AT14" s="22">
        <f>'[2]Little Traverse Bay Band of Oda'!F11</f>
        <v>1666552.63</v>
      </c>
      <c r="AU14" s="23">
        <f>'[2]Little Traverse Bay Band of Oda'!L11</f>
        <v>314301.29999999981</v>
      </c>
      <c r="AV14" s="23">
        <f>'[2]Little Traverse Bay Band of Oda'!R11</f>
        <v>254518.5399999998</v>
      </c>
      <c r="AW14" s="24">
        <f>MAX(0,'[2]Little Traverse Bay Band of Oda'!X11)</f>
        <v>21379.557359999984</v>
      </c>
      <c r="AX14" s="22">
        <f>'[2]Pokagon Band of Potawatomi Ind'!F11</f>
        <v>454725.11</v>
      </c>
      <c r="AY14" s="23">
        <f>'[2]Pokagon Band of Potawatomi Ind'!L11</f>
        <v>19594.159999999989</v>
      </c>
      <c r="AZ14" s="23">
        <f>'[2]Pokagon Band of Potawatomi Ind'!R11</f>
        <v>19191.46999999999</v>
      </c>
      <c r="BA14" s="24">
        <f>MAX(0,'[2]Pokagon Band of Potawatomi Ind'!X11)</f>
        <v>0</v>
      </c>
      <c r="BB14" s="22">
        <f>'[2]Soaring Eagle Gaming'!F11</f>
        <v>1076449.57</v>
      </c>
      <c r="BC14" s="23">
        <f>'[2]Soaring Eagle Gaming'!L11</f>
        <v>101937.75000000012</v>
      </c>
      <c r="BD14" s="23">
        <f>'[2]Soaring Eagle Gaming'!R11</f>
        <v>-18630.489999999889</v>
      </c>
      <c r="BE14" s="32">
        <f>MAX(0,'[2]Soaring Eagle Gaming'!X11)</f>
        <v>0</v>
      </c>
      <c r="BF14" s="22">
        <f>'[2]Sault Ste. Marie Tribe of Chipp'!F11</f>
        <v>1675368.48</v>
      </c>
      <c r="BG14" s="23">
        <f>'[2]Sault Ste. Marie Tribe of Chipp'!L11</f>
        <v>161602.68999999994</v>
      </c>
      <c r="BH14" s="23">
        <f>'[2]Sault Ste. Marie Tribe of Chipp'!R11</f>
        <v>147772.68999999994</v>
      </c>
      <c r="BI14" s="32">
        <f>MAX(0,'[2]Sault Ste. Marie Tribe of Chipp'!X11)</f>
        <v>12412.905959999996</v>
      </c>
      <c r="BJ14" s="42">
        <f t="shared" si="11"/>
        <v>218793723.18000001</v>
      </c>
      <c r="BK14" s="38">
        <f t="shared" ref="BK14" si="21">C14+G14+K14+O14+S14+W14+AA14+AE14+AI14+AM14+AQ14+AU14+AY14+BC14+BG14</f>
        <v>23992326.699999999</v>
      </c>
      <c r="BL14" s="38">
        <f t="shared" ref="BL14" si="22">D14+H14+L14+P14+T14+X14+AB14+AF14+AJ14+AN14+AR14+AV14+AZ14+BD14+BH14</f>
        <v>16098046.65</v>
      </c>
      <c r="BM14" s="43">
        <f t="shared" ref="BM14" si="23">E14+I14+M14+Q14+U14+Y14+AC14+AG14+AK14+AO14+AS14+AW14+BA14+BE14+BI14</f>
        <v>989620.85082000028</v>
      </c>
      <c r="BN14" s="34">
        <f>'[2]All Operators reconciliation'!X11+'[2]All Operators reconciliation'!Z11</f>
        <v>360922.5013549999</v>
      </c>
    </row>
    <row r="15" spans="1:77" s="1" customFormat="1" ht="13.8" x14ac:dyDescent="0.3">
      <c r="A15" s="2" t="s">
        <v>45</v>
      </c>
      <c r="B15" s="22">
        <f>'[2]MGM Grand Detroit'!F12</f>
        <v>74767390.989999995</v>
      </c>
      <c r="C15" s="23">
        <f>'[2]MGM Grand Detroit'!L12</f>
        <v>9802053.9299999923</v>
      </c>
      <c r="D15" s="23">
        <f>'[2]MGM Grand Detroit'!R12</f>
        <v>4685309.4299999923</v>
      </c>
      <c r="E15" s="24">
        <f>MAX(0,'[2]MGM Grand Detroit'!Z12)</f>
        <v>275496.19448399951</v>
      </c>
      <c r="F15" s="22">
        <f>'[2]MotorCity Casino'!F12</f>
        <v>106336488.87</v>
      </c>
      <c r="G15" s="23">
        <f>'[2]MotorCity Casino'!L12</f>
        <v>18979100.800000004</v>
      </c>
      <c r="H15" s="23">
        <f>'[2]MotorCity Casino'!R12</f>
        <v>12664368.530000005</v>
      </c>
      <c r="I15" s="24">
        <f>MAX(0,'[2]MotorCity Casino'!Z12)</f>
        <v>744664.86956400028</v>
      </c>
      <c r="J15" s="22">
        <f>[2]Greektown_Penn!F12</f>
        <v>22335330.559999999</v>
      </c>
      <c r="K15" s="23">
        <f>[2]Greektown_Penn!L12</f>
        <v>3302469.4099999983</v>
      </c>
      <c r="L15" s="23">
        <f>[2]Greektown_Penn!R12</f>
        <v>2792086.7299999981</v>
      </c>
      <c r="M15" s="24">
        <f>MAX(0,[2]Greektown_Penn!Z12)</f>
        <v>164174.69972399989</v>
      </c>
      <c r="N15" s="22">
        <f>'[2]Bay Mills Indian Community'!F12</f>
        <v>108153540.38</v>
      </c>
      <c r="O15" s="23">
        <f>'[2]Bay Mills Indian Community'!L12</f>
        <v>10519749.659999996</v>
      </c>
      <c r="P15" s="23">
        <f>'[2]Bay Mills Indian Community'!R12</f>
        <v>4682929.7799999965</v>
      </c>
      <c r="Q15" s="24">
        <f>MAX(0,'[2]Bay Mills Indian Community'!X12)</f>
        <v>393366.10151999973</v>
      </c>
      <c r="R15" s="22">
        <f>[2]FireKeepers!F12</f>
        <v>2077346.52</v>
      </c>
      <c r="S15" s="23">
        <f>[2]FireKeepers!L12</f>
        <v>119207.13000000012</v>
      </c>
      <c r="T15" s="23">
        <f>[2]FireKeepers!R12</f>
        <v>-1283.7199999998847</v>
      </c>
      <c r="U15" s="24">
        <f>MAX(0,[2]FireKeepers!X12)</f>
        <v>0</v>
      </c>
      <c r="V15" s="22">
        <f>'[2]Grnd Traverse Band of Otta &amp; Ch'!F12</f>
        <v>22289484.09</v>
      </c>
      <c r="W15" s="23">
        <f>'[2]Grnd Traverse Band of Otta &amp; Ch'!L12</f>
        <v>2369754.8900000006</v>
      </c>
      <c r="X15" s="23">
        <f>'[2]Grnd Traverse Band of Otta &amp; Ch'!R12</f>
        <v>1496935.8000000007</v>
      </c>
      <c r="Y15" s="24">
        <f>MAX(0,'[2]Grnd Traverse Band of Otta &amp; Ch'!X12)</f>
        <v>0</v>
      </c>
      <c r="Z15" s="22">
        <f>'[2]Gun Lake'!F12</f>
        <v>1131014.18</v>
      </c>
      <c r="AA15" s="23">
        <f>'[2]Gun Lake'!L12</f>
        <v>117810.22999999992</v>
      </c>
      <c r="AB15" s="23">
        <f>'[2]Gun Lake'!R12</f>
        <v>-18085.060000000085</v>
      </c>
      <c r="AC15" s="24">
        <f>MAX(0,'[2]Gun Lake'!X12)</f>
        <v>0</v>
      </c>
      <c r="AD15" s="22">
        <f>'[2]Hannahville Indian Community'!F12</f>
        <v>766063.52</v>
      </c>
      <c r="AE15" s="23">
        <f>'[2]Hannahville Indian Community'!L12</f>
        <v>83013.750000000029</v>
      </c>
      <c r="AF15" s="23">
        <f>'[2]Hannahville Indian Community'!R12</f>
        <v>27055.750000000029</v>
      </c>
      <c r="AG15" s="24">
        <f>MAX(0,'[2]Hannahville Indian Community'!X12)</f>
        <v>0</v>
      </c>
      <c r="AH15" s="22">
        <f>'[2]Keweenaw Bay Indian Community'!F12</f>
        <v>917485.48</v>
      </c>
      <c r="AI15" s="23">
        <f>'[2]Keweenaw Bay Indian Community'!L12</f>
        <v>90525.660000000033</v>
      </c>
      <c r="AJ15" s="23">
        <f>'[2]Keweenaw Bay Indian Community'!R12</f>
        <v>52954.200000000033</v>
      </c>
      <c r="AK15" s="24">
        <f>MAX(0,'[2]Keweenaw Bay Indian Community'!X12)</f>
        <v>4448.1528000000035</v>
      </c>
      <c r="AL15" s="22">
        <f>'[2]Lac Vieux Desert Tribe'!F12</f>
        <v>11024116.33</v>
      </c>
      <c r="AM15" s="23">
        <f>'[2]Lac Vieux Desert Tribe'!L12</f>
        <v>1269004.1300000008</v>
      </c>
      <c r="AN15" s="23">
        <f>'[2]Lac Vieux Desert Tribe'!R12</f>
        <v>173156.66000000085</v>
      </c>
      <c r="AO15" s="24">
        <f>MAX(0,'[2]Lac Vieux Desert Tribe'!X12)</f>
        <v>0</v>
      </c>
      <c r="AP15" s="22">
        <f>'[2]Little River Band of Ottawa Ind'!F12</f>
        <v>5480362.0599999996</v>
      </c>
      <c r="AQ15" s="23">
        <f>'[2]Little River Band of Ottawa Ind'!L12</f>
        <v>541547.1999999996</v>
      </c>
      <c r="AR15" s="23">
        <f>'[2]Little River Band of Ottawa Ind'!R12</f>
        <v>275751.85999999958</v>
      </c>
      <c r="AS15" s="24">
        <f>MAX(0,'[2]Little River Band of Ottawa Ind'!X12)</f>
        <v>23163.156239999968</v>
      </c>
      <c r="AT15" s="22">
        <f>'[2]Little Traverse Bay Band of Oda'!F12</f>
        <v>2522580.59</v>
      </c>
      <c r="AU15" s="23">
        <f>'[2]Little Traverse Bay Band of Oda'!L12</f>
        <v>251391.84999999963</v>
      </c>
      <c r="AV15" s="23">
        <f>'[2]Little Traverse Bay Band of Oda'!R12</f>
        <v>218391.69999999963</v>
      </c>
      <c r="AW15" s="24">
        <f>MAX(0,'[2]Little Traverse Bay Band of Oda'!X12)</f>
        <v>18344.902799999971</v>
      </c>
      <c r="AX15" s="22">
        <f>'[2]Pokagon Band of Potawatomi Ind'!F12</f>
        <v>534857.56000000006</v>
      </c>
      <c r="AY15" s="23">
        <f>'[2]Pokagon Band of Potawatomi Ind'!L12</f>
        <v>71789.650000000023</v>
      </c>
      <c r="AZ15" s="23">
        <f>'[2]Pokagon Band of Potawatomi Ind'!R12</f>
        <v>71420.430000000022</v>
      </c>
      <c r="BA15" s="24">
        <f>MAX(0,'[2]Pokagon Band of Potawatomi Ind'!X12)</f>
        <v>0</v>
      </c>
      <c r="BB15" s="22">
        <f>'[2]Soaring Eagle Gaming'!F12</f>
        <v>1659660.54</v>
      </c>
      <c r="BC15" s="23">
        <f>'[2]Soaring Eagle Gaming'!L12</f>
        <v>300748.16000000015</v>
      </c>
      <c r="BD15" s="23">
        <f>'[2]Soaring Eagle Gaming'!R12</f>
        <v>81171.930000000139</v>
      </c>
      <c r="BE15" s="32">
        <f>MAX(0,'[2]Soaring Eagle Gaming'!X12)</f>
        <v>0</v>
      </c>
      <c r="BF15" s="22">
        <f>'[2]Sault Ste. Marie Tribe of Chipp'!F12</f>
        <v>4526443.72</v>
      </c>
      <c r="BG15" s="23">
        <f>'[2]Sault Ste. Marie Tribe of Chipp'!L12</f>
        <v>-7925.9300000006333</v>
      </c>
      <c r="BH15" s="23">
        <f>'[2]Sault Ste. Marie Tribe of Chipp'!R12</f>
        <v>-15865.930000000633</v>
      </c>
      <c r="BI15" s="32">
        <f>MAX(0,'[2]Sault Ste. Marie Tribe of Chipp'!X12)</f>
        <v>0</v>
      </c>
      <c r="BJ15" s="42">
        <f t="shared" si="11"/>
        <v>364522165.38999999</v>
      </c>
      <c r="BK15" s="38">
        <f t="shared" ref="BK15" si="24">C15+G15+K15+O15+S15+W15+AA15+AE15+AI15+AM15+AQ15+AU15+AY15+BC15+BG15</f>
        <v>47810240.519999988</v>
      </c>
      <c r="BL15" s="38">
        <f t="shared" ref="BL15" si="25">D15+H15+L15+P15+T15+X15+AB15+AF15+AJ15+AN15+AR15+AV15+AZ15+BD15+BH15</f>
        <v>27186298.089999992</v>
      </c>
      <c r="BM15" s="43">
        <f t="shared" ref="BM15" si="26">E15+I15+M15+Q15+U15+Y15+AC15+AG15+AK15+AO15+AS15+AW15+BA15+BE15+BI15</f>
        <v>1623658.0771319994</v>
      </c>
      <c r="BN15" s="34">
        <f>'[2]All Operators reconciliation'!X12+'[2]All Operators reconciliation'!Z12</f>
        <v>759344.52881299984</v>
      </c>
    </row>
    <row r="16" spans="1:77" s="1" customFormat="1" ht="13.8" x14ac:dyDescent="0.3">
      <c r="A16" s="2" t="s">
        <v>46</v>
      </c>
      <c r="B16" s="22">
        <f>'[2]MGM Grand Detroit'!F13</f>
        <v>97752724.709999993</v>
      </c>
      <c r="C16" s="23">
        <f>'[2]MGM Grand Detroit'!L13</f>
        <v>9953939.1499999911</v>
      </c>
      <c r="D16" s="23">
        <f>'[2]MGM Grand Detroit'!R13</f>
        <v>5126182.7199999914</v>
      </c>
      <c r="E16" s="24">
        <f>MAX(0,'[2]MGM Grand Detroit'!Z13)</f>
        <v>301419.54393599951</v>
      </c>
      <c r="F16" s="22">
        <f>'[2]MotorCity Casino'!F13</f>
        <v>145384153.59</v>
      </c>
      <c r="G16" s="23">
        <f>'[2]MotorCity Casino'!L13</f>
        <v>20875895.929999996</v>
      </c>
      <c r="H16" s="23">
        <f>'[2]MotorCity Casino'!R13</f>
        <v>14409831.059999995</v>
      </c>
      <c r="I16" s="24">
        <f>MAX(0,'[2]MotorCity Casino'!Z13)</f>
        <v>847298.0663279997</v>
      </c>
      <c r="J16" s="22">
        <f>[2]Greektown_Penn!F13</f>
        <v>30551143.559999999</v>
      </c>
      <c r="K16" s="23">
        <f>[2]Greektown_Penn!L13</f>
        <v>3466486.6799999974</v>
      </c>
      <c r="L16" s="23">
        <f>[2]Greektown_Penn!R13</f>
        <v>3086671.6599999974</v>
      </c>
      <c r="M16" s="24">
        <f>MAX(0,[2]Greektown_Penn!Z13)</f>
        <v>181496.29360799983</v>
      </c>
      <c r="N16" s="22">
        <f>'[2]Bay Mills Indian Community'!F13</f>
        <v>129353754.64</v>
      </c>
      <c r="O16" s="23">
        <f>'[2]Bay Mills Indian Community'!L13</f>
        <v>9888156.4699999988</v>
      </c>
      <c r="P16" s="23">
        <f>'[2]Bay Mills Indian Community'!R13</f>
        <v>6853838.2399999984</v>
      </c>
      <c r="Q16" s="24">
        <f>MAX(0,'[2]Bay Mills Indian Community'!X13)</f>
        <v>575722.41215999995</v>
      </c>
      <c r="R16" s="22">
        <f>[2]FireKeepers!F13</f>
        <v>2355501.2799999998</v>
      </c>
      <c r="S16" s="23">
        <f>[2]FireKeepers!L13</f>
        <v>-71696.220000000205</v>
      </c>
      <c r="T16" s="23">
        <f>[2]FireKeepers!R13</f>
        <v>-164916.1200000002</v>
      </c>
      <c r="U16" s="24">
        <f>MAX(0,[2]FireKeepers!X13)</f>
        <v>0</v>
      </c>
      <c r="V16" s="22">
        <f>'[2]Grnd Traverse Band of Otta &amp; Ch'!F13</f>
        <v>40085931.07</v>
      </c>
      <c r="W16" s="23">
        <f>'[2]Grnd Traverse Band of Otta &amp; Ch'!L13</f>
        <v>2945776.9399999976</v>
      </c>
      <c r="X16" s="23">
        <f>'[2]Grnd Traverse Band of Otta &amp; Ch'!R13</f>
        <v>1948524.1599999976</v>
      </c>
      <c r="Y16" s="24">
        <f>MAX(0,'[2]Grnd Traverse Band of Otta &amp; Ch'!X13)</f>
        <v>0</v>
      </c>
      <c r="Z16" s="22">
        <f>'[2]Gun Lake'!F13</f>
        <v>1634091.69</v>
      </c>
      <c r="AA16" s="23">
        <f>'[2]Gun Lake'!L13</f>
        <v>2587.849999999944</v>
      </c>
      <c r="AB16" s="23">
        <f>'[2]Gun Lake'!R13</f>
        <v>-133023.37000000005</v>
      </c>
      <c r="AC16" s="24">
        <f>MAX(0,'[2]Gun Lake'!X13)</f>
        <v>0</v>
      </c>
      <c r="AD16" s="22">
        <f>'[2]Hannahville Indian Community'!F13</f>
        <v>1222407.73</v>
      </c>
      <c r="AE16" s="23">
        <f>'[2]Hannahville Indian Community'!L13</f>
        <v>158776.06999999998</v>
      </c>
      <c r="AF16" s="23">
        <f>'[2]Hannahville Indian Community'!R13</f>
        <v>113323.06999999998</v>
      </c>
      <c r="AG16" s="24">
        <f>MAX(0,'[2]Hannahville Indian Community'!X13)</f>
        <v>0</v>
      </c>
      <c r="AH16" s="22">
        <f>'[2]Keweenaw Bay Indian Community'!F13</f>
        <v>1027391.99</v>
      </c>
      <c r="AI16" s="23">
        <f>'[2]Keweenaw Bay Indian Community'!L13</f>
        <v>47679.75</v>
      </c>
      <c r="AJ16" s="23">
        <f>'[2]Keweenaw Bay Indian Community'!R13</f>
        <v>15728</v>
      </c>
      <c r="AK16" s="24">
        <f>MAX(0,'[2]Keweenaw Bay Indian Community'!X13)</f>
        <v>1321.152</v>
      </c>
      <c r="AL16" s="22">
        <f>'[2]Lac Vieux Desert Tribe'!F13</f>
        <v>14575727.210000001</v>
      </c>
      <c r="AM16" s="23">
        <f>'[2]Lac Vieux Desert Tribe'!L13</f>
        <v>1017329.9400000013</v>
      </c>
      <c r="AN16" s="23">
        <f>'[2]Lac Vieux Desert Tribe'!R13</f>
        <v>114987.01000000129</v>
      </c>
      <c r="AO16" s="24">
        <f>MAX(0,'[2]Lac Vieux Desert Tribe'!X13)</f>
        <v>2599.7596800001079</v>
      </c>
      <c r="AP16" s="22">
        <f>'[2]Little River Band of Ottawa Ind'!F13</f>
        <v>7423160.9699999997</v>
      </c>
      <c r="AQ16" s="23">
        <f>'[2]Little River Band of Ottawa Ind'!L13</f>
        <v>352987.01</v>
      </c>
      <c r="AR16" s="23">
        <f>'[2]Little River Band of Ottawa Ind'!R13</f>
        <v>68234.770000000019</v>
      </c>
      <c r="AS16" s="24">
        <f>MAX(0,'[2]Little River Band of Ottawa Ind'!X13)</f>
        <v>5731.7206800000022</v>
      </c>
      <c r="AT16" s="22">
        <f>'[2]Little Traverse Bay Band of Oda'!F13</f>
        <v>3036772.48</v>
      </c>
      <c r="AU16" s="23">
        <f>'[2]Little Traverse Bay Band of Oda'!L13</f>
        <v>68103.5</v>
      </c>
      <c r="AV16" s="23">
        <f>'[2]Little Traverse Bay Band of Oda'!R13</f>
        <v>29265.46</v>
      </c>
      <c r="AW16" s="24">
        <f>MAX(0,'[2]Little Traverse Bay Band of Oda'!X13)</f>
        <v>2458.29864</v>
      </c>
      <c r="AX16" s="22">
        <f>'[2]Pokagon Band of Potawatomi Ind'!F13</f>
        <v>845498.95</v>
      </c>
      <c r="AY16" s="23">
        <f>'[2]Pokagon Band of Potawatomi Ind'!L13</f>
        <v>47757.629999999925</v>
      </c>
      <c r="AZ16" s="23">
        <f>'[2]Pokagon Band of Potawatomi Ind'!R13</f>
        <v>49731.469999999921</v>
      </c>
      <c r="BA16" s="24">
        <f>MAX(0,'[2]Pokagon Band of Potawatomi Ind'!X13)</f>
        <v>0</v>
      </c>
      <c r="BB16" s="22">
        <f>'[2]Soaring Eagle Gaming'!F13</f>
        <v>1772731.7</v>
      </c>
      <c r="BC16" s="23">
        <f>'[2]Soaring Eagle Gaming'!L13</f>
        <v>124907.47999999998</v>
      </c>
      <c r="BD16" s="23">
        <f>'[2]Soaring Eagle Gaming'!R13</f>
        <v>-48941.340000000026</v>
      </c>
      <c r="BE16" s="32">
        <f>MAX(0,'[2]Soaring Eagle Gaming'!X13)</f>
        <v>0</v>
      </c>
      <c r="BF16" s="22">
        <f>'[2]Sault Ste. Marie Tribe of Chipp'!F13</f>
        <v>3772051.75</v>
      </c>
      <c r="BG16" s="23">
        <f>'[2]Sault Ste. Marie Tribe of Chipp'!L13</f>
        <v>350933.12999999989</v>
      </c>
      <c r="BH16" s="23">
        <f>'[2]Sault Ste. Marie Tribe of Chipp'!R13</f>
        <v>318118.12999999989</v>
      </c>
      <c r="BI16" s="32">
        <f>MAX(0,'[2]Sault Ste. Marie Tribe of Chipp'!X13)</f>
        <v>25389.184799999992</v>
      </c>
      <c r="BJ16" s="42">
        <f t="shared" ref="BJ16" si="27">B16+F16+J16+N16+R16+V16+Z16+AD16+AH16+AL16+AP16+AT16+AX16+BB16+BF16</f>
        <v>480793043.31999999</v>
      </c>
      <c r="BK16" s="38">
        <f t="shared" ref="BK16" si="28">C16+G16+K16+O16+S16+W16+AA16+AE16+AI16+AM16+AQ16+AU16+AY16+BC16+BG16</f>
        <v>49229621.309999987</v>
      </c>
      <c r="BL16" s="38">
        <f t="shared" ref="BL16" si="29">D16+H16+L16+P16+T16+X16+AB16+AF16+AJ16+AN16+AR16+AV16+AZ16+BD16+BH16</f>
        <v>31787554.919999976</v>
      </c>
      <c r="BM16" s="43">
        <f t="shared" ref="BM16" si="30">E16+I16+M16+Q16+U16+Y16+AC16+AG16+AK16+AO16+AS16+AW16+BA16+BE16+BI16</f>
        <v>1943436.431831999</v>
      </c>
      <c r="BN16" s="34">
        <f>'[2]All Operators reconciliation'!X13+'[2]All Operators reconciliation'!Z13</f>
        <v>852875.24108799943</v>
      </c>
    </row>
    <row r="17" spans="1:67" s="1" customFormat="1" ht="13.8" x14ac:dyDescent="0.3">
      <c r="A17" s="2" t="s">
        <v>47</v>
      </c>
      <c r="B17" s="22">
        <f>'[2]MGM Grand Detroit'!F14</f>
        <v>95456180.620000005</v>
      </c>
      <c r="C17" s="23">
        <f>'[2]MGM Grand Detroit'!L14</f>
        <v>8575295.1800000072</v>
      </c>
      <c r="D17" s="23">
        <f>'[2]MGM Grand Detroit'!R14</f>
        <v>4508306.480000007</v>
      </c>
      <c r="E17" s="24">
        <f>MAX(0,'[2]MGM Grand Detroit'!Z14)</f>
        <v>265088.42102400039</v>
      </c>
      <c r="F17" s="22">
        <f>'[2]MotorCity Casino'!F14</f>
        <v>154223906.22</v>
      </c>
      <c r="G17" s="23">
        <f>'[2]MotorCity Casino'!L14</f>
        <v>19976793.600000001</v>
      </c>
      <c r="H17" s="23">
        <f>'[2]MotorCity Casino'!R14</f>
        <v>14898268.66</v>
      </c>
      <c r="I17" s="24">
        <f>MAX(0,'[2]MotorCity Casino'!Z14)</f>
        <v>876018.197208</v>
      </c>
      <c r="J17" s="22">
        <f>[2]Greektown_Penn!F14</f>
        <v>29152875.469999999</v>
      </c>
      <c r="K17" s="23">
        <f>[2]Greektown_Penn!L14</f>
        <v>1211708.4699999974</v>
      </c>
      <c r="L17" s="23">
        <f>[2]Greektown_Penn!R14</f>
        <v>864917.24999999744</v>
      </c>
      <c r="M17" s="24">
        <f>MAX(0,[2]Greektown_Penn!Z14)</f>
        <v>50857.134299999845</v>
      </c>
      <c r="N17" s="22">
        <f>'[2]Bay Mills Indian Community'!F14</f>
        <v>127436611.73999999</v>
      </c>
      <c r="O17" s="23">
        <f>'[2]Bay Mills Indian Community'!L14</f>
        <v>6684212.099999994</v>
      </c>
      <c r="P17" s="23">
        <f>'[2]Bay Mills Indian Community'!R14</f>
        <v>3817505.4799999939</v>
      </c>
      <c r="Q17" s="24">
        <f>MAX(0,'[2]Bay Mills Indian Community'!X14)</f>
        <v>320670.46031999949</v>
      </c>
      <c r="R17" s="22">
        <f>[2]FireKeepers!F14</f>
        <v>2901812.64</v>
      </c>
      <c r="S17" s="23">
        <f>[2]FireKeepers!L14</f>
        <v>-154677.83999999985</v>
      </c>
      <c r="T17" s="23">
        <f>[2]FireKeepers!R14</f>
        <v>-243813.47999999986</v>
      </c>
      <c r="U17" s="24">
        <f>MAX(0,[2]FireKeepers!X14)</f>
        <v>0</v>
      </c>
      <c r="V17" s="22">
        <f>'[2]Grnd Traverse Band of Otta &amp; Ch'!F14</f>
        <v>33162681.760000002</v>
      </c>
      <c r="W17" s="23">
        <f>'[2]Grnd Traverse Band of Otta &amp; Ch'!L14</f>
        <v>2186736.6100000031</v>
      </c>
      <c r="X17" s="23">
        <f>'[2]Grnd Traverse Band of Otta &amp; Ch'!R14</f>
        <v>1436217.0200000033</v>
      </c>
      <c r="Y17" s="24">
        <f>MAX(0,'[2]Grnd Traverse Band of Otta &amp; Ch'!X14)</f>
        <v>0</v>
      </c>
      <c r="Z17" s="22">
        <f>'[2]Gun Lake'!F14</f>
        <v>2422474.9500000002</v>
      </c>
      <c r="AA17" s="23">
        <f>'[2]Gun Lake'!L14</f>
        <v>168606.83000000031</v>
      </c>
      <c r="AB17" s="23">
        <f>'[2]Gun Lake'!R14</f>
        <v>-291786.85999999969</v>
      </c>
      <c r="AC17" s="24">
        <f>MAX(0,'[2]Gun Lake'!X14)</f>
        <v>0</v>
      </c>
      <c r="AD17" s="22">
        <f>'[2]Hannahville Indian Community'!F14</f>
        <v>1311007.1200000001</v>
      </c>
      <c r="AE17" s="23">
        <f>'[2]Hannahville Indian Community'!L14</f>
        <v>155695.29000000012</v>
      </c>
      <c r="AF17" s="23">
        <f>'[2]Hannahville Indian Community'!R14</f>
        <v>11278.290000000125</v>
      </c>
      <c r="AG17" s="24">
        <f>MAX(0,'[2]Hannahville Indian Community'!X14)</f>
        <v>0</v>
      </c>
      <c r="AH17" s="22">
        <f>'[2]Keweenaw Bay Indian Community'!F14</f>
        <v>1492071.82</v>
      </c>
      <c r="AI17" s="23">
        <f>'[2]Keweenaw Bay Indian Community'!L14</f>
        <v>133657.06000000006</v>
      </c>
      <c r="AJ17" s="23">
        <f>'[2]Keweenaw Bay Indian Community'!R14</f>
        <v>103479.20000000006</v>
      </c>
      <c r="AK17" s="24">
        <f>MAX(0,'[2]Keweenaw Bay Indian Community'!X14)</f>
        <v>8692.2528000000057</v>
      </c>
      <c r="AL17" s="22">
        <f>'[2]Lac Vieux Desert Tribe'!F14</f>
        <v>13848734.52</v>
      </c>
      <c r="AM17" s="23">
        <f>'[2]Lac Vieux Desert Tribe'!L14</f>
        <v>1238674.3899999987</v>
      </c>
      <c r="AN17" s="23">
        <f>'[2]Lac Vieux Desert Tribe'!R14</f>
        <v>417125.73999999871</v>
      </c>
      <c r="AO17" s="24">
        <f>MAX(0,'[2]Lac Vieux Desert Tribe'!X14)</f>
        <v>35038.562159999892</v>
      </c>
      <c r="AP17" s="22">
        <f>'[2]Little River Band of Ottawa Ind'!F14</f>
        <v>8862028.6999999993</v>
      </c>
      <c r="AQ17" s="23">
        <f>'[2]Little River Band of Ottawa Ind'!L14</f>
        <v>480800.87999999942</v>
      </c>
      <c r="AR17" s="23">
        <f>'[2]Little River Band of Ottawa Ind'!R14</f>
        <v>135143.01999999944</v>
      </c>
      <c r="AS17" s="24">
        <f>MAX(0,'[2]Little River Band of Ottawa Ind'!X14)</f>
        <v>11352.013679999953</v>
      </c>
      <c r="AT17" s="22">
        <f>'[2]Little Traverse Bay Band of Oda'!F14</f>
        <v>2655972.7599999998</v>
      </c>
      <c r="AU17" s="23">
        <f>'[2]Little Traverse Bay Band of Oda'!L14</f>
        <v>102800.06999999983</v>
      </c>
      <c r="AV17" s="23">
        <f>'[2]Little Traverse Bay Band of Oda'!R14</f>
        <v>73679.679999999833</v>
      </c>
      <c r="AW17" s="24">
        <f>MAX(0,'[2]Little Traverse Bay Band of Oda'!X14)</f>
        <v>6189.0931199999859</v>
      </c>
      <c r="AX17" s="22">
        <f>'[2]Pokagon Band of Potawatomi Ind'!F14</f>
        <v>931003.39</v>
      </c>
      <c r="AY17" s="23">
        <f>'[2]Pokagon Band of Potawatomi Ind'!L14</f>
        <v>41148.689999999988</v>
      </c>
      <c r="AZ17" s="23">
        <f>'[2]Pokagon Band of Potawatomi Ind'!R14</f>
        <v>40923.959999999985</v>
      </c>
      <c r="BA17" s="24">
        <f>MAX(0,'[2]Pokagon Band of Potawatomi Ind'!X14)</f>
        <v>0</v>
      </c>
      <c r="BB17" s="22">
        <f>'[2]Soaring Eagle Gaming'!F14</f>
        <v>2404473.79</v>
      </c>
      <c r="BC17" s="23">
        <f>'[2]Soaring Eagle Gaming'!L14</f>
        <v>83419.069999999832</v>
      </c>
      <c r="BD17" s="23">
        <f>'[2]Soaring Eagle Gaming'!R14</f>
        <v>-60784.810000000172</v>
      </c>
      <c r="BE17" s="32">
        <f>MAX(0,'[2]Soaring Eagle Gaming'!X14)</f>
        <v>0</v>
      </c>
      <c r="BF17" s="22">
        <f>'[2]Sault Ste. Marie Tribe of Chipp'!F14</f>
        <v>3719237.79</v>
      </c>
      <c r="BG17" s="23">
        <f>'[2]Sault Ste. Marie Tribe of Chipp'!L14</f>
        <v>-38737.259999999776</v>
      </c>
      <c r="BH17" s="23">
        <f>'[2]Sault Ste. Marie Tribe of Chipp'!R14</f>
        <v>-51697.259999999776</v>
      </c>
      <c r="BI17" s="32">
        <f>MAX(0,'[2]Sault Ste. Marie Tribe of Chipp'!X14)</f>
        <v>0</v>
      </c>
      <c r="BJ17" s="42">
        <f t="shared" ref="BJ17" si="31">B17+F17+J17+N17+R17+V17+Z17+AD17+AH17+AL17+AP17+AT17+AX17+BB17+BF17</f>
        <v>479981073.28999996</v>
      </c>
      <c r="BK17" s="38">
        <f t="shared" ref="BK17" si="32">C17+G17+K17+O17+S17+W17+AA17+AE17+AI17+AM17+AQ17+AU17+AY17+BC17+BG17</f>
        <v>40846133.140000008</v>
      </c>
      <c r="BL17" s="38">
        <f t="shared" ref="BL17" si="33">D17+H17+L17+P17+T17+X17+AB17+AF17+AJ17+AN17+AR17+AV17+AZ17+BD17+BH17</f>
        <v>25658762.369999997</v>
      </c>
      <c r="BM17" s="43">
        <f t="shared" ref="BM17" si="34">E17+I17+M17+Q17+U17+Y17+AC17+AG17+AK17+AO17+AS17+AW17+BA17+BE17+BI17</f>
        <v>1573906.1346119996</v>
      </c>
      <c r="BN17" s="34">
        <f>'[2]All Operators reconciliation'!X14+'[2]All Operators reconciliation'!Z14</f>
        <v>764235.26310300012</v>
      </c>
    </row>
    <row r="18" spans="1:67" s="1" customFormat="1" thickBot="1" x14ac:dyDescent="0.35">
      <c r="A18" s="2" t="s">
        <v>48</v>
      </c>
      <c r="B18" s="22">
        <f>'[2]MGM Grand Detroit'!F15</f>
        <v>99527058.290000007</v>
      </c>
      <c r="C18" s="23">
        <f>'[2]MGM Grand Detroit'!L15</f>
        <v>11340980.700000003</v>
      </c>
      <c r="D18" s="23">
        <f>'[2]MGM Grand Detroit'!R15</f>
        <v>5949814.5400000028</v>
      </c>
      <c r="E18" s="24">
        <f>MAX(0,'[2]MGM Grand Detroit'!Z15)</f>
        <v>349849.09495200013</v>
      </c>
      <c r="F18" s="22">
        <f>'[2]MotorCity Casino'!F15</f>
        <v>146100789.09</v>
      </c>
      <c r="G18" s="23">
        <f>'[2]MotorCity Casino'!L15</f>
        <v>21119345.27</v>
      </c>
      <c r="H18" s="23">
        <f>'[2]MotorCity Casino'!R15</f>
        <v>14425998.93</v>
      </c>
      <c r="I18" s="24">
        <f>MAX(0,'[2]MotorCity Casino'!Z15)</f>
        <v>848248.73708399991</v>
      </c>
      <c r="J18" s="22">
        <f>[2]Greektown_Penn!F15</f>
        <v>31315764.210000001</v>
      </c>
      <c r="K18" s="23">
        <f>[2]Greektown_Penn!L15</f>
        <v>1342269.0600000012</v>
      </c>
      <c r="L18" s="23">
        <f>[2]Greektown_Penn!R15</f>
        <v>1049040.1300000013</v>
      </c>
      <c r="M18" s="24">
        <f>MAX(0,[2]Greektown_Penn!Z15)</f>
        <v>61683.559644000074</v>
      </c>
      <c r="N18" s="22">
        <f>'[2]Bay Mills Indian Community'!F15</f>
        <v>127132116.8</v>
      </c>
      <c r="O18" s="23">
        <f>'[2]Bay Mills Indian Community'!L15</f>
        <v>8862510.0600000024</v>
      </c>
      <c r="P18" s="23">
        <f>'[2]Bay Mills Indian Community'!R15</f>
        <v>6221292.7100000028</v>
      </c>
      <c r="Q18" s="24">
        <f>MAX(0,'[2]Bay Mills Indian Community'!X15)</f>
        <v>522588.58764000027</v>
      </c>
      <c r="R18" s="22">
        <f>[2]FireKeepers!F15</f>
        <v>2171754.91</v>
      </c>
      <c r="S18" s="23">
        <f>[2]FireKeepers!L15</f>
        <v>-22329.310000000056</v>
      </c>
      <c r="T18" s="23">
        <f>[2]FireKeepers!R15</f>
        <v>-97062.33000000006</v>
      </c>
      <c r="U18" s="24">
        <f>MAX(0,[2]FireKeepers!X15)</f>
        <v>0</v>
      </c>
      <c r="V18" s="22">
        <f>'[2]Grnd Traverse Band of Otta &amp; Ch'!F15</f>
        <v>33542789.16</v>
      </c>
      <c r="W18" s="23">
        <f>'[2]Grnd Traverse Band of Otta &amp; Ch'!L15</f>
        <v>3292290.8000000007</v>
      </c>
      <c r="X18" s="23">
        <f>'[2]Grnd Traverse Band of Otta &amp; Ch'!R15</f>
        <v>2325407.4500000007</v>
      </c>
      <c r="Y18" s="24">
        <f>MAX(0,'[2]Grnd Traverse Band of Otta &amp; Ch'!X15)</f>
        <v>20123.038320000058</v>
      </c>
      <c r="Z18" s="22">
        <f>'[2]Gun Lake'!F15</f>
        <v>2964259.08</v>
      </c>
      <c r="AA18" s="23">
        <f>'[2]Gun Lake'!L15</f>
        <v>472008.24000000022</v>
      </c>
      <c r="AB18" s="23">
        <f>'[2]Gun Lake'!R15</f>
        <v>-129638.89999999979</v>
      </c>
      <c r="AC18" s="24">
        <f>MAX(0,'[2]Gun Lake'!X15)</f>
        <v>0</v>
      </c>
      <c r="AD18" s="22">
        <f>'[2]Hannahville Indian Community'!F15</f>
        <v>1659978.28</v>
      </c>
      <c r="AE18" s="23">
        <f>'[2]Hannahville Indian Community'!L15</f>
        <v>261567.90000000014</v>
      </c>
      <c r="AF18" s="23">
        <f>'[2]Hannahville Indian Community'!R15</f>
        <v>57441.90000000014</v>
      </c>
      <c r="AG18" s="24">
        <f>MAX(0,'[2]Hannahville Indian Community'!X15)</f>
        <v>0</v>
      </c>
      <c r="AH18" s="22">
        <f>'[2]Keweenaw Bay Indian Community'!F15</f>
        <v>1311469.71</v>
      </c>
      <c r="AI18" s="23">
        <f>'[2]Keweenaw Bay Indian Community'!L15</f>
        <v>65332.199999999953</v>
      </c>
      <c r="AJ18" s="23">
        <f>'[2]Keweenaw Bay Indian Community'!R15</f>
        <v>35512.139999999956</v>
      </c>
      <c r="AK18" s="24">
        <f>MAX(0,'[2]Keweenaw Bay Indian Community'!X15)</f>
        <v>2983.0197599999965</v>
      </c>
      <c r="AL18" s="22">
        <f>'[2]Lac Vieux Desert Tribe'!F15</f>
        <v>14459812.619999999</v>
      </c>
      <c r="AM18" s="23">
        <f>'[2]Lac Vieux Desert Tribe'!L15</f>
        <v>879050.84999999963</v>
      </c>
      <c r="AN18" s="23">
        <f>'[2]Lac Vieux Desert Tribe'!R15</f>
        <v>302493.49999999965</v>
      </c>
      <c r="AO18" s="24">
        <f>MAX(0,'[2]Lac Vieux Desert Tribe'!X15)</f>
        <v>25409.453999999972</v>
      </c>
      <c r="AP18" s="22">
        <f>'[2]Little River Band of Ottawa Ind'!F15</f>
        <v>10834819.65</v>
      </c>
      <c r="AQ18" s="23">
        <f>'[2]Little River Band of Ottawa Ind'!L15</f>
        <v>252644.94000000053</v>
      </c>
      <c r="AR18" s="23">
        <f>'[2]Little River Band of Ottawa Ind'!R15</f>
        <v>-168081.29999999946</v>
      </c>
      <c r="AS18" s="24">
        <f>MAX(0,'[2]Little River Band of Ottawa Ind'!X15)</f>
        <v>0</v>
      </c>
      <c r="AT18" s="22">
        <f>'[2]Little Traverse Bay Band of Oda'!F15</f>
        <v>2362228.98</v>
      </c>
      <c r="AU18" s="23">
        <f>'[2]Little Traverse Bay Band of Oda'!L15</f>
        <v>265999.24</v>
      </c>
      <c r="AV18" s="23">
        <f>'[2]Little Traverse Bay Band of Oda'!R15</f>
        <v>254583.8</v>
      </c>
      <c r="AW18" s="24">
        <f>MAX(0,'[2]Little Traverse Bay Band of Oda'!X15)</f>
        <v>21385.039199999999</v>
      </c>
      <c r="AX18" s="22">
        <f>'[2]Pokagon Band of Potawatomi Ind'!F15</f>
        <v>736541.93</v>
      </c>
      <c r="AY18" s="23">
        <f>'[2]Pokagon Band of Potawatomi Ind'!L15</f>
        <v>44504.270000000055</v>
      </c>
      <c r="AZ18" s="23">
        <f>'[2]Pokagon Band of Potawatomi Ind'!R15</f>
        <v>44135.050000000054</v>
      </c>
      <c r="BA18" s="24">
        <f>MAX(0,'[2]Pokagon Band of Potawatomi Ind'!X15)</f>
        <v>0</v>
      </c>
      <c r="BB18" s="22">
        <f>'[2]Soaring Eagle Gaming'!F15</f>
        <v>1898646.99</v>
      </c>
      <c r="BC18" s="23">
        <f>'[2]Soaring Eagle Gaming'!L15</f>
        <v>213510.31000000006</v>
      </c>
      <c r="BD18" s="23">
        <f>'[2]Soaring Eagle Gaming'!R15</f>
        <v>78037.890000000043</v>
      </c>
      <c r="BE18" s="32">
        <f>MAX(0,'[2]Soaring Eagle Gaming'!X15)</f>
        <v>0</v>
      </c>
      <c r="BF18" s="22">
        <f>'[2]Sault Ste. Marie Tribe of Chipp'!F15</f>
        <v>2719987.33</v>
      </c>
      <c r="BG18" s="23">
        <f>'[2]Sault Ste. Marie Tribe of Chipp'!L15</f>
        <v>410500.03000000026</v>
      </c>
      <c r="BH18" s="23">
        <f>'[2]Sault Ste. Marie Tribe of Chipp'!R15</f>
        <v>406300.03000000026</v>
      </c>
      <c r="BI18" s="32">
        <f>MAX(0,'[2]Sault Ste. Marie Tribe of Chipp'!X15)</f>
        <v>29786.632680000024</v>
      </c>
      <c r="BJ18" s="42">
        <f t="shared" ref="BJ18" si="35">B18+F18+J18+N18+R18+V18+Z18+AD18+AH18+AL18+AP18+AT18+AX18+BB18+BF18</f>
        <v>478738017.02999997</v>
      </c>
      <c r="BK18" s="38">
        <f t="shared" ref="BK18" si="36">C18+G18+K18+O18+S18+W18+AA18+AE18+AI18+AM18+AQ18+AU18+AY18+BC18+BG18</f>
        <v>48800184.56000001</v>
      </c>
      <c r="BL18" s="38">
        <f t="shared" ref="BL18" si="37">D18+H18+L18+P18+T18+X18+AB18+AF18+AJ18+AN18+AR18+AV18+AZ18+BD18+BH18</f>
        <v>30755275.540000014</v>
      </c>
      <c r="BM18" s="43">
        <f t="shared" ref="BM18" si="38">E18+I18+M18+Q18+U18+Y18+AC18+AG18+AK18+AO18+AS18+AW18+BA18+BE18+BI18</f>
        <v>1882057.1632800004</v>
      </c>
      <c r="BN18" s="34">
        <f>'[2]All Operators reconciliation'!X15+'[2]All Operators reconciliation'!Z15</f>
        <v>807716.98072000011</v>
      </c>
    </row>
    <row r="19" spans="1:67" s="29" customFormat="1" thickBot="1" x14ac:dyDescent="0.35">
      <c r="A19" s="25" t="s">
        <v>49</v>
      </c>
      <c r="B19" s="26">
        <f t="shared" ref="B19:BM19" si="39">SUM(B7:B18)</f>
        <v>991108443.32000005</v>
      </c>
      <c r="C19" s="26">
        <f t="shared" ref="C19" si="40">SUM(C7:C18)</f>
        <v>97503849.189999998</v>
      </c>
      <c r="D19" s="26">
        <f t="shared" si="39"/>
        <v>47263202.340000004</v>
      </c>
      <c r="E19" s="27">
        <f t="shared" si="39"/>
        <v>2779076.2975920001</v>
      </c>
      <c r="F19" s="26">
        <f t="shared" si="39"/>
        <v>1376705605.2199998</v>
      </c>
      <c r="G19" s="26">
        <f>SUM(G7:G18)</f>
        <v>163487739.90000001</v>
      </c>
      <c r="H19" s="26">
        <f>SUM(H7:H18)</f>
        <v>112020788.63</v>
      </c>
      <c r="I19" s="27">
        <f t="shared" si="39"/>
        <v>6586822.3714439999</v>
      </c>
      <c r="J19" s="26">
        <f t="shared" ref="J19:BI19" si="41">SUM(J7:J18)</f>
        <v>339761177.69</v>
      </c>
      <c r="K19" s="28">
        <f t="shared" si="41"/>
        <v>24021915.760000002</v>
      </c>
      <c r="L19" s="28">
        <f t="shared" si="41"/>
        <v>19448139.900000002</v>
      </c>
      <c r="M19" s="27">
        <f t="shared" si="41"/>
        <v>1143550.6261200001</v>
      </c>
      <c r="N19" s="26">
        <f t="shared" si="41"/>
        <v>1150569916.47</v>
      </c>
      <c r="O19" s="26">
        <f t="shared" si="41"/>
        <v>70708295.569999993</v>
      </c>
      <c r="P19" s="26">
        <f t="shared" si="41"/>
        <v>33626135.129999995</v>
      </c>
      <c r="Q19" s="27">
        <f t="shared" si="41"/>
        <v>2824595.3509200001</v>
      </c>
      <c r="R19" s="26">
        <f t="shared" si="41"/>
        <v>21577932.209999997</v>
      </c>
      <c r="S19" s="28">
        <f t="shared" si="41"/>
        <v>291124.52</v>
      </c>
      <c r="T19" s="28">
        <f t="shared" si="41"/>
        <v>-762338.71</v>
      </c>
      <c r="U19" s="27">
        <f t="shared" si="41"/>
        <v>0</v>
      </c>
      <c r="V19" s="26">
        <f t="shared" si="41"/>
        <v>341293384.65000004</v>
      </c>
      <c r="W19" s="28">
        <f t="shared" si="41"/>
        <v>20092009.679999996</v>
      </c>
      <c r="X19" s="28">
        <f t="shared" si="41"/>
        <v>3295279.0999999959</v>
      </c>
      <c r="Y19" s="27">
        <f t="shared" si="41"/>
        <v>20123.038320000058</v>
      </c>
      <c r="Z19" s="26">
        <f t="shared" si="41"/>
        <v>17958120.390000001</v>
      </c>
      <c r="AA19" s="28">
        <f t="shared" si="41"/>
        <v>1572591.6600000001</v>
      </c>
      <c r="AB19" s="28">
        <f t="shared" si="41"/>
        <v>-1265858.3599999994</v>
      </c>
      <c r="AC19" s="27">
        <f t="shared" si="41"/>
        <v>0</v>
      </c>
      <c r="AD19" s="26">
        <f t="shared" si="41"/>
        <v>11744735.950000001</v>
      </c>
      <c r="AE19" s="28">
        <f t="shared" si="41"/>
        <v>817752.00000000047</v>
      </c>
      <c r="AF19" s="28">
        <f t="shared" si="41"/>
        <v>32148.440000000468</v>
      </c>
      <c r="AG19" s="27">
        <f t="shared" si="41"/>
        <v>0</v>
      </c>
      <c r="AH19" s="26">
        <f t="shared" si="41"/>
        <v>12051785.399999999</v>
      </c>
      <c r="AI19" s="28">
        <f t="shared" si="41"/>
        <v>997714.13</v>
      </c>
      <c r="AJ19" s="28">
        <f t="shared" si="41"/>
        <v>545990.18999999994</v>
      </c>
      <c r="AK19" s="27">
        <f t="shared" si="41"/>
        <v>45863.175959999993</v>
      </c>
      <c r="AL19" s="26">
        <f t="shared" si="41"/>
        <v>124990725.48999999</v>
      </c>
      <c r="AM19" s="28">
        <f t="shared" si="41"/>
        <v>10861296.560000001</v>
      </c>
      <c r="AN19" s="28">
        <f t="shared" si="41"/>
        <v>2582119.7800000003</v>
      </c>
      <c r="AO19" s="27">
        <f t="shared" si="41"/>
        <v>63047.775839999973</v>
      </c>
      <c r="AP19" s="26">
        <f t="shared" si="41"/>
        <v>78890695.810000002</v>
      </c>
      <c r="AQ19" s="28">
        <f t="shared" si="41"/>
        <v>3983778.2699999991</v>
      </c>
      <c r="AR19" s="28">
        <f t="shared" si="41"/>
        <v>598127.9999999993</v>
      </c>
      <c r="AS19" s="27">
        <f t="shared" si="41"/>
        <v>64361.581199999877</v>
      </c>
      <c r="AT19" s="26">
        <f t="shared" si="41"/>
        <v>32145827.389999997</v>
      </c>
      <c r="AU19" s="28">
        <f t="shared" si="41"/>
        <v>2061475.95</v>
      </c>
      <c r="AV19" s="28">
        <f t="shared" si="41"/>
        <v>1239711.8499999999</v>
      </c>
      <c r="AW19" s="27">
        <f t="shared" si="41"/>
        <v>104135.79539999996</v>
      </c>
      <c r="AX19" s="26">
        <f t="shared" si="41"/>
        <v>8173092.709999999</v>
      </c>
      <c r="AY19" s="28">
        <f t="shared" si="41"/>
        <v>388323.47000000003</v>
      </c>
      <c r="AZ19" s="28">
        <f t="shared" si="41"/>
        <v>-261481.07000000012</v>
      </c>
      <c r="BA19" s="27">
        <f t="shared" si="41"/>
        <v>0</v>
      </c>
      <c r="BB19" s="26">
        <f t="shared" ref="BB19:BE19" si="42">SUM(BB7:BB18)</f>
        <v>12328587.020000001</v>
      </c>
      <c r="BC19" s="28">
        <f t="shared" si="42"/>
        <v>989315.07000000007</v>
      </c>
      <c r="BD19" s="28">
        <f t="shared" si="42"/>
        <v>-83599.059999999939</v>
      </c>
      <c r="BE19" s="27">
        <f t="shared" si="42"/>
        <v>0</v>
      </c>
      <c r="BF19" s="26">
        <f t="shared" si="41"/>
        <v>31055750.829999998</v>
      </c>
      <c r="BG19" s="28">
        <f t="shared" si="41"/>
        <v>1799691.7399999995</v>
      </c>
      <c r="BH19" s="28">
        <f t="shared" si="41"/>
        <v>1302756.7399999995</v>
      </c>
      <c r="BI19" s="27">
        <f t="shared" si="41"/>
        <v>109431.56616</v>
      </c>
      <c r="BJ19" s="35">
        <f t="shared" si="39"/>
        <v>4550355780.5500002</v>
      </c>
      <c r="BK19" s="36">
        <f t="shared" ref="BK19" si="43">SUM(BK7:BK18)</f>
        <v>399576873.46999997</v>
      </c>
      <c r="BL19" s="36">
        <f t="shared" si="39"/>
        <v>219581122.90000001</v>
      </c>
      <c r="BM19" s="37">
        <f t="shared" si="39"/>
        <v>13741007.578956001</v>
      </c>
      <c r="BN19" s="31">
        <f t="shared" ref="BN19" si="44">SUM(BN7:BN18)</f>
        <v>6738201.333798999</v>
      </c>
    </row>
    <row r="20" spans="1:67" s="57" customFormat="1" ht="13.8" x14ac:dyDescent="0.3">
      <c r="A20" s="56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</row>
    <row r="21" spans="1:67" s="10" customFormat="1" ht="12" x14ac:dyDescent="0.25">
      <c r="A21" s="58"/>
      <c r="B21" s="9" t="s">
        <v>54</v>
      </c>
      <c r="C21" s="201" t="s">
        <v>57</v>
      </c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7"/>
      <c r="S21" s="7"/>
      <c r="T21" s="7"/>
      <c r="U21" s="8"/>
      <c r="V21" s="7"/>
      <c r="W21" s="7"/>
      <c r="X21" s="7"/>
      <c r="Y21" s="8"/>
      <c r="Z21" s="7"/>
      <c r="AA21" s="7"/>
      <c r="AB21" s="7"/>
      <c r="AC21" s="8"/>
      <c r="AD21" s="7"/>
      <c r="AE21" s="7"/>
      <c r="AF21" s="7"/>
      <c r="AG21" s="8"/>
      <c r="AH21" s="7"/>
      <c r="AI21" s="7"/>
      <c r="AJ21" s="7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7"/>
      <c r="BK21" s="7"/>
      <c r="BL21" s="7"/>
      <c r="BM21" s="7"/>
      <c r="BN21" s="8"/>
      <c r="BO21" s="59"/>
    </row>
    <row r="22" spans="1:67" s="10" customFormat="1" x14ac:dyDescent="0.3">
      <c r="A22" s="60"/>
      <c r="B22" s="9" t="s">
        <v>56</v>
      </c>
      <c r="C22" s="201" t="s">
        <v>59</v>
      </c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BO22" s="17"/>
    </row>
    <row r="23" spans="1:67" s="10" customFormat="1" x14ac:dyDescent="0.3">
      <c r="A23" s="60"/>
      <c r="B23" s="9" t="s">
        <v>66</v>
      </c>
      <c r="C23" s="201" t="s">
        <v>67</v>
      </c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BO23" s="17"/>
    </row>
    <row r="24" spans="1:67" x14ac:dyDescent="0.3">
      <c r="A24" s="61"/>
      <c r="B24" s="62"/>
      <c r="C24" s="62"/>
      <c r="D24" s="62"/>
      <c r="E24" s="62"/>
      <c r="BN24"/>
    </row>
    <row r="25" spans="1:67" x14ac:dyDescent="0.3">
      <c r="BN25"/>
    </row>
    <row r="26" spans="1:67" x14ac:dyDescent="0.3">
      <c r="BN26"/>
    </row>
    <row r="27" spans="1:67" ht="15.75" customHeight="1" x14ac:dyDescent="0.3">
      <c r="BN27"/>
    </row>
    <row r="28" spans="1:67" ht="15.75" customHeight="1" x14ac:dyDescent="0.3">
      <c r="BN28"/>
    </row>
    <row r="29" spans="1:67" x14ac:dyDescent="0.3">
      <c r="BN29"/>
    </row>
    <row r="30" spans="1:67" x14ac:dyDescent="0.3">
      <c r="BN30"/>
    </row>
    <row r="31" spans="1:67" x14ac:dyDescent="0.3">
      <c r="BN31"/>
    </row>
  </sheetData>
  <sheetProtection algorithmName="SHA-512" hashValue="/JF/9DE4dg4ST+0kAen2GJG9iCA2e3Pt0CyIXzWOexNWGy1mGGMke6LHw4xmoUU7yr16Rip+wvij4+98RXKRuA==" saltValue="fuY0KDxLfpowaDqtJO3Esg==" spinCount="100000" sheet="1" selectLockedCells="1" selectUnlockedCells="1"/>
  <mergeCells count="69">
    <mergeCell ref="AT4:AW4"/>
    <mergeCell ref="V4:Y4"/>
    <mergeCell ref="Z4:AC4"/>
    <mergeCell ref="AD4:AG4"/>
    <mergeCell ref="AH5:AK5"/>
    <mergeCell ref="AL5:AO5"/>
    <mergeCell ref="AP5:AS5"/>
    <mergeCell ref="AT5:AW5"/>
    <mergeCell ref="C23:Q23"/>
    <mergeCell ref="C21:Q21"/>
    <mergeCell ref="C22:Q22"/>
    <mergeCell ref="Z5:AC5"/>
    <mergeCell ref="AD5:AG5"/>
    <mergeCell ref="B5:E5"/>
    <mergeCell ref="F5:I5"/>
    <mergeCell ref="J5:M5"/>
    <mergeCell ref="N5:Q5"/>
    <mergeCell ref="R5:U5"/>
    <mergeCell ref="V3:Y3"/>
    <mergeCell ref="V5:Y5"/>
    <mergeCell ref="AH4:AK4"/>
    <mergeCell ref="AL4:AO4"/>
    <mergeCell ref="AP4:AS4"/>
    <mergeCell ref="B4:E4"/>
    <mergeCell ref="F4:I4"/>
    <mergeCell ref="J4:M4"/>
    <mergeCell ref="N4:Q4"/>
    <mergeCell ref="R4:U4"/>
    <mergeCell ref="BF2:BI2"/>
    <mergeCell ref="BJ2:BM5"/>
    <mergeCell ref="AX4:BA4"/>
    <mergeCell ref="BF4:BI4"/>
    <mergeCell ref="AX3:BA3"/>
    <mergeCell ref="BF3:BI3"/>
    <mergeCell ref="AX5:BA5"/>
    <mergeCell ref="BF5:BI5"/>
    <mergeCell ref="BB2:BE2"/>
    <mergeCell ref="BB3:BE3"/>
    <mergeCell ref="BB4:BE4"/>
    <mergeCell ref="BB5:BE5"/>
    <mergeCell ref="AP2:AS2"/>
    <mergeCell ref="AT2:AW2"/>
    <mergeCell ref="AP3:AS3"/>
    <mergeCell ref="AT3:AW3"/>
    <mergeCell ref="AX2:BA2"/>
    <mergeCell ref="Z2:AC2"/>
    <mergeCell ref="AD2:AG2"/>
    <mergeCell ref="AH2:AK2"/>
    <mergeCell ref="AL2:AO2"/>
    <mergeCell ref="AH3:AK3"/>
    <mergeCell ref="AL3:AO3"/>
    <mergeCell ref="Z3:AC3"/>
    <mergeCell ref="AD3:AG3"/>
    <mergeCell ref="AX1:BN1"/>
    <mergeCell ref="B1:Q1"/>
    <mergeCell ref="B2:E2"/>
    <mergeCell ref="F2:I2"/>
    <mergeCell ref="J2:M2"/>
    <mergeCell ref="N2:Q2"/>
    <mergeCell ref="R2:U2"/>
    <mergeCell ref="V2:Y2"/>
    <mergeCell ref="R1:AG1"/>
    <mergeCell ref="AH1:AW1"/>
    <mergeCell ref="BN2:BN5"/>
    <mergeCell ref="B3:E3"/>
    <mergeCell ref="F3:I3"/>
    <mergeCell ref="J3:M3"/>
    <mergeCell ref="N3:Q3"/>
    <mergeCell ref="R3:U3"/>
  </mergeCells>
  <printOptions verticalCentered="1"/>
  <pageMargins left="0.5" right="0.25" top="0.75" bottom="0.75" header="0.3" footer="0.3"/>
  <pageSetup paperSize="5" scale="62" fitToWidth="4" orientation="landscape" r:id="rId1"/>
  <headerFooter>
    <oddFooter>&amp;C&amp;P of &amp;N</oddFooter>
  </headerFooter>
  <colBreaks count="3" manualBreakCount="3">
    <brk id="17" max="23" man="1"/>
    <brk id="33" max="23" man="1"/>
    <brk id="49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Internet Sports Betting 2023</vt:lpstr>
      <vt:lpstr>Internet Sports Betting 2022</vt:lpstr>
      <vt:lpstr>'Internet Sports Betting 2022'!Print_Area</vt:lpstr>
      <vt:lpstr>'Internet Sports Betting 2023'!Print_Area</vt:lpstr>
      <vt:lpstr>'Internet Sports Betting 2022'!Print_Titles</vt:lpstr>
      <vt:lpstr>'Internet Sports Betting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 (MGCB)</cp:lastModifiedBy>
  <cp:lastPrinted>2023-02-15T21:06:33Z</cp:lastPrinted>
  <dcterms:created xsi:type="dcterms:W3CDTF">2021-02-04T16:07:37Z</dcterms:created>
  <dcterms:modified xsi:type="dcterms:W3CDTF">2023-08-15T11:54:22Z</dcterms:modified>
</cp:coreProperties>
</file>