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75FBDFEE-F7F0-4FE8-A47E-5BF0C9E7775D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108" yWindow="-108" windowWidth="23256" windowHeight="12576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AU11" i="3" s="1"/>
  <c r="R11" i="3"/>
  <c r="AV11" i="3" s="1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W11" i="3" s="1"/>
  <c r="AI11" i="3"/>
  <c r="AJ11" i="3"/>
  <c r="AK11" i="3"/>
  <c r="AL11" i="3"/>
  <c r="AM11" i="3"/>
  <c r="AN11" i="3"/>
  <c r="AO11" i="3"/>
  <c r="AP11" i="3"/>
  <c r="AQ11" i="3"/>
  <c r="AR11" i="3"/>
  <c r="AS11" i="3"/>
  <c r="AT11" i="3"/>
  <c r="AX11" i="3"/>
  <c r="AY11" i="3"/>
  <c r="B10" i="3" l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X10" i="3"/>
  <c r="AY10" i="3"/>
  <c r="AV10" i="3" l="1"/>
  <c r="AW10" i="3"/>
  <c r="AU10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C9" i="3"/>
  <c r="AD9" i="3"/>
  <c r="AE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X9" i="3"/>
  <c r="AA9" i="3"/>
  <c r="AB9" i="3"/>
  <c r="AW9" i="3" l="1"/>
  <c r="AY9" i="3" l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T19" i="3" s="1"/>
  <c r="AS7" i="3"/>
  <c r="AS19" i="3" s="1"/>
  <c r="AR7" i="3"/>
  <c r="AR19" i="3" s="1"/>
  <c r="AQ7" i="3"/>
  <c r="AQ19" i="3" s="1"/>
  <c r="AP7" i="3"/>
  <c r="AP19" i="3" s="1"/>
  <c r="AO7" i="3"/>
  <c r="AO19" i="3" s="1"/>
  <c r="AN7" i="3"/>
  <c r="AN19" i="3" s="1"/>
  <c r="AM7" i="3"/>
  <c r="AM19" i="3" s="1"/>
  <c r="AL7" i="3"/>
  <c r="AL19" i="3" s="1"/>
  <c r="AK7" i="3"/>
  <c r="AJ7" i="3"/>
  <c r="AI7" i="3"/>
  <c r="AH7" i="3"/>
  <c r="AH19" i="3" s="1"/>
  <c r="AG7" i="3"/>
  <c r="AF7" i="3"/>
  <c r="AE7" i="3"/>
  <c r="AE19" i="3" s="1"/>
  <c r="AD7" i="3"/>
  <c r="AD19" i="3" s="1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V19" i="3" s="1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7" i="3"/>
  <c r="H19" i="3" s="1"/>
  <c r="G7" i="3"/>
  <c r="F7" i="3"/>
  <c r="E7" i="3"/>
  <c r="E19" i="3" s="1"/>
  <c r="D7" i="3"/>
  <c r="C7" i="3"/>
  <c r="C19" i="3" s="1"/>
  <c r="B7" i="3"/>
  <c r="B19" i="3" s="1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I19" i="3"/>
  <c r="AV8" i="3" l="1"/>
  <c r="AJ19" i="3"/>
  <c r="AF9" i="3" l="1"/>
  <c r="AU9" i="3" l="1"/>
  <c r="AU19" i="3" s="1"/>
  <c r="AF19" i="3"/>
  <c r="AG9" i="3" l="1"/>
  <c r="AV9" i="3" l="1"/>
  <c r="AV19" i="3" s="1"/>
  <c r="AG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<sst xmlns="http://schemas.openxmlformats.org/spreadsheetml/2006/main" count="168" uniqueCount="83">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</sst>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7" xfId="0" applyNumberFormat="1" applyFont="1" applyFill="1" applyBorder="1"/>
    <xf numFmtId="44" fontId="5" fillId="15" borderId="41" xfId="0" applyNumberFormat="1" applyFont="1" applyFill="1" applyBorder="1"/>
    <xf numFmtId="44" fontId="5" fillId="15" borderId="42" xfId="0" applyNumberFormat="1" applyFont="1" applyFill="1" applyBorder="1"/>
    <xf numFmtId="44" fontId="5" fillId="15" borderId="43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75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81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 t="s">
        <v>81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</row>
    <row r="2" spans="1:51" s="28" customFormat="1" ht="50.25" customHeight="1" thickBot="1" x14ac:dyDescent="0.35">
      <c r="A2" s="35" t="s">
        <v>0</v>
      </c>
      <c r="B2" s="79" t="s">
        <v>1</v>
      </c>
      <c r="C2" s="79"/>
      <c r="D2" s="79"/>
      <c r="E2" s="80" t="s">
        <v>2</v>
      </c>
      <c r="F2" s="80"/>
      <c r="G2" s="80"/>
      <c r="H2" s="81" t="s">
        <v>3</v>
      </c>
      <c r="I2" s="81"/>
      <c r="J2" s="81"/>
      <c r="K2" s="82" t="s">
        <v>4</v>
      </c>
      <c r="L2" s="82"/>
      <c r="M2" s="82"/>
      <c r="N2" s="83" t="s">
        <v>74</v>
      </c>
      <c r="O2" s="84"/>
      <c r="P2" s="85"/>
      <c r="Q2" s="86" t="s">
        <v>5</v>
      </c>
      <c r="R2" s="86"/>
      <c r="S2" s="86"/>
      <c r="T2" s="87" t="s">
        <v>64</v>
      </c>
      <c r="U2" s="87"/>
      <c r="V2" s="87"/>
      <c r="W2" s="88" t="s">
        <v>79</v>
      </c>
      <c r="X2" s="88"/>
      <c r="Y2" s="88"/>
      <c r="Z2" s="89" t="s">
        <v>6</v>
      </c>
      <c r="AA2" s="89"/>
      <c r="AB2" s="89"/>
      <c r="AC2" s="90" t="s">
        <v>69</v>
      </c>
      <c r="AD2" s="90"/>
      <c r="AE2" s="90"/>
      <c r="AF2" s="91" t="s">
        <v>7</v>
      </c>
      <c r="AG2" s="91"/>
      <c r="AH2" s="91"/>
      <c r="AI2" s="92" t="s">
        <v>55</v>
      </c>
      <c r="AJ2" s="92"/>
      <c r="AK2" s="92"/>
      <c r="AL2" s="73" t="s">
        <v>57</v>
      </c>
      <c r="AM2" s="73"/>
      <c r="AN2" s="74"/>
      <c r="AO2" s="93" t="s">
        <v>76</v>
      </c>
      <c r="AP2" s="93"/>
      <c r="AQ2" s="94"/>
      <c r="AR2" s="95" t="s">
        <v>8</v>
      </c>
      <c r="AS2" s="95"/>
      <c r="AT2" s="96"/>
      <c r="AU2" s="97" t="s">
        <v>9</v>
      </c>
      <c r="AV2" s="98"/>
      <c r="AW2" s="99"/>
      <c r="AX2" s="106" t="s">
        <v>60</v>
      </c>
      <c r="AY2" s="109" t="s">
        <v>67</v>
      </c>
    </row>
    <row r="3" spans="1:51" s="28" customFormat="1" ht="15" hidden="1" thickBot="1" x14ac:dyDescent="0.35">
      <c r="A3" s="35" t="s">
        <v>10</v>
      </c>
      <c r="B3" s="79" t="s">
        <v>11</v>
      </c>
      <c r="C3" s="79"/>
      <c r="D3" s="79"/>
      <c r="E3" s="80" t="s">
        <v>2</v>
      </c>
      <c r="F3" s="80"/>
      <c r="G3" s="80"/>
      <c r="H3" s="81" t="s">
        <v>12</v>
      </c>
      <c r="I3" s="81"/>
      <c r="J3" s="81"/>
      <c r="K3" s="82" t="s">
        <v>13</v>
      </c>
      <c r="L3" s="82"/>
      <c r="M3" s="82"/>
      <c r="N3" s="83" t="s">
        <v>72</v>
      </c>
      <c r="O3" s="84"/>
      <c r="P3" s="85"/>
      <c r="Q3" s="86" t="s">
        <v>14</v>
      </c>
      <c r="R3" s="86"/>
      <c r="S3" s="86"/>
      <c r="T3" s="87" t="s">
        <v>65</v>
      </c>
      <c r="U3" s="87"/>
      <c r="V3" s="87"/>
      <c r="W3" s="88" t="s">
        <v>15</v>
      </c>
      <c r="X3" s="88"/>
      <c r="Y3" s="88"/>
      <c r="Z3" s="89" t="s">
        <v>16</v>
      </c>
      <c r="AA3" s="89"/>
      <c r="AB3" s="89"/>
      <c r="AC3" s="90" t="s">
        <v>70</v>
      </c>
      <c r="AD3" s="90"/>
      <c r="AE3" s="90"/>
      <c r="AF3" s="91" t="s">
        <v>17</v>
      </c>
      <c r="AG3" s="91"/>
      <c r="AH3" s="91"/>
      <c r="AI3" s="92" t="s">
        <v>18</v>
      </c>
      <c r="AJ3" s="92"/>
      <c r="AK3" s="92"/>
      <c r="AL3" s="73" t="s">
        <v>58</v>
      </c>
      <c r="AM3" s="73"/>
      <c r="AN3" s="74"/>
      <c r="AO3" s="93" t="s">
        <v>77</v>
      </c>
      <c r="AP3" s="93"/>
      <c r="AQ3" s="94"/>
      <c r="AR3" s="95" t="s">
        <v>19</v>
      </c>
      <c r="AS3" s="95"/>
      <c r="AT3" s="96"/>
      <c r="AU3" s="100"/>
      <c r="AV3" s="101"/>
      <c r="AW3" s="102"/>
      <c r="AX3" s="107"/>
      <c r="AY3" s="110"/>
    </row>
    <row r="4" spans="1:51" s="28" customFormat="1" ht="15" hidden="1" thickBot="1" x14ac:dyDescent="0.35">
      <c r="A4" s="35" t="s">
        <v>20</v>
      </c>
      <c r="B4" s="79" t="s">
        <v>21</v>
      </c>
      <c r="C4" s="79"/>
      <c r="D4" s="79"/>
      <c r="E4" s="80" t="s">
        <v>22</v>
      </c>
      <c r="F4" s="80"/>
      <c r="G4" s="80"/>
      <c r="H4" s="81" t="s">
        <v>23</v>
      </c>
      <c r="I4" s="81"/>
      <c r="J4" s="81"/>
      <c r="K4" s="82" t="s">
        <v>24</v>
      </c>
      <c r="L4" s="82"/>
      <c r="M4" s="82"/>
      <c r="N4" s="83" t="s">
        <v>73</v>
      </c>
      <c r="O4" s="84"/>
      <c r="P4" s="85"/>
      <c r="Q4" s="86" t="s">
        <v>25</v>
      </c>
      <c r="R4" s="86"/>
      <c r="S4" s="86"/>
      <c r="T4" s="87" t="s">
        <v>66</v>
      </c>
      <c r="U4" s="87"/>
      <c r="V4" s="87"/>
      <c r="W4" s="88" t="s">
        <v>26</v>
      </c>
      <c r="X4" s="88"/>
      <c r="Y4" s="88"/>
      <c r="Z4" s="89" t="s">
        <v>27</v>
      </c>
      <c r="AA4" s="89"/>
      <c r="AB4" s="89"/>
      <c r="AC4" s="90" t="s">
        <v>71</v>
      </c>
      <c r="AD4" s="90"/>
      <c r="AE4" s="90"/>
      <c r="AF4" s="91" t="s">
        <v>28</v>
      </c>
      <c r="AG4" s="91"/>
      <c r="AH4" s="91"/>
      <c r="AI4" s="92" t="s">
        <v>29</v>
      </c>
      <c r="AJ4" s="92"/>
      <c r="AK4" s="92"/>
      <c r="AL4" s="73" t="s">
        <v>59</v>
      </c>
      <c r="AM4" s="73"/>
      <c r="AN4" s="74"/>
      <c r="AO4" s="93" t="s">
        <v>78</v>
      </c>
      <c r="AP4" s="93"/>
      <c r="AQ4" s="94"/>
      <c r="AR4" s="95" t="s">
        <v>30</v>
      </c>
      <c r="AS4" s="95"/>
      <c r="AT4" s="96"/>
      <c r="AU4" s="100"/>
      <c r="AV4" s="101"/>
      <c r="AW4" s="102"/>
      <c r="AX4" s="107"/>
      <c r="AY4" s="110"/>
    </row>
    <row r="5" spans="1:51" s="28" customFormat="1" ht="24.6" thickBot="1" x14ac:dyDescent="0.35">
      <c r="A5" s="36" t="s">
        <v>56</v>
      </c>
      <c r="B5" s="118">
        <v>44218</v>
      </c>
      <c r="C5" s="119"/>
      <c r="D5" s="120"/>
      <c r="E5" s="121">
        <v>44218</v>
      </c>
      <c r="F5" s="122"/>
      <c r="G5" s="123"/>
      <c r="H5" s="124">
        <v>44228</v>
      </c>
      <c r="I5" s="125"/>
      <c r="J5" s="126"/>
      <c r="K5" s="127">
        <v>44218</v>
      </c>
      <c r="L5" s="128"/>
      <c r="M5" s="129"/>
      <c r="N5" s="130">
        <v>44389</v>
      </c>
      <c r="O5" s="131"/>
      <c r="P5" s="132"/>
      <c r="Q5" s="141">
        <v>44218</v>
      </c>
      <c r="R5" s="142"/>
      <c r="S5" s="143"/>
      <c r="T5" s="144">
        <v>44309</v>
      </c>
      <c r="U5" s="145"/>
      <c r="V5" s="146"/>
      <c r="W5" s="135">
        <v>44218</v>
      </c>
      <c r="X5" s="136"/>
      <c r="Y5" s="137"/>
      <c r="Z5" s="138">
        <v>44218</v>
      </c>
      <c r="AA5" s="139"/>
      <c r="AB5" s="140"/>
      <c r="AC5" s="147">
        <v>44320</v>
      </c>
      <c r="AD5" s="148"/>
      <c r="AE5" s="149"/>
      <c r="AF5" s="150">
        <v>44218</v>
      </c>
      <c r="AG5" s="151"/>
      <c r="AH5" s="152"/>
      <c r="AI5" s="153">
        <v>44225</v>
      </c>
      <c r="AJ5" s="154"/>
      <c r="AK5" s="155"/>
      <c r="AL5" s="156">
        <v>44242</v>
      </c>
      <c r="AM5" s="157"/>
      <c r="AN5" s="158"/>
      <c r="AO5" s="112">
        <v>44665</v>
      </c>
      <c r="AP5" s="113"/>
      <c r="AQ5" s="114"/>
      <c r="AR5" s="115">
        <v>44218</v>
      </c>
      <c r="AS5" s="116"/>
      <c r="AT5" s="117"/>
      <c r="AU5" s="103"/>
      <c r="AV5" s="104"/>
      <c r="AW5" s="105"/>
      <c r="AX5" s="108"/>
      <c r="AY5" s="11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68" t="s">
        <v>68</v>
      </c>
    </row>
    <row r="7" spans="1:51" s="26" customFormat="1" thickBot="1" x14ac:dyDescent="0.35">
      <c r="A7" s="32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59">
        <f>'[1]Lac Vieux'!L5</f>
        <v>1142004.6600000039</v>
      </c>
      <c r="AD7" s="60">
        <f>'[1]Lac Vieux'!R5</f>
        <v>1027804.1900000039</v>
      </c>
      <c r="AE7" s="61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 t="shared" ref="AU7:AW8" si="7">B7+E7+H7+K7+N7+Q7+T7+W7+Z7+AC7+AF7+AI7+AL7+AO7+AR7</f>
        <v>153694392.92000008</v>
      </c>
      <c r="AV7" s="21">
        <f t="shared" si="7"/>
        <v>138324953.61000007</v>
      </c>
      <c r="AW7" s="62">
        <f t="shared" si="7"/>
        <v>24858287.741999995</v>
      </c>
      <c r="AX7" s="69">
        <f>'[1]All Operators reconciliation'!V4+'[1]All Operators reconciliation'!X4</f>
        <v>6963633.7633749992</v>
      </c>
      <c r="AY7" s="69">
        <f>'[1]All Operators reconciliation'!U4</f>
        <v>2716207.2719999999</v>
      </c>
    </row>
    <row r="8" spans="1:51" s="26" customFormat="1" ht="13.8" x14ac:dyDescent="0.3">
      <c r="A8" s="32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59">
        <f>'[1]Lac Vieux'!L6</f>
        <v>1457316.1000000015</v>
      </c>
      <c r="AD8" s="60">
        <f>'[1]Lac Vieux'!R6</f>
        <v>1311584.4900000016</v>
      </c>
      <c r="AE8" s="61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 t="shared" si="7"/>
        <v>148168863.1999999</v>
      </c>
      <c r="AV8" s="21">
        <f t="shared" si="7"/>
        <v>133278536.27999994</v>
      </c>
      <c r="AW8" s="62">
        <f t="shared" si="7"/>
        <v>26259307.933000002</v>
      </c>
      <c r="AX8" s="70">
        <f>'[1]All Operators reconciliation'!V5+'[1]All Operators reconciliation'!X5</f>
        <v>7000557.6155000003</v>
      </c>
      <c r="AY8" s="70">
        <f>'[1]All Operators reconciliation'!U5</f>
        <v>3014338.7220000001</v>
      </c>
    </row>
    <row r="9" spans="1:51" s="26" customFormat="1" ht="13.8" x14ac:dyDescent="0.3">
      <c r="A9" s="32" t="s">
        <v>38</v>
      </c>
      <c r="B9" s="14">
        <f>'[1]MGM Grand Detroit'!L7</f>
        <v>56249485.869999886</v>
      </c>
      <c r="C9" s="15">
        <f>'[1]MGM Grand Detroit'!R7</f>
        <v>50624537.279999882</v>
      </c>
      <c r="D9" s="16">
        <f>'[1]MGM Grand Detroit'!W7</f>
        <v>9922409.3079999983</v>
      </c>
      <c r="E9" s="14">
        <f>'[1]MotorCity Casino'!L7</f>
        <v>34163857.910000041</v>
      </c>
      <c r="F9" s="17">
        <f>'[1]MotorCity Casino'!R7</f>
        <v>30747472.120000042</v>
      </c>
      <c r="G9" s="16">
        <f>'[1]MotorCity Casino'!W7</f>
        <v>6026504.5329999989</v>
      </c>
      <c r="H9" s="14">
        <f>[1]Greektown_Penn!L7</f>
        <v>4328145.9899999797</v>
      </c>
      <c r="I9" s="17">
        <f>[1]Greektown_Penn!R7</f>
        <v>3895331.3899999796</v>
      </c>
      <c r="J9" s="16">
        <f>[1]Greektown_Penn!W7</f>
        <v>644911.98099999991</v>
      </c>
      <c r="K9" s="14">
        <f>'[1]Bay Mills Indian Community'!L7</f>
        <v>31605764.639999986</v>
      </c>
      <c r="L9" s="15">
        <f>'[1]Bay Mills Indian Community'!R7</f>
        <v>28445188.169999987</v>
      </c>
      <c r="M9" s="16">
        <f>'[1]Bay Mills Indian Community'!W7</f>
        <v>6371722.1520000007</v>
      </c>
      <c r="N9" s="14">
        <f>[1]FireKeepers!$L7</f>
        <v>1861619.5399999991</v>
      </c>
      <c r="O9" s="17">
        <f>[1]FireKeepers!R7</f>
        <v>1675457.5799999991</v>
      </c>
      <c r="P9" s="16">
        <f>[1]FireKeepers!W7</f>
        <v>279311.02400000003</v>
      </c>
      <c r="Q9" s="14">
        <f>'[1]Grnd Traverse Band of Otta &amp; Ch'!$L7</f>
        <v>7136986.6399999857</v>
      </c>
      <c r="R9" s="17">
        <f>'[1]Grnd Traverse Band of Otta &amp; Ch'!R7</f>
        <v>6423287.9699999858</v>
      </c>
      <c r="S9" s="16">
        <f>'[1]Grnd Traverse Band of Otta &amp; Ch'!W7</f>
        <v>1426629.8080000002</v>
      </c>
      <c r="T9" s="14">
        <f>'[1]Gun Lake Band'!L7</f>
        <v>2137990.0300000012</v>
      </c>
      <c r="U9" s="17">
        <f>'[1]Gun Lake Band'!R7</f>
        <v>1924191.0300000012</v>
      </c>
      <c r="V9" s="16">
        <f>'[1]Gun Lake Band'!W7</f>
        <v>328162.08</v>
      </c>
      <c r="W9" s="14">
        <f>'[1]Hannahville Indian Community'!L7</f>
        <v>2117303.200000003</v>
      </c>
      <c r="X9" s="17">
        <f>'[1]Hannahville Indian Community'!R7</f>
        <v>1905572.8800000029</v>
      </c>
      <c r="Y9" s="16">
        <f>'[1]Hannahville Indian Community'!W7</f>
        <v>304891.66400000005</v>
      </c>
      <c r="Z9" s="14">
        <f>'[1]Keweenaw Bay Indian Community'!L7</f>
        <v>6891468.2699999809</v>
      </c>
      <c r="AA9" s="17">
        <f>'[1]Keweenaw Bay Indian Community'!R7</f>
        <v>6202321.4499999806</v>
      </c>
      <c r="AB9" s="16">
        <f>'[1]Keweenaw Bay Indian Community'!W7</f>
        <v>1389320</v>
      </c>
      <c r="AC9" s="1">
        <f>'[1]Lac Vieux'!L7</f>
        <v>1659785.9299999997</v>
      </c>
      <c r="AD9" s="2">
        <f>'[1]Lac Vieux'!R7</f>
        <v>1493807.3399999996</v>
      </c>
      <c r="AE9" s="3">
        <f>'[1]Lac Vieux'!W7</f>
        <v>239009.17599999998</v>
      </c>
      <c r="AF9" s="18">
        <f>'[1]Little River Band of Ottawa Ind'!L7</f>
        <v>9124662.2499999832</v>
      </c>
      <c r="AG9" s="19">
        <f>'[1]Little River Band of Ottawa Ind'!R7</f>
        <v>8212196.0199999828</v>
      </c>
      <c r="AH9" s="20">
        <f>'[1]Little River Band of Ottawa Ind'!W7</f>
        <v>1839531.9120000002</v>
      </c>
      <c r="AI9" s="18">
        <f>'[1]Little Traverse Bay Band of Oda'!L7</f>
        <v>3066993.150000006</v>
      </c>
      <c r="AJ9" s="19">
        <f>'[1]Little Traverse Bay Band of Oda'!R7</f>
        <v>2760293.8300000061</v>
      </c>
      <c r="AK9" s="20">
        <f>'[1]Little Traverse Bay Band of Oda'!W7</f>
        <v>496075.66399999999</v>
      </c>
      <c r="AL9" s="18">
        <f>'[1]Pokagon Band of Potawatomi Ind'!L7</f>
        <v>3802653.8100000024</v>
      </c>
      <c r="AM9" s="19">
        <f>'[1]Pokagon Band of Potawatomi Ind'!R7</f>
        <v>3422388.4200000023</v>
      </c>
      <c r="AN9" s="20">
        <f>'[1]Pokagon Band of Potawatomi Ind'!W7</f>
        <v>628947.82400000002</v>
      </c>
      <c r="AO9" s="18">
        <f>'[1]Soaring Eagle Gaming'!L7</f>
        <v>2947428.5599999875</v>
      </c>
      <c r="AP9" s="19">
        <f>'[1]Soaring Eagle Gaming'!R7</f>
        <v>2652685.7099999874</v>
      </c>
      <c r="AQ9" s="20">
        <f>'[1]Soaring Eagle Gaming'!W7</f>
        <v>466872.68800000002</v>
      </c>
      <c r="AR9" s="18">
        <f>'[1]Sault Ste. Marie Tribe of Chipp'!L7</f>
        <v>4736575.599999994</v>
      </c>
      <c r="AS9" s="19">
        <f>'[1]Sault Ste. Marie Tribe of Chipp'!R7</f>
        <v>4262918.0399999944</v>
      </c>
      <c r="AT9" s="20">
        <f>'[1]Sault Ste. Marie Tribe of Chipp'!W7</f>
        <v>890969.84800000011</v>
      </c>
      <c r="AU9" s="21">
        <f t="shared" ref="AU9" si="8">B9+E9+H9+K9+N9+Q9+T9+W9+Z9+AC9+AF9+AI9+AL9+AO9+AR9</f>
        <v>171830721.38999984</v>
      </c>
      <c r="AV9" s="21">
        <f t="shared" ref="AV9" si="9">C9+F9+I9+L9+O9+R9+U9+X9+AA9+AD9+AG9+AJ9+AM9+AP9+AS9</f>
        <v>154647649.22999984</v>
      </c>
      <c r="AW9" s="62">
        <f t="shared" ref="AW9" si="10">D9+G9+J9+M9+P9+S9+V9+Y9+AB9+AE9+AH9+AK9+AN9+AQ9+AT9</f>
        <v>31255269.662000004</v>
      </c>
      <c r="AX9" s="70">
        <f>'[1]All Operators reconciliation'!V6+'[1]All Operators reconciliation'!X6</f>
        <v>8177481.3978749979</v>
      </c>
      <c r="AY9" s="70">
        <f>'[1]All Operators reconciliation'!U6</f>
        <v>3665360.9600000009</v>
      </c>
    </row>
    <row r="10" spans="1:51" s="26" customFormat="1" ht="13.8" x14ac:dyDescent="0.3">
      <c r="A10" s="32" t="s">
        <v>39</v>
      </c>
      <c r="B10" s="14">
        <f>'[1]MGM Grand Detroit'!L8</f>
        <v>51229892.149999857</v>
      </c>
      <c r="C10" s="15">
        <f>'[1]MGM Grand Detroit'!R8</f>
        <v>46106902.939999856</v>
      </c>
      <c r="D10" s="16">
        <f>'[1]MGM Grand Detroit'!W8</f>
        <v>9036952.9739999995</v>
      </c>
      <c r="E10" s="14">
        <f>'[1]MotorCity Casino'!L8</f>
        <v>31301620.290000059</v>
      </c>
      <c r="F10" s="17">
        <f>'[1]MotorCity Casino'!R8</f>
        <v>28171458.260000058</v>
      </c>
      <c r="G10" s="16">
        <f>'[1]MotorCity Casino'!W8</f>
        <v>5521605.8169999998</v>
      </c>
      <c r="H10" s="14">
        <f>[1]Greektown_Penn!L8</f>
        <v>3782252.6799999923</v>
      </c>
      <c r="I10" s="17">
        <f>[1]Greektown_Penn!R8</f>
        <v>3404027.4099999922</v>
      </c>
      <c r="J10" s="16">
        <f>[1]Greektown_Penn!W8</f>
        <v>647704.848</v>
      </c>
      <c r="K10" s="14">
        <f>'[1]Bay Mills Indian Community'!L8</f>
        <v>28070292.310000062</v>
      </c>
      <c r="L10" s="15">
        <f>'[1]Bay Mills Indian Community'!R8</f>
        <v>25263263.080000062</v>
      </c>
      <c r="M10" s="16">
        <f>'[1]Bay Mills Indian Community'!W8</f>
        <v>5658970.9280000003</v>
      </c>
      <c r="N10" s="14">
        <f>[1]FireKeepers!$L8</f>
        <v>1684505.1499999985</v>
      </c>
      <c r="O10" s="17">
        <f>[1]FireKeepers!R8</f>
        <v>1516054.6399999985</v>
      </c>
      <c r="P10" s="16">
        <f>[1]FireKeepers!W8</f>
        <v>266825.61600000004</v>
      </c>
      <c r="Q10" s="14">
        <f>'[1]Grnd Traverse Band of Otta &amp; Ch'!$L8</f>
        <v>8703087.6399999857</v>
      </c>
      <c r="R10" s="17">
        <f>'[1]Grnd Traverse Band of Otta &amp; Ch'!R8</f>
        <v>7832778.8799999859</v>
      </c>
      <c r="S10" s="16">
        <f>'[1]Grnd Traverse Band of Otta &amp; Ch'!W8</f>
        <v>1754542.4720000001</v>
      </c>
      <c r="T10" s="14">
        <f>'[1]Gun Lake Band'!L8</f>
        <v>1875450.4700000063</v>
      </c>
      <c r="U10" s="17">
        <f>'[1]Gun Lake Band'!R8</f>
        <v>1687905.4200000062</v>
      </c>
      <c r="V10" s="16">
        <f>'[1]Gun Lake Band'!W8</f>
        <v>297071.35200000001</v>
      </c>
      <c r="W10" s="14">
        <f>'[1]Hannahville Indian Community'!L8</f>
        <v>1526545.9299999997</v>
      </c>
      <c r="X10" s="17">
        <f>'[1]Hannahville Indian Community'!R8</f>
        <v>1373891.3299999996</v>
      </c>
      <c r="Y10" s="16">
        <f>'[1]Hannahville Indian Community'!W8</f>
        <v>219822.61600000004</v>
      </c>
      <c r="Z10" s="14">
        <f>'[1]Keweenaw Bay Indian Community'!L8</f>
        <v>6866320.4499999881</v>
      </c>
      <c r="AA10" s="17">
        <f>'[1]Keweenaw Bay Indian Community'!R8</f>
        <v>6179688.3999999883</v>
      </c>
      <c r="AB10" s="16">
        <f>'[1]Keweenaw Bay Indian Community'!W8</f>
        <v>1384250.2000000002</v>
      </c>
      <c r="AC10" s="1">
        <f>'[1]Lac Vieux'!L8</f>
        <v>1399470.6299999952</v>
      </c>
      <c r="AD10" s="2">
        <f>'[1]Lac Vieux'!R8</f>
        <v>1259523.5699999952</v>
      </c>
      <c r="AE10" s="3">
        <f>'[1]Lac Vieux'!W8</f>
        <v>219007.288</v>
      </c>
      <c r="AF10" s="18">
        <f>'[1]Little River Band of Ottawa Ind'!L8</f>
        <v>8320164.9399999902</v>
      </c>
      <c r="AG10" s="19">
        <f>'[1]Little River Band of Ottawa Ind'!R8</f>
        <v>7488148.4499999899</v>
      </c>
      <c r="AH10" s="20">
        <f>'[1]Little River Band of Ottawa Ind'!W8</f>
        <v>1677345.2560000001</v>
      </c>
      <c r="AI10" s="18">
        <f>'[1]Little Traverse Bay Band of Oda'!L8</f>
        <v>2783651.200000003</v>
      </c>
      <c r="AJ10" s="19">
        <f>'[1]Little Traverse Bay Band of Oda'!R8</f>
        <v>2505286.0900000031</v>
      </c>
      <c r="AK10" s="20">
        <f>'[1]Little Traverse Bay Band of Oda'!W8</f>
        <v>499363.45600000001</v>
      </c>
      <c r="AL10" s="18">
        <f>'[1]Pokagon Band of Potawatomi Ind'!L8</f>
        <v>3440827.5</v>
      </c>
      <c r="AM10" s="19">
        <f>'[1]Pokagon Band of Potawatomi Ind'!R8</f>
        <v>3096744.75</v>
      </c>
      <c r="AN10" s="20">
        <f>'[1]Pokagon Band of Potawatomi Ind'!W8</f>
        <v>650885.75199999998</v>
      </c>
      <c r="AO10" s="18">
        <f>'[1]Soaring Eagle Gaming'!L8</f>
        <v>2664993.9900000021</v>
      </c>
      <c r="AP10" s="19">
        <f>'[1]Soaring Eagle Gaming'!R8</f>
        <v>2395494.5900000022</v>
      </c>
      <c r="AQ10" s="20">
        <f>'[1]Soaring Eagle Gaming'!W8</f>
        <v>444516.72800000006</v>
      </c>
      <c r="AR10" s="18">
        <f>'[1]Sault Ste. Marie Tribe of Chipp'!L8</f>
        <v>5711353.6100000143</v>
      </c>
      <c r="AS10" s="19">
        <f>'[1]Sault Ste. Marie Tribe of Chipp'!R8</f>
        <v>5140218.250000014</v>
      </c>
      <c r="AT10" s="20">
        <f>'[1]Sault Ste. Marie Tribe of Chipp'!W8</f>
        <v>1151408.888</v>
      </c>
      <c r="AU10" s="21">
        <f t="shared" ref="AU10" si="11">B10+E10+H10+K10+N10+Q10+T10+W10+Z10+AC10+AF10+AI10+AL10+AO10+AR10</f>
        <v>159360428.93999994</v>
      </c>
      <c r="AV10" s="21">
        <f t="shared" ref="AV10" si="12">C10+F10+I10+L10+O10+R10+U10+X10+AA10+AD10+AG10+AJ10+AM10+AP10+AS10</f>
        <v>143421386.05999991</v>
      </c>
      <c r="AW10" s="62">
        <f t="shared" ref="AW10" si="13">D10+G10+J10+M10+P10+S10+V10+Y10+AB10+AE10+AH10+AK10+AN10+AQ10+AT10</f>
        <v>29430274.191</v>
      </c>
      <c r="AX10" s="70">
        <f>'[1]All Operators reconciliation'!V7+'[1]All Operators reconciliation'!X7</f>
        <v>7487999.9886249984</v>
      </c>
      <c r="AY10" s="70">
        <f>'[1]All Operators reconciliation'!U7</f>
        <v>3556002.6380000003</v>
      </c>
    </row>
    <row r="11" spans="1:51" s="26" customFormat="1" ht="13.8" x14ac:dyDescent="0.3">
      <c r="A11" s="32" t="s">
        <v>40</v>
      </c>
      <c r="B11" s="14">
        <f>'[1]MGM Grand Detroit'!L9</f>
        <v>47397075.029999971</v>
      </c>
      <c r="C11" s="15">
        <f>'[1]MGM Grand Detroit'!R9</f>
        <v>42657367.529999971</v>
      </c>
      <c r="D11" s="16">
        <f>'[1]MGM Grand Detroit'!W9</f>
        <v>8360844.0369999995</v>
      </c>
      <c r="E11" s="14">
        <f>'[1]MotorCity Casino'!L9</f>
        <v>29952090.050000008</v>
      </c>
      <c r="F11" s="17">
        <f>'[1]MotorCity Casino'!R9</f>
        <v>26956881.040000007</v>
      </c>
      <c r="G11" s="16">
        <f>'[1]MotorCity Casino'!W9</f>
        <v>5283548.6830000002</v>
      </c>
      <c r="H11" s="14">
        <f>[1]Greektown_Penn!L9</f>
        <v>3334217.5799999833</v>
      </c>
      <c r="I11" s="17">
        <f>[1]Greektown_Penn!R9</f>
        <v>3000795.8199999835</v>
      </c>
      <c r="J11" s="16">
        <f>[1]Greektown_Penn!W9</f>
        <v>588155.98099999991</v>
      </c>
      <c r="K11" s="14">
        <f>'[1]Bay Mills Indian Community'!L9</f>
        <v>26996591.24000001</v>
      </c>
      <c r="L11" s="15">
        <f>'[1]Bay Mills Indian Community'!R9</f>
        <v>24296932.120000008</v>
      </c>
      <c r="M11" s="16">
        <f>'[1]Bay Mills Indian Community'!W9</f>
        <v>5442512.7920000004</v>
      </c>
      <c r="N11" s="14">
        <f>[1]FireKeepers!$L9</f>
        <v>1554170.6299999952</v>
      </c>
      <c r="O11" s="17">
        <f>[1]FireKeepers!R9</f>
        <v>1398753.5599999952</v>
      </c>
      <c r="P11" s="16">
        <f>[1]FireKeepers!W9</f>
        <v>246180.62400000004</v>
      </c>
      <c r="Q11" s="14">
        <f>'[1]Grnd Traverse Band of Otta &amp; Ch'!$L9</f>
        <v>6945931.0800000131</v>
      </c>
      <c r="R11" s="17">
        <f>'[1]Grnd Traverse Band of Otta &amp; Ch'!R9</f>
        <v>6251337.9700000128</v>
      </c>
      <c r="S11" s="16">
        <f>'[1]Grnd Traverse Band of Otta &amp; Ch'!W9</f>
        <v>1400299.7039999999</v>
      </c>
      <c r="T11" s="14">
        <f>'[1]Gun Lake Band'!L9</f>
        <v>1734783.9799999967</v>
      </c>
      <c r="U11" s="17">
        <f>'[1]Gun Lake Band'!R9</f>
        <v>1561305.5799999968</v>
      </c>
      <c r="V11" s="16">
        <f>'[1]Gun Lake Band'!W9</f>
        <v>283068.67200000002</v>
      </c>
      <c r="W11" s="14">
        <f>'[1]Hannahville Indian Community'!L9</f>
        <v>1495454.9399999976</v>
      </c>
      <c r="X11" s="17">
        <f>'[1]Hannahville Indian Community'!R9</f>
        <v>1345909.4399999976</v>
      </c>
      <c r="Y11" s="16">
        <f>'[1]Hannahville Indian Community'!W9</f>
        <v>233811.00800000003</v>
      </c>
      <c r="Z11" s="14">
        <f>'[1]Keweenaw Bay Indian Community'!L9</f>
        <v>6957286.900000006</v>
      </c>
      <c r="AA11" s="17">
        <f>'[1]Keweenaw Bay Indian Community'!R9</f>
        <v>6261558.2100000065</v>
      </c>
      <c r="AB11" s="16">
        <f>'[1]Keweenaw Bay Indian Community'!W9</f>
        <v>1402589.04</v>
      </c>
      <c r="AC11" s="1">
        <f>'[1]Lac Vieux'!L9</f>
        <v>1363222.5100000054</v>
      </c>
      <c r="AD11" s="2">
        <f>'[1]Lac Vieux'!R9</f>
        <v>1226900.2600000054</v>
      </c>
      <c r="AE11" s="3">
        <f>'[1]Lac Vieux'!W9</f>
        <v>215934.448</v>
      </c>
      <c r="AF11" s="18">
        <f>'[1]Little River Band of Ottawa Ind'!L9</f>
        <v>8704205.2099999841</v>
      </c>
      <c r="AG11" s="19">
        <f>'[1]Little River Band of Ottawa Ind'!R9</f>
        <v>7833784.6899999846</v>
      </c>
      <c r="AH11" s="20">
        <f>'[1]Little River Band of Ottawa Ind'!W9</f>
        <v>1754767.7680000002</v>
      </c>
      <c r="AI11" s="18">
        <f>'[1]Little Traverse Bay Band of Oda'!L9</f>
        <v>2994495.5699999928</v>
      </c>
      <c r="AJ11" s="19">
        <f>'[1]Little Traverse Bay Band of Oda'!R9</f>
        <v>2695046.0099999928</v>
      </c>
      <c r="AK11" s="20">
        <f>'[1]Little Traverse Bay Band of Oda'!W9</f>
        <v>590038.83200000005</v>
      </c>
      <c r="AL11" s="18">
        <f>'[1]Pokagon Band of Potawatomi Ind'!L9</f>
        <v>3689233.3900000006</v>
      </c>
      <c r="AM11" s="19">
        <f>'[1]Pokagon Band of Potawatomi Ind'!R9</f>
        <v>3320310.0600000005</v>
      </c>
      <c r="AN11" s="20">
        <f>'[1]Pokagon Band of Potawatomi Ind'!W9</f>
        <v>743749.45600000001</v>
      </c>
      <c r="AO11" s="18">
        <f>'[1]Soaring Eagle Gaming'!L9</f>
        <v>2457865.5700000077</v>
      </c>
      <c r="AP11" s="19">
        <f>'[1]Soaring Eagle Gaming'!R9</f>
        <v>2212079.0100000077</v>
      </c>
      <c r="AQ11" s="20">
        <f>'[1]Soaring Eagle Gaming'!W9</f>
        <v>451022.11200000002</v>
      </c>
      <c r="AR11" s="18">
        <f>'[1]Sault Ste. Marie Tribe of Chipp'!L9</f>
        <v>4982746.349999994</v>
      </c>
      <c r="AS11" s="19">
        <f>'[1]Sault Ste. Marie Tribe of Chipp'!R9</f>
        <v>4484471.7099999944</v>
      </c>
      <c r="AT11" s="20">
        <f>'[1]Sault Ste. Marie Tribe of Chipp'!W9</f>
        <v>1004521.6640000001</v>
      </c>
      <c r="AU11" s="21">
        <f t="shared" ref="AU11" si="14">B11+E11+H11+K11+N11+Q11+T11+W11+Z11+AC11+AF11+AI11+AL11+AO11+AR11</f>
        <v>150559370.02999994</v>
      </c>
      <c r="AV11" s="21">
        <f t="shared" ref="AV11" si="15">C11+F11+I11+L11+O11+R11+U11+X11+AA11+AD11+AG11+AJ11+AM11+AP11+AS11</f>
        <v>135503433.00999996</v>
      </c>
      <c r="AW11" s="62">
        <f t="shared" ref="AW11" si="16">D11+G11+J11+M11+P11+S11+V11+Y11+AB11+AE11+AH11+AK11+AN11+AQ11+AT11</f>
        <v>28001044.820999999</v>
      </c>
      <c r="AX11" s="70">
        <f>'[1]All Operators reconciliation'!V8+'[1]All Operators reconciliation'!X8</f>
        <v>7007351.7838749997</v>
      </c>
      <c r="AY11" s="70">
        <f>'[1]All Operators reconciliation'!U8</f>
        <v>3442124.0300000007</v>
      </c>
    </row>
    <row r="12" spans="1:51" s="26" customFormat="1" ht="13.8" x14ac:dyDescent="0.3">
      <c r="A12" s="32" t="s">
        <v>41</v>
      </c>
      <c r="B12" s="14"/>
      <c r="C12" s="15"/>
      <c r="D12" s="16"/>
      <c r="E12" s="14"/>
      <c r="F12" s="17"/>
      <c r="G12" s="16"/>
      <c r="H12" s="14"/>
      <c r="I12" s="17"/>
      <c r="J12" s="16"/>
      <c r="K12" s="14"/>
      <c r="L12" s="15"/>
      <c r="M12" s="16"/>
      <c r="N12" s="14"/>
      <c r="O12" s="17"/>
      <c r="P12" s="16"/>
      <c r="Q12" s="14"/>
      <c r="R12" s="17"/>
      <c r="S12" s="16"/>
      <c r="T12" s="14"/>
      <c r="U12" s="17"/>
      <c r="V12" s="16"/>
      <c r="W12" s="14"/>
      <c r="X12" s="17"/>
      <c r="Y12" s="16"/>
      <c r="Z12" s="14"/>
      <c r="AA12" s="17"/>
      <c r="AB12" s="16"/>
      <c r="AC12" s="1"/>
      <c r="AD12" s="2"/>
      <c r="AE12" s="3"/>
      <c r="AF12" s="18"/>
      <c r="AG12" s="19"/>
      <c r="AH12" s="20"/>
      <c r="AI12" s="18"/>
      <c r="AJ12" s="19"/>
      <c r="AK12" s="20"/>
      <c r="AL12" s="18"/>
      <c r="AM12" s="19"/>
      <c r="AN12" s="20"/>
      <c r="AO12" s="18"/>
      <c r="AP12" s="19"/>
      <c r="AQ12" s="20"/>
      <c r="AR12" s="18"/>
      <c r="AS12" s="19"/>
      <c r="AT12" s="20"/>
      <c r="AU12" s="21"/>
      <c r="AV12" s="21"/>
      <c r="AW12" s="62"/>
      <c r="AX12" s="70"/>
      <c r="AY12" s="70"/>
    </row>
    <row r="13" spans="1:51" s="26" customFormat="1" ht="13.8" x14ac:dyDescent="0.3">
      <c r="A13" s="32" t="s">
        <v>42</v>
      </c>
      <c r="B13" s="14"/>
      <c r="C13" s="15"/>
      <c r="D13" s="16"/>
      <c r="E13" s="14"/>
      <c r="F13" s="17"/>
      <c r="G13" s="16"/>
      <c r="H13" s="14"/>
      <c r="I13" s="17"/>
      <c r="J13" s="16"/>
      <c r="K13" s="14"/>
      <c r="L13" s="15"/>
      <c r="M13" s="16"/>
      <c r="N13" s="14"/>
      <c r="O13" s="17"/>
      <c r="P13" s="16"/>
      <c r="Q13" s="14"/>
      <c r="R13" s="17"/>
      <c r="S13" s="16"/>
      <c r="T13" s="14"/>
      <c r="U13" s="17"/>
      <c r="V13" s="16"/>
      <c r="W13" s="14"/>
      <c r="X13" s="17"/>
      <c r="Y13" s="16"/>
      <c r="Z13" s="14"/>
      <c r="AA13" s="17"/>
      <c r="AB13" s="16"/>
      <c r="AC13" s="1"/>
      <c r="AD13" s="2"/>
      <c r="AE13" s="3"/>
      <c r="AF13" s="18"/>
      <c r="AG13" s="19"/>
      <c r="AH13" s="20"/>
      <c r="AI13" s="18"/>
      <c r="AJ13" s="19"/>
      <c r="AK13" s="20"/>
      <c r="AL13" s="18"/>
      <c r="AM13" s="19"/>
      <c r="AN13" s="20"/>
      <c r="AO13" s="18"/>
      <c r="AP13" s="19"/>
      <c r="AQ13" s="20"/>
      <c r="AR13" s="18"/>
      <c r="AS13" s="19"/>
      <c r="AT13" s="20"/>
      <c r="AU13" s="21"/>
      <c r="AV13" s="21"/>
      <c r="AW13" s="62"/>
      <c r="AX13" s="70"/>
      <c r="AY13" s="70"/>
    </row>
    <row r="14" spans="1:51" s="26" customFormat="1" ht="13.8" x14ac:dyDescent="0.3">
      <c r="A14" s="32" t="s">
        <v>43</v>
      </c>
      <c r="B14" s="14"/>
      <c r="C14" s="15"/>
      <c r="D14" s="16"/>
      <c r="E14" s="14"/>
      <c r="F14" s="17"/>
      <c r="G14" s="16"/>
      <c r="H14" s="14"/>
      <c r="I14" s="17"/>
      <c r="J14" s="16"/>
      <c r="K14" s="14"/>
      <c r="L14" s="15"/>
      <c r="M14" s="16"/>
      <c r="N14" s="14"/>
      <c r="O14" s="17"/>
      <c r="P14" s="16"/>
      <c r="Q14" s="14"/>
      <c r="R14" s="17"/>
      <c r="S14" s="16"/>
      <c r="T14" s="14"/>
      <c r="U14" s="17"/>
      <c r="V14" s="16"/>
      <c r="W14" s="14"/>
      <c r="X14" s="17"/>
      <c r="Y14" s="16"/>
      <c r="Z14" s="14"/>
      <c r="AA14" s="17"/>
      <c r="AB14" s="16"/>
      <c r="AC14" s="1"/>
      <c r="AD14" s="2"/>
      <c r="AE14" s="3"/>
      <c r="AF14" s="18"/>
      <c r="AG14" s="19"/>
      <c r="AH14" s="20"/>
      <c r="AI14" s="18"/>
      <c r="AJ14" s="19"/>
      <c r="AK14" s="20"/>
      <c r="AL14" s="18"/>
      <c r="AM14" s="19"/>
      <c r="AN14" s="20"/>
      <c r="AO14" s="18"/>
      <c r="AP14" s="19"/>
      <c r="AQ14" s="20"/>
      <c r="AR14" s="18"/>
      <c r="AS14" s="19"/>
      <c r="AT14" s="20"/>
      <c r="AU14" s="21"/>
      <c r="AV14" s="21"/>
      <c r="AW14" s="62"/>
      <c r="AX14" s="70"/>
      <c r="AY14" s="70"/>
    </row>
    <row r="15" spans="1:51" s="26" customFormat="1" ht="13.8" x14ac:dyDescent="0.3">
      <c r="A15" s="32" t="s">
        <v>44</v>
      </c>
      <c r="B15" s="14"/>
      <c r="C15" s="15"/>
      <c r="D15" s="16"/>
      <c r="E15" s="14"/>
      <c r="F15" s="17"/>
      <c r="G15" s="16"/>
      <c r="H15" s="14"/>
      <c r="I15" s="17"/>
      <c r="J15" s="16"/>
      <c r="K15" s="14"/>
      <c r="L15" s="15"/>
      <c r="M15" s="16"/>
      <c r="N15" s="14"/>
      <c r="O15" s="17"/>
      <c r="P15" s="16"/>
      <c r="Q15" s="14"/>
      <c r="R15" s="17"/>
      <c r="S15" s="16"/>
      <c r="T15" s="14"/>
      <c r="U15" s="17"/>
      <c r="V15" s="16"/>
      <c r="W15" s="14"/>
      <c r="X15" s="17"/>
      <c r="Y15" s="16"/>
      <c r="Z15" s="14"/>
      <c r="AA15" s="17"/>
      <c r="AB15" s="16"/>
      <c r="AC15" s="1"/>
      <c r="AD15" s="2"/>
      <c r="AE15" s="3"/>
      <c r="AF15" s="18"/>
      <c r="AG15" s="19"/>
      <c r="AH15" s="20"/>
      <c r="AI15" s="18"/>
      <c r="AJ15" s="19"/>
      <c r="AK15" s="20"/>
      <c r="AL15" s="18"/>
      <c r="AM15" s="19"/>
      <c r="AN15" s="20"/>
      <c r="AO15" s="18"/>
      <c r="AP15" s="19"/>
      <c r="AQ15" s="20"/>
      <c r="AR15" s="18"/>
      <c r="AS15" s="19"/>
      <c r="AT15" s="20"/>
      <c r="AU15" s="21"/>
      <c r="AV15" s="21"/>
      <c r="AW15" s="62"/>
      <c r="AX15" s="70"/>
      <c r="AY15" s="70"/>
    </row>
    <row r="16" spans="1:51" s="26" customFormat="1" ht="13.8" x14ac:dyDescent="0.3">
      <c r="A16" s="32" t="s">
        <v>45</v>
      </c>
      <c r="B16" s="14"/>
      <c r="C16" s="15"/>
      <c r="D16" s="16"/>
      <c r="E16" s="14"/>
      <c r="F16" s="17"/>
      <c r="G16" s="16"/>
      <c r="H16" s="14"/>
      <c r="I16" s="17"/>
      <c r="J16" s="16"/>
      <c r="K16" s="14"/>
      <c r="L16" s="15"/>
      <c r="M16" s="16"/>
      <c r="N16" s="14"/>
      <c r="O16" s="17"/>
      <c r="P16" s="16"/>
      <c r="Q16" s="14"/>
      <c r="R16" s="17"/>
      <c r="S16" s="16"/>
      <c r="T16" s="14"/>
      <c r="U16" s="17"/>
      <c r="V16" s="16"/>
      <c r="W16" s="14"/>
      <c r="X16" s="17"/>
      <c r="Y16" s="16"/>
      <c r="Z16" s="14"/>
      <c r="AA16" s="17"/>
      <c r="AB16" s="16"/>
      <c r="AC16" s="1"/>
      <c r="AD16" s="2"/>
      <c r="AE16" s="3"/>
      <c r="AF16" s="18"/>
      <c r="AG16" s="19"/>
      <c r="AH16" s="20"/>
      <c r="AI16" s="18"/>
      <c r="AJ16" s="19"/>
      <c r="AK16" s="20"/>
      <c r="AL16" s="18"/>
      <c r="AM16" s="19"/>
      <c r="AN16" s="20"/>
      <c r="AO16" s="18"/>
      <c r="AP16" s="19"/>
      <c r="AQ16" s="20"/>
      <c r="AR16" s="18"/>
      <c r="AS16" s="19"/>
      <c r="AT16" s="20"/>
      <c r="AU16" s="21"/>
      <c r="AV16" s="21"/>
      <c r="AW16" s="62"/>
      <c r="AX16" s="70"/>
      <c r="AY16" s="70"/>
    </row>
    <row r="17" spans="1:68" s="26" customFormat="1" ht="13.8" x14ac:dyDescent="0.3">
      <c r="A17" s="32" t="s">
        <v>46</v>
      </c>
      <c r="B17" s="14"/>
      <c r="C17" s="15"/>
      <c r="D17" s="16"/>
      <c r="E17" s="14"/>
      <c r="F17" s="17"/>
      <c r="G17" s="16"/>
      <c r="H17" s="14"/>
      <c r="I17" s="17"/>
      <c r="J17" s="16"/>
      <c r="K17" s="14"/>
      <c r="L17" s="15"/>
      <c r="M17" s="16"/>
      <c r="N17" s="14"/>
      <c r="O17" s="17"/>
      <c r="P17" s="16"/>
      <c r="Q17" s="14"/>
      <c r="R17" s="17"/>
      <c r="S17" s="16"/>
      <c r="T17" s="14"/>
      <c r="U17" s="17"/>
      <c r="V17" s="16"/>
      <c r="W17" s="14"/>
      <c r="X17" s="17"/>
      <c r="Y17" s="16"/>
      <c r="Z17" s="14"/>
      <c r="AA17" s="17"/>
      <c r="AB17" s="16"/>
      <c r="AC17" s="1"/>
      <c r="AD17" s="2"/>
      <c r="AE17" s="3"/>
      <c r="AF17" s="18"/>
      <c r="AG17" s="19"/>
      <c r="AH17" s="20"/>
      <c r="AI17" s="18"/>
      <c r="AJ17" s="19"/>
      <c r="AK17" s="20"/>
      <c r="AL17" s="18"/>
      <c r="AM17" s="19"/>
      <c r="AN17" s="20"/>
      <c r="AO17" s="18"/>
      <c r="AP17" s="19"/>
      <c r="AQ17" s="20"/>
      <c r="AR17" s="18"/>
      <c r="AS17" s="19"/>
      <c r="AT17" s="20"/>
      <c r="AU17" s="21"/>
      <c r="AV17" s="21"/>
      <c r="AW17" s="62"/>
      <c r="AX17" s="70"/>
      <c r="AY17" s="70"/>
    </row>
    <row r="18" spans="1:68" s="26" customFormat="1" thickBot="1" x14ac:dyDescent="0.35">
      <c r="A18" s="32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2"/>
      <c r="AX18" s="71"/>
      <c r="AY18" s="72"/>
    </row>
    <row r="19" spans="1:68" s="27" customFormat="1" thickBot="1" x14ac:dyDescent="0.35">
      <c r="A19" s="33" t="s">
        <v>48</v>
      </c>
      <c r="B19" s="11">
        <f>SUM(B7:B18)</f>
        <v>256158252.92999959</v>
      </c>
      <c r="C19" s="12">
        <f t="shared" ref="C19" si="17">SUM(C7:C18)</f>
        <v>230542427.63999957</v>
      </c>
      <c r="D19" s="4">
        <f t="shared" ref="D19:AY19" si="18">SUM(D7:D18)</f>
        <v>44710315.817999996</v>
      </c>
      <c r="E19" s="11">
        <f t="shared" si="18"/>
        <v>153827506.05000022</v>
      </c>
      <c r="F19" s="13">
        <f t="shared" ref="F19" si="19">SUM(F7:F18)</f>
        <v>138444755.44000018</v>
      </c>
      <c r="G19" s="4">
        <f t="shared" si="18"/>
        <v>26659172.056999996</v>
      </c>
      <c r="H19" s="11">
        <f t="shared" si="18"/>
        <v>18903412.59999992</v>
      </c>
      <c r="I19" s="13">
        <f t="shared" ref="I19" si="20">SUM(I7:I18)</f>
        <v>17013071.339999922</v>
      </c>
      <c r="J19" s="4">
        <f t="shared" si="18"/>
        <v>2858561.9859999996</v>
      </c>
      <c r="K19" s="11">
        <f t="shared" si="18"/>
        <v>139773380.50000012</v>
      </c>
      <c r="L19" s="12">
        <f t="shared" ref="L19" si="21">SUM(L7:L18)</f>
        <v>125796042.45000011</v>
      </c>
      <c r="M19" s="4">
        <f t="shared" si="18"/>
        <v>27634313.504000001</v>
      </c>
      <c r="N19" s="11">
        <f t="shared" ref="N19:P19" si="22">SUM(N7:N18)</f>
        <v>8463523.7599999905</v>
      </c>
      <c r="O19" s="13">
        <f t="shared" si="22"/>
        <v>7617171.3799999906</v>
      </c>
      <c r="P19" s="4">
        <f t="shared" si="22"/>
        <v>1276622.1600000001</v>
      </c>
      <c r="Q19" s="11">
        <f t="shared" si="18"/>
        <v>35273040.389999986</v>
      </c>
      <c r="R19" s="13">
        <f t="shared" ref="R19" si="23">SUM(R7:R18)</f>
        <v>31745736.339999989</v>
      </c>
      <c r="S19" s="4">
        <f t="shared" si="18"/>
        <v>6567044.9440000001</v>
      </c>
      <c r="T19" s="11">
        <f t="shared" ref="T19:V19" si="24">SUM(T7:T18)</f>
        <v>9463811.7200000063</v>
      </c>
      <c r="U19" s="13">
        <f t="shared" si="24"/>
        <v>8517430.5500000063</v>
      </c>
      <c r="V19" s="4">
        <f t="shared" si="24"/>
        <v>1443346.6640000001</v>
      </c>
      <c r="W19" s="11">
        <f t="shared" si="18"/>
        <v>5726770.5</v>
      </c>
      <c r="X19" s="13">
        <f t="shared" ref="X19" si="25">SUM(X7:X18)</f>
        <v>5154093.4399999995</v>
      </c>
      <c r="Y19" s="4">
        <f t="shared" si="18"/>
        <v>843120.45600000012</v>
      </c>
      <c r="Z19" s="11">
        <f t="shared" si="18"/>
        <v>34363091.089999974</v>
      </c>
      <c r="AA19" s="13">
        <f t="shared" ref="AA19" si="26">SUM(AA7:AA18)</f>
        <v>30926781.979999974</v>
      </c>
      <c r="AB19" s="4">
        <f t="shared" si="18"/>
        <v>6383599.1600000001</v>
      </c>
      <c r="AC19" s="11">
        <f t="shared" ref="AC19:AE19" si="27">SUM(AC7:AC18)</f>
        <v>7021799.8300000057</v>
      </c>
      <c r="AD19" s="13">
        <f t="shared" si="27"/>
        <v>6319619.8500000052</v>
      </c>
      <c r="AE19" s="4">
        <f t="shared" si="27"/>
        <v>1048253.1039999999</v>
      </c>
      <c r="AF19" s="11">
        <f t="shared" si="18"/>
        <v>42936727.009999983</v>
      </c>
      <c r="AG19" s="13">
        <f t="shared" ref="AG19" si="28">SUM(AG7:AG18)</f>
        <v>38643054.30999998</v>
      </c>
      <c r="AH19" s="4">
        <f t="shared" si="18"/>
        <v>8112044.1760000009</v>
      </c>
      <c r="AI19" s="11">
        <f t="shared" si="18"/>
        <v>15379809.890000001</v>
      </c>
      <c r="AJ19" s="13">
        <f t="shared" ref="AJ19" si="29">SUM(AJ7:AJ18)</f>
        <v>13841828.9</v>
      </c>
      <c r="AK19" s="4">
        <f t="shared" si="18"/>
        <v>2556569.6720000003</v>
      </c>
      <c r="AL19" s="11">
        <f t="shared" ref="AL19:AQ19" si="30">SUM(AL7:AL18)</f>
        <v>17866690.240000002</v>
      </c>
      <c r="AM19" s="13">
        <f t="shared" si="30"/>
        <v>16080021.220000003</v>
      </c>
      <c r="AN19" s="4">
        <f t="shared" si="30"/>
        <v>3057924.76</v>
      </c>
      <c r="AO19" s="11">
        <f t="shared" si="30"/>
        <v>13022638.389999993</v>
      </c>
      <c r="AP19" s="13">
        <f t="shared" si="30"/>
        <v>11643933.929999992</v>
      </c>
      <c r="AQ19" s="4">
        <f t="shared" si="30"/>
        <v>2069938.2560000003</v>
      </c>
      <c r="AR19" s="11">
        <f t="shared" si="18"/>
        <v>25433321.579999998</v>
      </c>
      <c r="AS19" s="13">
        <f t="shared" ref="AS19" si="31">SUM(AS7:AS18)</f>
        <v>22889989.419999998</v>
      </c>
      <c r="AT19" s="4">
        <f t="shared" si="18"/>
        <v>4583357.6320000002</v>
      </c>
      <c r="AU19" s="11">
        <f>SUM(AU7:AU18)</f>
        <v>783613776.47999978</v>
      </c>
      <c r="AV19" s="12">
        <f t="shared" ref="AV19" si="32">SUM(AV7:AV18)</f>
        <v>705175958.1899997</v>
      </c>
      <c r="AW19" s="4">
        <f t="shared" si="18"/>
        <v>139804184.34900001</v>
      </c>
      <c r="AX19" s="67">
        <f t="shared" ref="AX19" si="33">SUM(AX7:AX18)</f>
        <v>36637024.549249992</v>
      </c>
      <c r="AY19" s="67">
        <f t="shared" si="18"/>
        <v>16394033.622000001</v>
      </c>
    </row>
    <row r="20" spans="1:68" s="27" customFormat="1" ht="13.8" x14ac:dyDescent="0.3">
      <c r="A20" s="6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39"/>
    </row>
    <row r="21" spans="1:68" s="9" customFormat="1" ht="27" customHeight="1" x14ac:dyDescent="0.25">
      <c r="B21" s="30" t="s">
        <v>49</v>
      </c>
      <c r="C21" s="133" t="s">
        <v>51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8"/>
      <c r="Q21" s="8"/>
      <c r="AX21" s="38"/>
      <c r="AY21" s="38"/>
    </row>
    <row r="22" spans="1:68" s="9" customFormat="1" ht="21" customHeight="1" x14ac:dyDescent="0.25">
      <c r="B22" s="30" t="s">
        <v>50</v>
      </c>
      <c r="C22" s="133" t="s">
        <v>82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"/>
      <c r="Q22" s="8"/>
      <c r="AX22" s="38"/>
      <c r="AY22" s="38"/>
    </row>
    <row r="23" spans="1:68" s="9" customFormat="1" x14ac:dyDescent="0.3">
      <c r="A23" s="64"/>
      <c r="B23" s="30" t="s">
        <v>61</v>
      </c>
      <c r="C23" s="133" t="s">
        <v>62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BO23" s="44"/>
      <c r="BP23" s="37"/>
    </row>
    <row r="24" spans="1:68" x14ac:dyDescent="0.3">
      <c r="A24" s="65"/>
      <c r="B24" s="66"/>
      <c r="C24" s="66"/>
      <c r="D24" s="66"/>
    </row>
    <row r="27" spans="1:68" ht="15.75" customHeight="1" x14ac:dyDescent="0.3"/>
    <row r="28" spans="1:68" ht="15.75" customHeight="1" x14ac:dyDescent="0.3"/>
  </sheetData>
  <sheetProtection algorithmName="SHA-512" hashValue="PI1FJ6pVI0CHiv80oWmme4ppYyC1jtkutECZv6GD+DeSypwkCUZCsxT2INUo7HMlAYfs/Mcvs8OMlEl2EdN+qA==" saltValue="iNNe6kz/NTQ7nnb+PKrAog==" spinCount="100000" sheet="1" selectLockedCells="1" selectUnlockedCells="1"/>
  <mergeCells count="69">
    <mergeCell ref="AL4:AN4"/>
    <mergeCell ref="AC5:AE5"/>
    <mergeCell ref="AF5:AH5"/>
    <mergeCell ref="AI5:AK5"/>
    <mergeCell ref="AL5:AN5"/>
    <mergeCell ref="AC4:AE4"/>
    <mergeCell ref="AF4:AH4"/>
    <mergeCell ref="AI4:AK4"/>
    <mergeCell ref="C22:M22"/>
    <mergeCell ref="C23:W23"/>
    <mergeCell ref="W5:Y5"/>
    <mergeCell ref="Z5:AB5"/>
    <mergeCell ref="C21:M21"/>
    <mergeCell ref="Q5:S5"/>
    <mergeCell ref="T5:V5"/>
    <mergeCell ref="T4:V4"/>
    <mergeCell ref="W4:Y4"/>
    <mergeCell ref="Z4:AB4"/>
    <mergeCell ref="B5:D5"/>
    <mergeCell ref="E5:G5"/>
    <mergeCell ref="H5:J5"/>
    <mergeCell ref="K5:M5"/>
    <mergeCell ref="N5:P5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B3:D3"/>
    <mergeCell ref="E3:G3"/>
    <mergeCell ref="H3:J3"/>
    <mergeCell ref="K3:M3"/>
    <mergeCell ref="N3:P3"/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75" t="s">
        <v>75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75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 t="s">
        <v>75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</row>
    <row r="2" spans="1:51" s="28" customFormat="1" ht="50.25" customHeight="1" thickBot="1" x14ac:dyDescent="0.35">
      <c r="A2" s="35" t="s">
        <v>0</v>
      </c>
      <c r="B2" s="79" t="s">
        <v>1</v>
      </c>
      <c r="C2" s="79"/>
      <c r="D2" s="79"/>
      <c r="E2" s="80" t="s">
        <v>2</v>
      </c>
      <c r="F2" s="80"/>
      <c r="G2" s="80"/>
      <c r="H2" s="81" t="s">
        <v>3</v>
      </c>
      <c r="I2" s="81"/>
      <c r="J2" s="81"/>
      <c r="K2" s="82" t="s">
        <v>4</v>
      </c>
      <c r="L2" s="82"/>
      <c r="M2" s="82"/>
      <c r="N2" s="83" t="s">
        <v>74</v>
      </c>
      <c r="O2" s="84"/>
      <c r="P2" s="85"/>
      <c r="Q2" s="86" t="s">
        <v>5</v>
      </c>
      <c r="R2" s="86"/>
      <c r="S2" s="86"/>
      <c r="T2" s="87" t="s">
        <v>64</v>
      </c>
      <c r="U2" s="87"/>
      <c r="V2" s="87"/>
      <c r="W2" s="88" t="s">
        <v>79</v>
      </c>
      <c r="X2" s="88"/>
      <c r="Y2" s="88"/>
      <c r="Z2" s="89" t="s">
        <v>6</v>
      </c>
      <c r="AA2" s="89"/>
      <c r="AB2" s="89"/>
      <c r="AC2" s="90" t="s">
        <v>69</v>
      </c>
      <c r="AD2" s="90"/>
      <c r="AE2" s="90"/>
      <c r="AF2" s="91" t="s">
        <v>7</v>
      </c>
      <c r="AG2" s="91"/>
      <c r="AH2" s="91"/>
      <c r="AI2" s="92" t="s">
        <v>55</v>
      </c>
      <c r="AJ2" s="92"/>
      <c r="AK2" s="92"/>
      <c r="AL2" s="73" t="s">
        <v>57</v>
      </c>
      <c r="AM2" s="73"/>
      <c r="AN2" s="74"/>
      <c r="AO2" s="93" t="s">
        <v>76</v>
      </c>
      <c r="AP2" s="93"/>
      <c r="AQ2" s="94"/>
      <c r="AR2" s="95" t="s">
        <v>8</v>
      </c>
      <c r="AS2" s="95"/>
      <c r="AT2" s="96"/>
      <c r="AU2" s="97" t="s">
        <v>9</v>
      </c>
      <c r="AV2" s="98"/>
      <c r="AW2" s="99"/>
      <c r="AX2" s="159" t="s">
        <v>60</v>
      </c>
      <c r="AY2" s="159" t="s">
        <v>67</v>
      </c>
    </row>
    <row r="3" spans="1:51" s="28" customFormat="1" ht="15" hidden="1" thickBot="1" x14ac:dyDescent="0.35">
      <c r="A3" s="35" t="s">
        <v>10</v>
      </c>
      <c r="B3" s="79" t="s">
        <v>11</v>
      </c>
      <c r="C3" s="79"/>
      <c r="D3" s="79"/>
      <c r="E3" s="80" t="s">
        <v>2</v>
      </c>
      <c r="F3" s="80"/>
      <c r="G3" s="80"/>
      <c r="H3" s="81" t="s">
        <v>12</v>
      </c>
      <c r="I3" s="81"/>
      <c r="J3" s="81"/>
      <c r="K3" s="82" t="s">
        <v>13</v>
      </c>
      <c r="L3" s="82"/>
      <c r="M3" s="82"/>
      <c r="N3" s="83" t="s">
        <v>72</v>
      </c>
      <c r="O3" s="84"/>
      <c r="P3" s="85"/>
      <c r="Q3" s="86" t="s">
        <v>14</v>
      </c>
      <c r="R3" s="86"/>
      <c r="S3" s="86"/>
      <c r="T3" s="87" t="s">
        <v>65</v>
      </c>
      <c r="U3" s="87"/>
      <c r="V3" s="87"/>
      <c r="W3" s="88" t="s">
        <v>15</v>
      </c>
      <c r="X3" s="88"/>
      <c r="Y3" s="88"/>
      <c r="Z3" s="89" t="s">
        <v>16</v>
      </c>
      <c r="AA3" s="89"/>
      <c r="AB3" s="89"/>
      <c r="AC3" s="90" t="s">
        <v>70</v>
      </c>
      <c r="AD3" s="90"/>
      <c r="AE3" s="90"/>
      <c r="AF3" s="91" t="s">
        <v>17</v>
      </c>
      <c r="AG3" s="91"/>
      <c r="AH3" s="91"/>
      <c r="AI3" s="92" t="s">
        <v>18</v>
      </c>
      <c r="AJ3" s="92"/>
      <c r="AK3" s="92"/>
      <c r="AL3" s="73" t="s">
        <v>58</v>
      </c>
      <c r="AM3" s="73"/>
      <c r="AN3" s="74"/>
      <c r="AO3" s="93" t="s">
        <v>77</v>
      </c>
      <c r="AP3" s="93"/>
      <c r="AQ3" s="94"/>
      <c r="AR3" s="95" t="s">
        <v>19</v>
      </c>
      <c r="AS3" s="95"/>
      <c r="AT3" s="96"/>
      <c r="AU3" s="100"/>
      <c r="AV3" s="101"/>
      <c r="AW3" s="102"/>
      <c r="AX3" s="160"/>
      <c r="AY3" s="160"/>
    </row>
    <row r="4" spans="1:51" s="28" customFormat="1" ht="15" hidden="1" thickBot="1" x14ac:dyDescent="0.35">
      <c r="A4" s="35" t="s">
        <v>20</v>
      </c>
      <c r="B4" s="79" t="s">
        <v>21</v>
      </c>
      <c r="C4" s="79"/>
      <c r="D4" s="79"/>
      <c r="E4" s="80" t="s">
        <v>22</v>
      </c>
      <c r="F4" s="80"/>
      <c r="G4" s="80"/>
      <c r="H4" s="81" t="s">
        <v>23</v>
      </c>
      <c r="I4" s="81"/>
      <c r="J4" s="81"/>
      <c r="K4" s="82" t="s">
        <v>24</v>
      </c>
      <c r="L4" s="82"/>
      <c r="M4" s="82"/>
      <c r="N4" s="83" t="s">
        <v>73</v>
      </c>
      <c r="O4" s="84"/>
      <c r="P4" s="85"/>
      <c r="Q4" s="86" t="s">
        <v>25</v>
      </c>
      <c r="R4" s="86"/>
      <c r="S4" s="86"/>
      <c r="T4" s="87" t="s">
        <v>66</v>
      </c>
      <c r="U4" s="87"/>
      <c r="V4" s="87"/>
      <c r="W4" s="88" t="s">
        <v>26</v>
      </c>
      <c r="X4" s="88"/>
      <c r="Y4" s="88"/>
      <c r="Z4" s="89" t="s">
        <v>27</v>
      </c>
      <c r="AA4" s="89"/>
      <c r="AB4" s="89"/>
      <c r="AC4" s="90" t="s">
        <v>71</v>
      </c>
      <c r="AD4" s="90"/>
      <c r="AE4" s="90"/>
      <c r="AF4" s="91" t="s">
        <v>28</v>
      </c>
      <c r="AG4" s="91"/>
      <c r="AH4" s="91"/>
      <c r="AI4" s="92" t="s">
        <v>29</v>
      </c>
      <c r="AJ4" s="92"/>
      <c r="AK4" s="92"/>
      <c r="AL4" s="73" t="s">
        <v>59</v>
      </c>
      <c r="AM4" s="73"/>
      <c r="AN4" s="74"/>
      <c r="AO4" s="93" t="s">
        <v>78</v>
      </c>
      <c r="AP4" s="93"/>
      <c r="AQ4" s="94"/>
      <c r="AR4" s="95" t="s">
        <v>30</v>
      </c>
      <c r="AS4" s="95"/>
      <c r="AT4" s="96"/>
      <c r="AU4" s="100"/>
      <c r="AV4" s="101"/>
      <c r="AW4" s="102"/>
      <c r="AX4" s="160"/>
      <c r="AY4" s="160"/>
    </row>
    <row r="5" spans="1:51" s="28" customFormat="1" ht="24.6" thickBot="1" x14ac:dyDescent="0.35">
      <c r="A5" s="36" t="s">
        <v>56</v>
      </c>
      <c r="B5" s="118">
        <v>44218</v>
      </c>
      <c r="C5" s="119"/>
      <c r="D5" s="120"/>
      <c r="E5" s="121">
        <v>44218</v>
      </c>
      <c r="F5" s="122"/>
      <c r="G5" s="123"/>
      <c r="H5" s="124">
        <v>44228</v>
      </c>
      <c r="I5" s="125"/>
      <c r="J5" s="126"/>
      <c r="K5" s="127">
        <v>44218</v>
      </c>
      <c r="L5" s="128"/>
      <c r="M5" s="129"/>
      <c r="N5" s="130">
        <v>44389</v>
      </c>
      <c r="O5" s="131"/>
      <c r="P5" s="132"/>
      <c r="Q5" s="141">
        <v>44218</v>
      </c>
      <c r="R5" s="142"/>
      <c r="S5" s="143"/>
      <c r="T5" s="144">
        <v>44309</v>
      </c>
      <c r="U5" s="145"/>
      <c r="V5" s="146"/>
      <c r="W5" s="135">
        <v>44218</v>
      </c>
      <c r="X5" s="136"/>
      <c r="Y5" s="137"/>
      <c r="Z5" s="138">
        <v>44218</v>
      </c>
      <c r="AA5" s="139"/>
      <c r="AB5" s="140"/>
      <c r="AC5" s="147">
        <v>44320</v>
      </c>
      <c r="AD5" s="148"/>
      <c r="AE5" s="149"/>
      <c r="AF5" s="150">
        <v>44218</v>
      </c>
      <c r="AG5" s="151"/>
      <c r="AH5" s="152"/>
      <c r="AI5" s="153">
        <v>44225</v>
      </c>
      <c r="AJ5" s="154"/>
      <c r="AK5" s="155"/>
      <c r="AL5" s="156">
        <v>44242</v>
      </c>
      <c r="AM5" s="157"/>
      <c r="AN5" s="158"/>
      <c r="AO5" s="112">
        <v>44665</v>
      </c>
      <c r="AP5" s="113"/>
      <c r="AQ5" s="114"/>
      <c r="AR5" s="115">
        <v>44218</v>
      </c>
      <c r="AS5" s="116"/>
      <c r="AT5" s="117"/>
      <c r="AU5" s="103"/>
      <c r="AV5" s="104"/>
      <c r="AW5" s="105"/>
      <c r="AX5" s="161"/>
      <c r="AY5" s="16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45" t="s">
        <v>68</v>
      </c>
    </row>
    <row r="7" spans="1:51" s="26" customFormat="1" ht="13.8" x14ac:dyDescent="0.3">
      <c r="A7" s="32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59">
        <f>'[2]Lac Vieux'!L5</f>
        <v>827376.53000000119</v>
      </c>
      <c r="AD7" s="60">
        <f>'[2]Lac Vieux'!R5</f>
        <v>788810.53000000119</v>
      </c>
      <c r="AE7" s="61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2">
        <f>D7+G7+J7+M7+P7+S7+V7+Y7+AB7+AE7+AH7+AK7+AN7+AQ7+AT7</f>
        <v>19130198.228999995</v>
      </c>
      <c r="AX7" s="47">
        <f>'[2]All Operators reconciliation'!V4+'[2]All Operators reconciliation'!X4</f>
        <v>5255487.5807499979</v>
      </c>
      <c r="AY7" s="48">
        <f>'[2]All Operators reconciliation'!U4</f>
        <v>2152560.0360000003</v>
      </c>
    </row>
    <row r="8" spans="1:51" s="26" customFormat="1" ht="13.8" x14ac:dyDescent="0.3">
      <c r="A8" s="32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2">
        <f t="shared" ref="AW8:AW9" si="9">D8+G8+J8+M8+P8+S8+V8+Y8+AB8+AE8+AH8+AK8+AN8+AQ8+AT8</f>
        <v>21607542.975999996</v>
      </c>
      <c r="AX8" s="49">
        <f>'[2]All Operators reconciliation'!V5+'[2]All Operators reconciliation'!X5</f>
        <v>6020832.2814999996</v>
      </c>
      <c r="AY8" s="50">
        <f>'[2]All Operators reconciliation'!U5</f>
        <v>2349133.5940000005</v>
      </c>
    </row>
    <row r="9" spans="1:51" s="26" customFormat="1" ht="13.8" x14ac:dyDescent="0.3">
      <c r="A9" s="32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2">
        <f t="shared" si="9"/>
        <v>23882898.721999999</v>
      </c>
      <c r="AX9" s="49">
        <f>'[2]All Operators reconciliation'!V6+'[2]All Operators reconciliation'!X6</f>
        <v>6522460.8745000008</v>
      </c>
      <c r="AY9" s="50">
        <f>'[2]All Operators reconciliation'!U6</f>
        <v>2661987.0139999995</v>
      </c>
    </row>
    <row r="10" spans="1:51" s="26" customFormat="1" ht="13.8" x14ac:dyDescent="0.3">
      <c r="A10" s="32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2">
        <f t="shared" ref="AW10" si="12">D10+G10+J10+M10+P10+S10+V10+Y10+AB10+AE10+AH10+AK10+AN10+AQ10+AT10</f>
        <v>24310192.831000008</v>
      </c>
      <c r="AX10" s="49">
        <f>'[2]All Operators reconciliation'!V7+'[2]All Operators reconciliation'!X7</f>
        <v>6619043.7176249996</v>
      </c>
      <c r="AY10" s="50">
        <f>'[2]All Operators reconciliation'!U7</f>
        <v>2716583.0039999997</v>
      </c>
    </row>
    <row r="11" spans="1:51" s="26" customFormat="1" ht="13.8" x14ac:dyDescent="0.3">
      <c r="A11" s="32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2">
        <f t="shared" ref="AW11" si="15">D11+G11+J11+M11+P11+S11+V11+Y11+AB11+AE11+AH11+AK11+AN11+AQ11+AT11</f>
        <v>23518238.246999998</v>
      </c>
      <c r="AX11" s="49">
        <f>'[2]All Operators reconciliation'!V8+'[2]All Operators reconciliation'!X8</f>
        <v>6351346.9275000021</v>
      </c>
      <c r="AY11" s="50">
        <f>'[2]All Operators reconciliation'!U8</f>
        <v>2654523.2979999995</v>
      </c>
    </row>
    <row r="12" spans="1:51" s="26" customFormat="1" ht="13.8" x14ac:dyDescent="0.3">
      <c r="A12" s="32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2">
        <f t="shared" ref="AW12" si="18">D12+G12+J12+M12+P12+S12+V12+Y12+AB12+AE12+AH12+AK12+AN12+AQ12+AT12</f>
        <v>22491920.489999998</v>
      </c>
      <c r="AX12" s="49">
        <f>'[2]All Operators reconciliation'!V9+'[2]All Operators reconciliation'!X9</f>
        <v>6081201.0401250012</v>
      </c>
      <c r="AY12" s="50">
        <f>'[2]All Operators reconciliation'!U9</f>
        <v>2535116.3820000002</v>
      </c>
    </row>
    <row r="13" spans="1:51" s="26" customFormat="1" ht="13.8" x14ac:dyDescent="0.3">
      <c r="A13" s="32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2">
        <f t="shared" ref="AW13" si="21">D13+G13+J13+M13+P13+S13+V13+Y13+AB13+AE13+AH13+AK13+AN13+AQ13+AT13</f>
        <v>24137470.031000003</v>
      </c>
      <c r="AX13" s="49">
        <f>'[2]All Operators reconciliation'!V10+'[2]All Operators reconciliation'!X10</f>
        <v>6472154.8915000036</v>
      </c>
      <c r="AY13" s="50">
        <f>'[2]All Operators reconciliation'!U10</f>
        <v>2747988.34</v>
      </c>
    </row>
    <row r="14" spans="1:51" s="26" customFormat="1" ht="13.8" x14ac:dyDescent="0.3">
      <c r="A14" s="32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2">
        <f t="shared" ref="AW14" si="24">D14+G14+J14+M14+P14+S14+V14+Y14+AB14+AE14+AH14+AK14+AN14+AQ14+AT14</f>
        <v>24253179.193999998</v>
      </c>
      <c r="AX14" s="49">
        <f>'[2]All Operators reconciliation'!V11+'[2]All Operators reconciliation'!X11</f>
        <v>6301402.9563749991</v>
      </c>
      <c r="AY14" s="50">
        <f>'[2]All Operators reconciliation'!U11</f>
        <v>2863618.6860000002</v>
      </c>
    </row>
    <row r="15" spans="1:51" s="26" customFormat="1" ht="13.8" x14ac:dyDescent="0.3">
      <c r="A15" s="32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2">
        <f t="shared" ref="AW15" si="27">D15+G15+J15+M15+P15+S15+V15+Y15+AB15+AE15+AH15+AK15+AN15+AQ15+AT15</f>
        <v>23988686.368000001</v>
      </c>
      <c r="AX15" s="49">
        <f>'[2]All Operators reconciliation'!V12+'[2]All Operators reconciliation'!X12</f>
        <v>6276157.7634999985</v>
      </c>
      <c r="AY15" s="50">
        <f>'[2]All Operators reconciliation'!U12</f>
        <v>2810314.2820000001</v>
      </c>
    </row>
    <row r="16" spans="1:51" s="26" customFormat="1" ht="13.8" x14ac:dyDescent="0.3">
      <c r="A16" s="32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2">
        <f t="shared" ref="AW16" si="30">D16+G16+J16+M16+P16+S16+V16+Y16+AB16+AE16+AH16+AK16+AN16+AQ16+AT16</f>
        <v>26270769.909000006</v>
      </c>
      <c r="AX16" s="49">
        <f>'[2]All Operators reconciliation'!V13+'[2]All Operators reconciliation'!X13</f>
        <v>6941395.660749997</v>
      </c>
      <c r="AY16" s="50">
        <f>'[2]All Operators reconciliation'!U13</f>
        <v>3043045.9759999998</v>
      </c>
    </row>
    <row r="17" spans="1:68" s="26" customFormat="1" ht="13.8" x14ac:dyDescent="0.3">
      <c r="A17" s="32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2">
        <f t="shared" ref="AW17" si="33">D17+G17+J17+M17+P17+S17+V17+Y17+AB17+AE17+AH17+AK17+AN17+AQ17+AT17</f>
        <v>27108703.274</v>
      </c>
      <c r="AX17" s="49">
        <f>'[2]All Operators reconciliation'!V14+'[2]All Operators reconciliation'!X14</f>
        <v>7385869.1014999971</v>
      </c>
      <c r="AY17" s="50">
        <f>'[2]All Operators reconciliation'!U14</f>
        <v>3026838.14</v>
      </c>
    </row>
    <row r="18" spans="1:68" s="26" customFormat="1" thickBot="1" x14ac:dyDescent="0.35">
      <c r="A18" s="32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2">
        <f t="shared" ref="AW18" si="36">D18+G18+J18+M18+P18+S18+V18+Y18+AB18+AE18+AH18+AK18+AN18+AQ18+AT18</f>
        <v>28544042.109999999</v>
      </c>
      <c r="AX18" s="49">
        <f>'[2]All Operators reconciliation'!V15+'[2]All Operators reconciliation'!X15</f>
        <v>7607529.8908749977</v>
      </c>
      <c r="AY18" s="50">
        <f>'[2]All Operators reconciliation'!U15</f>
        <v>3273119.7019999996</v>
      </c>
    </row>
    <row r="19" spans="1:68" s="27" customFormat="1" thickBot="1" x14ac:dyDescent="0.35">
      <c r="A19" s="33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6">
        <f t="shared" ref="AX19" si="56">SUM(AX7:AX18)</f>
        <v>77834882.686499998</v>
      </c>
      <c r="AY19" s="46">
        <f t="shared" si="37"/>
        <v>32834828.454</v>
      </c>
    </row>
    <row r="20" spans="1:68" s="27" customFormat="1" ht="13.8" x14ac:dyDescent="0.3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55"/>
      <c r="AZ20" s="42"/>
    </row>
    <row r="21" spans="1:68" s="9" customFormat="1" ht="27" customHeight="1" x14ac:dyDescent="0.25">
      <c r="A21" s="29"/>
      <c r="B21" s="30" t="s">
        <v>49</v>
      </c>
      <c r="C21" s="133" t="s">
        <v>51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8"/>
      <c r="Q21" s="8"/>
      <c r="AX21" s="38"/>
      <c r="AY21" s="56"/>
      <c r="AZ21" s="29"/>
    </row>
    <row r="22" spans="1:68" s="9" customFormat="1" ht="26.4" customHeight="1" x14ac:dyDescent="0.25">
      <c r="A22" s="29"/>
      <c r="B22" s="30" t="s">
        <v>50</v>
      </c>
      <c r="C22" s="133" t="s">
        <v>80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"/>
      <c r="Q22" s="8"/>
      <c r="AX22" s="38"/>
      <c r="AY22" s="56"/>
      <c r="AZ22" s="29"/>
    </row>
    <row r="23" spans="1:68" s="9" customFormat="1" x14ac:dyDescent="0.3">
      <c r="A23" s="43"/>
      <c r="B23" s="30" t="s">
        <v>61</v>
      </c>
      <c r="C23" s="133" t="s">
        <v>62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AY23" s="44"/>
      <c r="AZ23" s="29"/>
      <c r="BO23" s="44"/>
      <c r="BP23" s="37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7"/>
      <c r="AY24" s="58"/>
      <c r="AZ24" s="41"/>
    </row>
    <row r="25" spans="1:68" x14ac:dyDescent="0.3">
      <c r="AX25" s="40"/>
      <c r="AY25" s="40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3:W23"/>
    <mergeCell ref="T5:V5"/>
    <mergeCell ref="W5:Y5"/>
    <mergeCell ref="Z5:AB5"/>
    <mergeCell ref="C22:M22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2023-06-14T14:51:57Z</dcterms:modified>
</cp:coreProperties>
</file>