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Documents\Press Releases\2023_Casino Revenue\May\"/>
    </mc:Choice>
  </mc:AlternateContent>
  <xr:revisionPtr revIDLastSave="0" documentId="8_{873E4357-0D30-445C-9F1B-CDBEEAEE9FFA}" xr6:coauthVersionLast="47" xr6:coauthVersionMax="47" xr10:uidLastSave="{00000000-0000-0000-0000-000000000000}"/>
  <bookViews>
    <workbookView xWindow="-57720" yWindow="-120" windowWidth="29040" windowHeight="15840" xr2:uid="{86C131A6-EB47-48A7-B225-3BAA33045F85}"/>
  </bookViews>
  <sheets>
    <sheet name="Summary" sheetId="1" r:id="rId1"/>
    <sheet name="3 Month Comparison" sheetId="2" r:id="rId2"/>
    <sheet name="Month to Month Comparison" sheetId="3" r:id="rId3"/>
    <sheet name="Year to Year Compariso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0">Summary!$A$1:$R$90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4" l="1"/>
  <c r="H4" i="4"/>
  <c r="G4" i="4"/>
  <c r="F4" i="4"/>
  <c r="I4" i="3"/>
  <c r="H4" i="3"/>
  <c r="G4" i="3"/>
  <c r="F4" i="3"/>
  <c r="F5" i="2"/>
  <c r="G5" i="2"/>
  <c r="H5" i="2"/>
  <c r="I5" i="2"/>
  <c r="F6" i="2"/>
  <c r="G6" i="2"/>
  <c r="H6" i="2"/>
  <c r="I6" i="2"/>
  <c r="I4" i="2"/>
  <c r="H4" i="2"/>
  <c r="G4" i="2"/>
  <c r="F4" i="2"/>
  <c r="M68" i="1" l="1"/>
  <c r="R68" i="1"/>
  <c r="L68" i="1"/>
  <c r="K68" i="1"/>
  <c r="J68" i="1"/>
  <c r="I68" i="1"/>
  <c r="H68" i="1"/>
  <c r="G68" i="1"/>
  <c r="F68" i="1"/>
  <c r="E68" i="1"/>
  <c r="D68" i="1"/>
  <c r="C68" i="1"/>
  <c r="B68" i="1"/>
  <c r="K13" i="2" l="1"/>
  <c r="K8" i="3"/>
  <c r="J13" i="2"/>
  <c r="J8" i="3"/>
  <c r="L8" i="3"/>
  <c r="L13" i="2"/>
  <c r="M8" i="3"/>
  <c r="M13" i="2"/>
  <c r="C8" i="3"/>
  <c r="C13" i="2"/>
  <c r="D8" i="3"/>
  <c r="D13" i="2"/>
  <c r="N68" i="1"/>
  <c r="N8" i="3" s="1"/>
  <c r="B8" i="3"/>
  <c r="B13" i="2"/>
  <c r="E8" i="3"/>
  <c r="E13" i="2"/>
  <c r="H13" i="2"/>
  <c r="H8" i="3"/>
  <c r="P68" i="1"/>
  <c r="F8" i="3"/>
  <c r="F13" i="2"/>
  <c r="I13" i="2"/>
  <c r="I8" i="3"/>
  <c r="G13" i="2"/>
  <c r="G8" i="3"/>
  <c r="Q68" i="1"/>
  <c r="Q8" i="3" s="1"/>
  <c r="O68" i="1"/>
  <c r="Q13" i="2" l="1"/>
  <c r="N13" i="2"/>
  <c r="O13" i="2"/>
  <c r="O8" i="3"/>
  <c r="P13" i="2"/>
  <c r="P8" i="3"/>
  <c r="M67" i="1"/>
  <c r="B67" i="1"/>
  <c r="L67" i="1"/>
  <c r="K67" i="1"/>
  <c r="J67" i="1"/>
  <c r="I67" i="1"/>
  <c r="H67" i="1"/>
  <c r="G67" i="1"/>
  <c r="F67" i="1"/>
  <c r="E67" i="1"/>
  <c r="D67" i="1"/>
  <c r="C67" i="1"/>
  <c r="J12" i="2" l="1"/>
  <c r="J16" i="3"/>
  <c r="L16" i="3"/>
  <c r="L12" i="2"/>
  <c r="M16" i="3"/>
  <c r="M12" i="2"/>
  <c r="K12" i="2"/>
  <c r="K16" i="3"/>
  <c r="E16" i="3"/>
  <c r="E12" i="2"/>
  <c r="D16" i="3"/>
  <c r="D12" i="2"/>
  <c r="B16" i="3"/>
  <c r="B12" i="2"/>
  <c r="C16" i="3"/>
  <c r="C12" i="2"/>
  <c r="G12" i="2"/>
  <c r="G16" i="3"/>
  <c r="H12" i="2"/>
  <c r="H16" i="3"/>
  <c r="F12" i="2"/>
  <c r="F16" i="3"/>
  <c r="I12" i="2"/>
  <c r="Q12" i="2" s="1"/>
  <c r="I16" i="3"/>
  <c r="O67" i="1"/>
  <c r="P67" i="1"/>
  <c r="N67" i="1"/>
  <c r="Q67" i="1"/>
  <c r="Q16" i="3" s="1"/>
  <c r="N12" i="2" l="1"/>
  <c r="N16" i="3"/>
  <c r="P12" i="2"/>
  <c r="P16" i="3"/>
  <c r="O12" i="2"/>
  <c r="O16" i="3"/>
  <c r="E64" i="1"/>
  <c r="M64" i="1"/>
  <c r="M66" i="1"/>
  <c r="M11" i="2" s="1"/>
  <c r="M65" i="1"/>
  <c r="S75" i="1" l="1"/>
  <c r="S74" i="1"/>
  <c r="S73" i="1"/>
  <c r="S72" i="1"/>
  <c r="S71" i="1"/>
  <c r="S70" i="1"/>
  <c r="S69" i="1"/>
  <c r="S68" i="1"/>
  <c r="S67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E5" i="2" s="1"/>
  <c r="D47" i="1"/>
  <c r="D5" i="2" s="1"/>
  <c r="C47" i="1"/>
  <c r="C5" i="2" s="1"/>
  <c r="B47" i="1"/>
  <c r="B5" i="2" s="1"/>
  <c r="E46" i="1"/>
  <c r="E4" i="2" s="1"/>
  <c r="D46" i="1"/>
  <c r="D4" i="2" s="1"/>
  <c r="C46" i="1"/>
  <c r="C4" i="2" s="1"/>
  <c r="B46" i="1"/>
  <c r="B4" i="2" s="1"/>
  <c r="E45" i="1"/>
  <c r="D45" i="1"/>
  <c r="C45" i="1"/>
  <c r="B45" i="1"/>
  <c r="E44" i="1"/>
  <c r="D44" i="1"/>
  <c r="C44" i="1"/>
  <c r="B44" i="1"/>
  <c r="E37" i="1"/>
  <c r="D37" i="1"/>
  <c r="C37" i="1"/>
  <c r="B37" i="1"/>
  <c r="E36" i="1"/>
  <c r="D36" i="1"/>
  <c r="C36" i="1"/>
  <c r="B36" i="1"/>
  <c r="E35" i="1"/>
  <c r="D35" i="1"/>
  <c r="C35" i="1"/>
  <c r="B35" i="1"/>
  <c r="I52" i="1"/>
  <c r="H52" i="1"/>
  <c r="G52" i="1"/>
  <c r="F52" i="1"/>
  <c r="I51" i="1"/>
  <c r="H51" i="1"/>
  <c r="G51" i="1"/>
  <c r="F51" i="1"/>
  <c r="I50" i="1"/>
  <c r="H50" i="1"/>
  <c r="G50" i="1"/>
  <c r="F50" i="1"/>
  <c r="I49" i="1"/>
  <c r="H49" i="1"/>
  <c r="G49" i="1"/>
  <c r="F49" i="1"/>
  <c r="I48" i="1"/>
  <c r="H48" i="1"/>
  <c r="G48" i="1"/>
  <c r="F48" i="1"/>
  <c r="I47" i="1"/>
  <c r="H47" i="1"/>
  <c r="G47" i="1"/>
  <c r="F47" i="1"/>
  <c r="I46" i="1"/>
  <c r="H46" i="1"/>
  <c r="G46" i="1"/>
  <c r="F46" i="1"/>
  <c r="I45" i="1"/>
  <c r="H45" i="1"/>
  <c r="G45" i="1"/>
  <c r="F45" i="1"/>
  <c r="I44" i="1"/>
  <c r="H44" i="1"/>
  <c r="G44" i="1"/>
  <c r="F44" i="1"/>
  <c r="I37" i="1"/>
  <c r="H37" i="1"/>
  <c r="G37" i="1"/>
  <c r="F37" i="1"/>
  <c r="I36" i="1"/>
  <c r="H36" i="1"/>
  <c r="G36" i="1"/>
  <c r="F36" i="1"/>
  <c r="I35" i="1"/>
  <c r="H35" i="1"/>
  <c r="G35" i="1"/>
  <c r="F35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M5" i="2" s="1"/>
  <c r="L47" i="1"/>
  <c r="L5" i="2" s="1"/>
  <c r="K47" i="1"/>
  <c r="K5" i="2" s="1"/>
  <c r="J47" i="1"/>
  <c r="J5" i="2" s="1"/>
  <c r="M46" i="1"/>
  <c r="M4" i="2" s="1"/>
  <c r="L46" i="1"/>
  <c r="L4" i="2" s="1"/>
  <c r="K46" i="1"/>
  <c r="K4" i="2" s="1"/>
  <c r="J46" i="1"/>
  <c r="J4" i="2" s="1"/>
  <c r="M45" i="1"/>
  <c r="L45" i="1"/>
  <c r="K45" i="1"/>
  <c r="J45" i="1"/>
  <c r="M44" i="1"/>
  <c r="L44" i="1"/>
  <c r="K44" i="1"/>
  <c r="J44" i="1"/>
  <c r="J4" i="4" s="1"/>
  <c r="M37" i="1"/>
  <c r="L37" i="1"/>
  <c r="K37" i="1"/>
  <c r="J37" i="1"/>
  <c r="M36" i="1"/>
  <c r="L36" i="1"/>
  <c r="K36" i="1"/>
  <c r="J36" i="1"/>
  <c r="M35" i="1"/>
  <c r="L35" i="1"/>
  <c r="K35" i="1"/>
  <c r="J35" i="1"/>
  <c r="L65" i="1"/>
  <c r="L64" i="1"/>
  <c r="E4" i="4" l="1"/>
  <c r="K4" i="4"/>
  <c r="K6" i="2"/>
  <c r="K4" i="3"/>
  <c r="Q5" i="2"/>
  <c r="J6" i="2"/>
  <c r="J4" i="3"/>
  <c r="L4" i="4"/>
  <c r="L6" i="2"/>
  <c r="L4" i="3"/>
  <c r="M4" i="4"/>
  <c r="M4" i="3"/>
  <c r="M6" i="2"/>
  <c r="B4" i="4"/>
  <c r="B4" i="3"/>
  <c r="B6" i="2"/>
  <c r="C4" i="4"/>
  <c r="C4" i="3"/>
  <c r="C6" i="2"/>
  <c r="D4" i="4"/>
  <c r="D4" i="3"/>
  <c r="D6" i="2"/>
  <c r="E4" i="3"/>
  <c r="E6" i="2"/>
  <c r="Q6" i="2" s="1"/>
  <c r="J65" i="1"/>
  <c r="K65" i="1"/>
  <c r="J64" i="1" l="1"/>
  <c r="L66" i="1" l="1"/>
  <c r="L11" i="2" s="1"/>
  <c r="K66" i="1"/>
  <c r="K11" i="2" s="1"/>
  <c r="J66" i="1"/>
  <c r="J11" i="2" s="1"/>
  <c r="I66" i="1"/>
  <c r="I11" i="2" s="1"/>
  <c r="H66" i="1"/>
  <c r="H11" i="2" s="1"/>
  <c r="G66" i="1"/>
  <c r="G11" i="2" s="1"/>
  <c r="F66" i="1"/>
  <c r="F11" i="2" s="1"/>
  <c r="E66" i="1"/>
  <c r="E11" i="2" s="1"/>
  <c r="D66" i="1"/>
  <c r="D11" i="2" s="1"/>
  <c r="C66" i="1"/>
  <c r="C11" i="2" s="1"/>
  <c r="B66" i="1"/>
  <c r="B11" i="2" s="1"/>
  <c r="Q66" i="1" l="1"/>
  <c r="N66" i="1"/>
  <c r="N11" i="2" s="1"/>
  <c r="O66" i="1"/>
  <c r="O11" i="2" s="1"/>
  <c r="P66" i="1"/>
  <c r="P11" i="2" s="1"/>
  <c r="S66" i="1" l="1"/>
  <c r="E65" i="1"/>
  <c r="F65" i="1"/>
  <c r="D65" i="1"/>
  <c r="C65" i="1"/>
  <c r="B65" i="1"/>
  <c r="I65" i="1"/>
  <c r="H65" i="1"/>
  <c r="G65" i="1"/>
  <c r="O65" i="1" l="1"/>
  <c r="N65" i="1"/>
  <c r="P65" i="1"/>
  <c r="Q65" i="1"/>
  <c r="K64" i="1"/>
  <c r="I64" i="1"/>
  <c r="H64" i="1"/>
  <c r="G64" i="1"/>
  <c r="F64" i="1"/>
  <c r="D64" i="1"/>
  <c r="C64" i="1"/>
  <c r="B64" i="1"/>
  <c r="S65" i="1" l="1"/>
  <c r="F76" i="1"/>
  <c r="E76" i="1"/>
  <c r="G76" i="1"/>
  <c r="H76" i="1"/>
  <c r="I76" i="1"/>
  <c r="B76" i="1"/>
  <c r="J76" i="1"/>
  <c r="K76" i="1"/>
  <c r="D76" i="1"/>
  <c r="P64" i="1"/>
  <c r="L76" i="1"/>
  <c r="M76" i="1"/>
  <c r="N64" i="1"/>
  <c r="O64" i="1"/>
  <c r="C76" i="1"/>
  <c r="Q64" i="1"/>
  <c r="S64" i="1" l="1"/>
  <c r="P76" i="1"/>
  <c r="C86" i="1"/>
  <c r="C8" i="4"/>
  <c r="N76" i="1"/>
  <c r="I86" i="1"/>
  <c r="I8" i="4"/>
  <c r="K86" i="1"/>
  <c r="K8" i="4"/>
  <c r="E86" i="1"/>
  <c r="E8" i="4"/>
  <c r="B86" i="1"/>
  <c r="B8" i="4"/>
  <c r="D86" i="1"/>
  <c r="D8" i="4"/>
  <c r="J86" i="1"/>
  <c r="J8" i="4"/>
  <c r="O76" i="1"/>
  <c r="G86" i="1"/>
  <c r="G8" i="4"/>
  <c r="M86" i="1"/>
  <c r="M8" i="4"/>
  <c r="H86" i="1"/>
  <c r="H8" i="4"/>
  <c r="L86" i="1"/>
  <c r="L8" i="4"/>
  <c r="Q76" i="1"/>
  <c r="F86" i="1"/>
  <c r="F8" i="4"/>
  <c r="R27" i="1"/>
  <c r="O8" i="4" l="1"/>
  <c r="N8" i="4"/>
  <c r="P8" i="4"/>
  <c r="Q8" i="4"/>
  <c r="I27" i="1"/>
  <c r="E27" i="1"/>
  <c r="B55" i="1" l="1"/>
  <c r="M55" i="1"/>
  <c r="L55" i="1"/>
  <c r="K55" i="1"/>
  <c r="J55" i="1"/>
  <c r="I55" i="1"/>
  <c r="H55" i="1"/>
  <c r="G55" i="1"/>
  <c r="F55" i="1"/>
  <c r="E55" i="1"/>
  <c r="D55" i="1"/>
  <c r="C55" i="1"/>
  <c r="Q11" i="2" l="1"/>
  <c r="O55" i="1"/>
  <c r="P55" i="1"/>
  <c r="S55" i="1" s="1"/>
  <c r="N55" i="1"/>
  <c r="Q55" i="1"/>
  <c r="L54" i="1" l="1"/>
  <c r="H54" i="1"/>
  <c r="D54" i="1"/>
  <c r="M54" i="1"/>
  <c r="I54" i="1"/>
  <c r="G54" i="1"/>
  <c r="C54" i="1"/>
  <c r="K54" i="1"/>
  <c r="B54" i="1"/>
  <c r="J54" i="1"/>
  <c r="F54" i="1"/>
  <c r="K53" i="1"/>
  <c r="B53" i="1"/>
  <c r="J53" i="1"/>
  <c r="I53" i="1"/>
  <c r="H53" i="1"/>
  <c r="G53" i="1"/>
  <c r="F53" i="1"/>
  <c r="E53" i="1"/>
  <c r="D53" i="1"/>
  <c r="C53" i="1"/>
  <c r="E26" i="1"/>
  <c r="I26" i="1"/>
  <c r="M26" i="1"/>
  <c r="M27" i="1"/>
  <c r="Q27" i="1" s="1"/>
  <c r="E28" i="1"/>
  <c r="I28" i="1"/>
  <c r="M28" i="1"/>
  <c r="E29" i="1"/>
  <c r="I29" i="1"/>
  <c r="M29" i="1"/>
  <c r="E30" i="1"/>
  <c r="I30" i="1"/>
  <c r="M30" i="1"/>
  <c r="E31" i="1"/>
  <c r="I31" i="1"/>
  <c r="M31" i="1"/>
  <c r="E32" i="1"/>
  <c r="I32" i="1"/>
  <c r="M32" i="1"/>
  <c r="E33" i="1"/>
  <c r="I33" i="1"/>
  <c r="M33" i="1"/>
  <c r="E34" i="1"/>
  <c r="I34" i="1"/>
  <c r="M34" i="1"/>
  <c r="D26" i="1"/>
  <c r="H26" i="1"/>
  <c r="L26" i="1"/>
  <c r="D27" i="1"/>
  <c r="H27" i="1"/>
  <c r="L27" i="1"/>
  <c r="D28" i="1"/>
  <c r="H28" i="1"/>
  <c r="L28" i="1"/>
  <c r="D29" i="1"/>
  <c r="H29" i="1"/>
  <c r="L29" i="1"/>
  <c r="D30" i="1"/>
  <c r="H30" i="1"/>
  <c r="L30" i="1"/>
  <c r="D31" i="1"/>
  <c r="H31" i="1"/>
  <c r="L31" i="1"/>
  <c r="D32" i="1"/>
  <c r="H32" i="1"/>
  <c r="L32" i="1"/>
  <c r="D33" i="1"/>
  <c r="H33" i="1"/>
  <c r="L33" i="1"/>
  <c r="D34" i="1"/>
  <c r="H34" i="1"/>
  <c r="L34" i="1"/>
  <c r="C26" i="1"/>
  <c r="G26" i="1"/>
  <c r="K26" i="1"/>
  <c r="C27" i="1"/>
  <c r="G27" i="1"/>
  <c r="K27" i="1"/>
  <c r="C28" i="1"/>
  <c r="G28" i="1"/>
  <c r="K28" i="1"/>
  <c r="C29" i="1"/>
  <c r="G29" i="1"/>
  <c r="K29" i="1"/>
  <c r="C30" i="1"/>
  <c r="G30" i="1"/>
  <c r="K30" i="1"/>
  <c r="C31" i="1"/>
  <c r="G31" i="1"/>
  <c r="K31" i="1"/>
  <c r="C32" i="1"/>
  <c r="G32" i="1"/>
  <c r="K32" i="1"/>
  <c r="C33" i="1"/>
  <c r="G33" i="1"/>
  <c r="K33" i="1"/>
  <c r="C34" i="1"/>
  <c r="G34" i="1"/>
  <c r="K34" i="1"/>
  <c r="B26" i="1"/>
  <c r="F26" i="1"/>
  <c r="J26" i="1"/>
  <c r="B27" i="1"/>
  <c r="F27" i="1"/>
  <c r="J27" i="1"/>
  <c r="B28" i="1"/>
  <c r="F28" i="1"/>
  <c r="J28" i="1"/>
  <c r="B29" i="1"/>
  <c r="F29" i="1"/>
  <c r="J29" i="1"/>
  <c r="B30" i="1"/>
  <c r="F30" i="1"/>
  <c r="J30" i="1"/>
  <c r="B31" i="1"/>
  <c r="F31" i="1"/>
  <c r="J31" i="1"/>
  <c r="B32" i="1"/>
  <c r="F32" i="1"/>
  <c r="J32" i="1"/>
  <c r="B33" i="1"/>
  <c r="F33" i="1"/>
  <c r="J33" i="1"/>
  <c r="B34" i="1"/>
  <c r="F34" i="1"/>
  <c r="J34" i="1"/>
  <c r="E14" i="1"/>
  <c r="D14" i="1"/>
  <c r="C14" i="1"/>
  <c r="B14" i="1"/>
  <c r="E13" i="1"/>
  <c r="D13" i="1"/>
  <c r="C13" i="1"/>
  <c r="B13" i="1"/>
  <c r="B5" i="1"/>
  <c r="B6" i="1"/>
  <c r="B7" i="1"/>
  <c r="B8" i="1"/>
  <c r="B9" i="1"/>
  <c r="B10" i="1"/>
  <c r="B11" i="1"/>
  <c r="B12" i="1"/>
  <c r="E12" i="1"/>
  <c r="D12" i="1"/>
  <c r="C12" i="1"/>
  <c r="I14" i="1"/>
  <c r="H14" i="1"/>
  <c r="G14" i="1"/>
  <c r="F14" i="1"/>
  <c r="I13" i="1"/>
  <c r="M13" i="1"/>
  <c r="H13" i="1"/>
  <c r="G13" i="1"/>
  <c r="K13" i="1"/>
  <c r="F13" i="1"/>
  <c r="F5" i="1"/>
  <c r="F6" i="1"/>
  <c r="F7" i="1"/>
  <c r="F8" i="1"/>
  <c r="F9" i="1"/>
  <c r="F10" i="1"/>
  <c r="F11" i="1"/>
  <c r="F12" i="1"/>
  <c r="I12" i="1"/>
  <c r="H12" i="1"/>
  <c r="G12" i="1"/>
  <c r="M14" i="1"/>
  <c r="L14" i="1"/>
  <c r="K14" i="1"/>
  <c r="J14" i="1"/>
  <c r="L13" i="1"/>
  <c r="J13" i="1"/>
  <c r="M12" i="1"/>
  <c r="L12" i="1"/>
  <c r="K12" i="1"/>
  <c r="J12" i="1"/>
  <c r="E11" i="1"/>
  <c r="D11" i="1"/>
  <c r="C11" i="1"/>
  <c r="G11" i="1"/>
  <c r="K11" i="1"/>
  <c r="E10" i="1"/>
  <c r="D10" i="1"/>
  <c r="C10" i="1"/>
  <c r="J10" i="1"/>
  <c r="E9" i="1"/>
  <c r="I9" i="1"/>
  <c r="M9" i="1"/>
  <c r="D9" i="1"/>
  <c r="C9" i="1"/>
  <c r="G9" i="1"/>
  <c r="K9" i="1"/>
  <c r="E8" i="1"/>
  <c r="D8" i="1"/>
  <c r="C8" i="1"/>
  <c r="E7" i="1"/>
  <c r="I7" i="1"/>
  <c r="M7" i="1"/>
  <c r="D7" i="1"/>
  <c r="C7" i="1"/>
  <c r="G7" i="1"/>
  <c r="K7" i="1"/>
  <c r="E6" i="1"/>
  <c r="D6" i="1"/>
  <c r="C6" i="1"/>
  <c r="E5" i="1"/>
  <c r="D5" i="1"/>
  <c r="C5" i="1"/>
  <c r="I11" i="1"/>
  <c r="H11" i="1"/>
  <c r="J11" i="1"/>
  <c r="I10" i="1"/>
  <c r="M10" i="1"/>
  <c r="H10" i="1"/>
  <c r="L10" i="1"/>
  <c r="G10" i="1"/>
  <c r="K10" i="1"/>
  <c r="H9" i="1"/>
  <c r="I8" i="1"/>
  <c r="M8" i="1"/>
  <c r="H8" i="1"/>
  <c r="L8" i="1"/>
  <c r="G8" i="1"/>
  <c r="K8" i="1"/>
  <c r="H7" i="1"/>
  <c r="I6" i="1"/>
  <c r="M6" i="1"/>
  <c r="H6" i="1"/>
  <c r="L6" i="1"/>
  <c r="G6" i="1"/>
  <c r="K6" i="1"/>
  <c r="I5" i="1"/>
  <c r="H5" i="1"/>
  <c r="G5" i="1"/>
  <c r="J5" i="1"/>
  <c r="M11" i="1"/>
  <c r="L11" i="1"/>
  <c r="L9" i="1"/>
  <c r="J9" i="1"/>
  <c r="J8" i="1"/>
  <c r="L7" i="1"/>
  <c r="J7" i="1"/>
  <c r="J6" i="1"/>
  <c r="M5" i="1"/>
  <c r="L5" i="1"/>
  <c r="K5" i="1"/>
  <c r="R12" i="1"/>
  <c r="R13" i="1"/>
  <c r="R14" i="1"/>
  <c r="R5" i="1"/>
  <c r="R10" i="1"/>
  <c r="R11" i="1"/>
  <c r="R6" i="1"/>
  <c r="R8" i="1"/>
  <c r="R9" i="1"/>
  <c r="R7" i="1"/>
  <c r="E7" i="2" l="1"/>
  <c r="Q4" i="2"/>
  <c r="G7" i="2"/>
  <c r="H10" i="3"/>
  <c r="H12" i="3" s="1"/>
  <c r="B7" i="2"/>
  <c r="F7" i="2"/>
  <c r="Q14" i="1"/>
  <c r="D7" i="2"/>
  <c r="P8" i="1"/>
  <c r="N11" i="1"/>
  <c r="N28" i="1"/>
  <c r="O7" i="1"/>
  <c r="O29" i="1"/>
  <c r="O27" i="1"/>
  <c r="J7" i="2"/>
  <c r="P30" i="1"/>
  <c r="Q31" i="1"/>
  <c r="K7" i="2"/>
  <c r="Q26" i="1"/>
  <c r="P37" i="1"/>
  <c r="O37" i="1"/>
  <c r="C7" i="2"/>
  <c r="C10" i="3"/>
  <c r="C12" i="3" s="1"/>
  <c r="L7" i="2"/>
  <c r="O14" i="1"/>
  <c r="P12" i="1"/>
  <c r="J18" i="3"/>
  <c r="J20" i="3" s="1"/>
  <c r="F14" i="2"/>
  <c r="Q35" i="1"/>
  <c r="Q37" i="1"/>
  <c r="N50" i="1"/>
  <c r="Q8" i="1"/>
  <c r="N32" i="1"/>
  <c r="O33" i="1"/>
  <c r="G15" i="1"/>
  <c r="G83" i="1" s="1"/>
  <c r="Q29" i="1"/>
  <c r="P33" i="1"/>
  <c r="N5" i="1"/>
  <c r="M15" i="1"/>
  <c r="M83" i="1" s="1"/>
  <c r="P34" i="1"/>
  <c r="Q33" i="1"/>
  <c r="Q9" i="1"/>
  <c r="Q13" i="1"/>
  <c r="N13" i="1"/>
  <c r="N31" i="1"/>
  <c r="N26" i="1"/>
  <c r="N9" i="1"/>
  <c r="F15" i="1"/>
  <c r="F83" i="1" s="1"/>
  <c r="N30" i="1"/>
  <c r="P26" i="1"/>
  <c r="O11" i="1"/>
  <c r="K15" i="1"/>
  <c r="K83" i="1" s="1"/>
  <c r="O6" i="1"/>
  <c r="P10" i="1"/>
  <c r="P7" i="1"/>
  <c r="N34" i="1"/>
  <c r="G38" i="1"/>
  <c r="G84" i="1" s="1"/>
  <c r="P28" i="1"/>
  <c r="O13" i="1"/>
  <c r="O31" i="1"/>
  <c r="P32" i="1"/>
  <c r="R15" i="1"/>
  <c r="R83" i="1" s="1"/>
  <c r="Q6" i="1"/>
  <c r="O9" i="1"/>
  <c r="N33" i="1"/>
  <c r="O26" i="1"/>
  <c r="Q28" i="1"/>
  <c r="N6" i="1"/>
  <c r="I15" i="1"/>
  <c r="I83" i="1" s="1"/>
  <c r="P6" i="1"/>
  <c r="P9" i="1"/>
  <c r="Q10" i="1"/>
  <c r="N10" i="1"/>
  <c r="P13" i="1"/>
  <c r="O28" i="1"/>
  <c r="Q30" i="1"/>
  <c r="O10" i="1"/>
  <c r="E15" i="1"/>
  <c r="E83" i="1" s="1"/>
  <c r="O30" i="1"/>
  <c r="Q32" i="1"/>
  <c r="O8" i="1"/>
  <c r="N8" i="1"/>
  <c r="N14" i="1"/>
  <c r="O32" i="1"/>
  <c r="P5" i="1"/>
  <c r="Q11" i="1"/>
  <c r="N12" i="1"/>
  <c r="O12" i="1"/>
  <c r="N7" i="1"/>
  <c r="P27" i="1"/>
  <c r="C15" i="1"/>
  <c r="C83" i="1" s="1"/>
  <c r="B15" i="1"/>
  <c r="B83" i="1" s="1"/>
  <c r="P14" i="1"/>
  <c r="N27" i="1"/>
  <c r="P29" i="1"/>
  <c r="P11" i="1"/>
  <c r="Q12" i="1"/>
  <c r="N29" i="1"/>
  <c r="P31" i="1"/>
  <c r="D38" i="1"/>
  <c r="D84" i="1" s="1"/>
  <c r="P36" i="1"/>
  <c r="N47" i="1"/>
  <c r="N5" i="2" s="1"/>
  <c r="N49" i="1"/>
  <c r="B38" i="1"/>
  <c r="B84" i="1" s="1"/>
  <c r="P46" i="1"/>
  <c r="P4" i="2" s="1"/>
  <c r="O36" i="1"/>
  <c r="P52" i="1"/>
  <c r="S52" i="1" s="1"/>
  <c r="L15" i="1"/>
  <c r="L83" i="1" s="1"/>
  <c r="I10" i="3"/>
  <c r="I12" i="3" s="1"/>
  <c r="O5" i="1"/>
  <c r="J15" i="1"/>
  <c r="J83" i="1" s="1"/>
  <c r="D15" i="1"/>
  <c r="D83" i="1" s="1"/>
  <c r="Q5" i="1"/>
  <c r="O34" i="1"/>
  <c r="Q34" i="1"/>
  <c r="H15" i="1"/>
  <c r="H83" i="1" s="1"/>
  <c r="Q7" i="1"/>
  <c r="E54" i="1"/>
  <c r="O54" i="1"/>
  <c r="Q36" i="1"/>
  <c r="N48" i="1"/>
  <c r="H56" i="1"/>
  <c r="H85" i="1" s="1"/>
  <c r="O44" i="1"/>
  <c r="N37" i="1"/>
  <c r="I38" i="1"/>
  <c r="I84" i="1" s="1"/>
  <c r="N54" i="1"/>
  <c r="H38" i="1"/>
  <c r="H84" i="1" s="1"/>
  <c r="N35" i="1"/>
  <c r="O45" i="1"/>
  <c r="P45" i="1"/>
  <c r="O46" i="1"/>
  <c r="O4" i="2" s="1"/>
  <c r="O48" i="1"/>
  <c r="P54" i="1"/>
  <c r="S54" i="1" s="1"/>
  <c r="N53" i="1"/>
  <c r="O53" i="1"/>
  <c r="M53" i="1"/>
  <c r="J56" i="1"/>
  <c r="J85" i="1" s="1"/>
  <c r="M38" i="1"/>
  <c r="M84" i="1" s="1"/>
  <c r="J38" i="1"/>
  <c r="J84" i="1" s="1"/>
  <c r="Q48" i="1"/>
  <c r="Q4" i="3" s="1"/>
  <c r="C56" i="1"/>
  <c r="C85" i="1" s="1"/>
  <c r="P44" i="1"/>
  <c r="Q47" i="1"/>
  <c r="P51" i="1"/>
  <c r="S51" i="1" s="1"/>
  <c r="N51" i="1"/>
  <c r="F56" i="1"/>
  <c r="F85" i="1" s="1"/>
  <c r="N45" i="1"/>
  <c r="Q49" i="1"/>
  <c r="Q46" i="1"/>
  <c r="O50" i="1"/>
  <c r="N52" i="1"/>
  <c r="Q45" i="1"/>
  <c r="P50" i="1"/>
  <c r="S50" i="1" s="1"/>
  <c r="G56" i="1"/>
  <c r="G85" i="1" s="1"/>
  <c r="Q44" i="1"/>
  <c r="N46" i="1"/>
  <c r="N4" i="2" s="1"/>
  <c r="Q51" i="1"/>
  <c r="I56" i="1"/>
  <c r="I85" i="1" s="1"/>
  <c r="O51" i="1"/>
  <c r="O49" i="1"/>
  <c r="O35" i="1"/>
  <c r="C38" i="1"/>
  <c r="C84" i="1" s="1"/>
  <c r="P35" i="1"/>
  <c r="L38" i="1"/>
  <c r="L84" i="1" s="1"/>
  <c r="N36" i="1"/>
  <c r="F38" i="1"/>
  <c r="F84" i="1" s="1"/>
  <c r="P48" i="1"/>
  <c r="Q52" i="1"/>
  <c r="P49" i="1"/>
  <c r="S49" i="1" s="1"/>
  <c r="O52" i="1"/>
  <c r="N44" i="1"/>
  <c r="K56" i="1"/>
  <c r="K85" i="1" s="1"/>
  <c r="O47" i="1"/>
  <c r="O5" i="2" s="1"/>
  <c r="P47" i="1"/>
  <c r="P5" i="2" s="1"/>
  <c r="D56" i="1"/>
  <c r="D85" i="1" s="1"/>
  <c r="Q50" i="1"/>
  <c r="B56" i="1"/>
  <c r="I7" i="2"/>
  <c r="H7" i="2"/>
  <c r="K38" i="1"/>
  <c r="K84" i="1" s="1"/>
  <c r="E38" i="1"/>
  <c r="E84" i="1" s="1"/>
  <c r="S48" i="1" l="1"/>
  <c r="P4" i="3"/>
  <c r="P6" i="2"/>
  <c r="P4" i="4"/>
  <c r="O6" i="2"/>
  <c r="O4" i="3"/>
  <c r="O10" i="3" s="1"/>
  <c r="O12" i="3" s="1"/>
  <c r="N4" i="4"/>
  <c r="O4" i="4"/>
  <c r="Q4" i="4"/>
  <c r="N4" i="3"/>
  <c r="N6" i="2"/>
  <c r="S44" i="1"/>
  <c r="S47" i="1"/>
  <c r="S46" i="1"/>
  <c r="I10" i="4"/>
  <c r="I12" i="4" s="1"/>
  <c r="S45" i="1"/>
  <c r="M7" i="2"/>
  <c r="Q7" i="2"/>
  <c r="N83" i="1"/>
  <c r="O85" i="1"/>
  <c r="G87" i="1"/>
  <c r="B10" i="4"/>
  <c r="B12" i="4" s="1"/>
  <c r="B85" i="1"/>
  <c r="N85" i="1" s="1"/>
  <c r="D87" i="1"/>
  <c r="M14" i="2"/>
  <c r="O83" i="1"/>
  <c r="Q83" i="1"/>
  <c r="O15" i="1"/>
  <c r="E14" i="2"/>
  <c r="E16" i="2" s="1"/>
  <c r="E19" i="2" s="1"/>
  <c r="D10" i="3"/>
  <c r="D12" i="3" s="1"/>
  <c r="D14" i="2"/>
  <c r="D16" i="2" s="1"/>
  <c r="D19" i="2" s="1"/>
  <c r="B14" i="2"/>
  <c r="B16" i="2" s="1"/>
  <c r="B19" i="2" s="1"/>
  <c r="P38" i="1"/>
  <c r="G14" i="2"/>
  <c r="G16" i="2" s="1"/>
  <c r="G19" i="2" s="1"/>
  <c r="N15" i="1"/>
  <c r="I14" i="2"/>
  <c r="I16" i="2" s="1"/>
  <c r="I19" i="2" s="1"/>
  <c r="H14" i="2"/>
  <c r="H16" i="2" s="1"/>
  <c r="H19" i="2" s="1"/>
  <c r="C14" i="2"/>
  <c r="C16" i="2" s="1"/>
  <c r="C19" i="2" s="1"/>
  <c r="P15" i="1"/>
  <c r="I18" i="3"/>
  <c r="I20" i="3" s="1"/>
  <c r="H18" i="3"/>
  <c r="H20" i="3" s="1"/>
  <c r="F18" i="3"/>
  <c r="F20" i="3" s="1"/>
  <c r="G18" i="3"/>
  <c r="G20" i="3" s="1"/>
  <c r="D18" i="3"/>
  <c r="D20" i="3" s="1"/>
  <c r="Q15" i="1"/>
  <c r="P83" i="1"/>
  <c r="G10" i="3"/>
  <c r="G12" i="3" s="1"/>
  <c r="F10" i="3"/>
  <c r="F12" i="3" s="1"/>
  <c r="B10" i="3"/>
  <c r="B12" i="3" s="1"/>
  <c r="N38" i="1"/>
  <c r="Q84" i="1"/>
  <c r="Q38" i="1"/>
  <c r="M18" i="3"/>
  <c r="M20" i="3" s="1"/>
  <c r="J87" i="1"/>
  <c r="E56" i="1"/>
  <c r="B18" i="3"/>
  <c r="B20" i="3" s="1"/>
  <c r="C18" i="3"/>
  <c r="C20" i="3" s="1"/>
  <c r="F16" i="2"/>
  <c r="F19" i="2" s="1"/>
  <c r="Q54" i="1"/>
  <c r="H10" i="4"/>
  <c r="H12" i="4" s="1"/>
  <c r="P84" i="1"/>
  <c r="H87" i="1"/>
  <c r="N84" i="1"/>
  <c r="J10" i="3"/>
  <c r="J12" i="3" s="1"/>
  <c r="M56" i="1"/>
  <c r="K18" i="3"/>
  <c r="K20" i="3" s="1"/>
  <c r="K10" i="3"/>
  <c r="K12" i="3" s="1"/>
  <c r="L53" i="1"/>
  <c r="Q53" i="1"/>
  <c r="J14" i="2"/>
  <c r="J16" i="2" s="1"/>
  <c r="J19" i="2" s="1"/>
  <c r="J10" i="4"/>
  <c r="J12" i="4" s="1"/>
  <c r="F10" i="4"/>
  <c r="F12" i="4" s="1"/>
  <c r="C87" i="1"/>
  <c r="C10" i="4"/>
  <c r="C12" i="4" s="1"/>
  <c r="G10" i="4"/>
  <c r="G12" i="4" s="1"/>
  <c r="K87" i="1"/>
  <c r="K10" i="4"/>
  <c r="K12" i="4" s="1"/>
  <c r="I87" i="1"/>
  <c r="N56" i="1"/>
  <c r="F87" i="1"/>
  <c r="O38" i="1"/>
  <c r="O84" i="1"/>
  <c r="D10" i="4"/>
  <c r="D12" i="4" s="1"/>
  <c r="K14" i="2"/>
  <c r="K16" i="2" s="1"/>
  <c r="K19" i="2" s="1"/>
  <c r="O56" i="1"/>
  <c r="P7" i="2" l="1"/>
  <c r="O7" i="2"/>
  <c r="N7" i="2"/>
  <c r="M16" i="2"/>
  <c r="M19" i="2" s="1"/>
  <c r="M10" i="4"/>
  <c r="M12" i="4" s="1"/>
  <c r="M85" i="1"/>
  <c r="M87" i="1" s="1"/>
  <c r="E10" i="4"/>
  <c r="E12" i="4" s="1"/>
  <c r="E85" i="1"/>
  <c r="B87" i="1"/>
  <c r="L14" i="2"/>
  <c r="L16" i="2" s="1"/>
  <c r="L19" i="2" s="1"/>
  <c r="Q56" i="1"/>
  <c r="Q10" i="4" s="1"/>
  <c r="Q12" i="4" s="1"/>
  <c r="N10" i="4"/>
  <c r="N12" i="4" s="1"/>
  <c r="N14" i="2"/>
  <c r="O18" i="3"/>
  <c r="O20" i="3" s="1"/>
  <c r="N10" i="3"/>
  <c r="N12" i="3" s="1"/>
  <c r="E18" i="3"/>
  <c r="E20" i="3" s="1"/>
  <c r="E10" i="3"/>
  <c r="E12" i="3" s="1"/>
  <c r="Q10" i="3"/>
  <c r="Q12" i="3" s="1"/>
  <c r="N18" i="3"/>
  <c r="N20" i="3" s="1"/>
  <c r="M10" i="3"/>
  <c r="M12" i="3" s="1"/>
  <c r="L56" i="1"/>
  <c r="L85" i="1" s="1"/>
  <c r="P85" i="1" s="1"/>
  <c r="P53" i="1"/>
  <c r="S53" i="1" s="1"/>
  <c r="O14" i="2"/>
  <c r="O10" i="4"/>
  <c r="O12" i="4" s="1"/>
  <c r="O86" i="1"/>
  <c r="O87" i="1" s="1"/>
  <c r="N86" i="1"/>
  <c r="N87" i="1" s="1"/>
  <c r="O16" i="2" l="1"/>
  <c r="O19" i="2" s="1"/>
  <c r="N16" i="2"/>
  <c r="N19" i="2" s="1"/>
  <c r="Q85" i="1"/>
  <c r="E87" i="1"/>
  <c r="P14" i="2"/>
  <c r="P16" i="2" s="1"/>
  <c r="P19" i="2" s="1"/>
  <c r="Q14" i="2"/>
  <c r="Q16" i="2" s="1"/>
  <c r="Q19" i="2" s="1"/>
  <c r="Q86" i="1"/>
  <c r="P56" i="1"/>
  <c r="P86" i="1"/>
  <c r="L10" i="4"/>
  <c r="L12" i="4" s="1"/>
  <c r="L18" i="3"/>
  <c r="L20" i="3" s="1"/>
  <c r="L10" i="3"/>
  <c r="L12" i="3" s="1"/>
  <c r="Q18" i="3"/>
  <c r="Q20" i="3" s="1"/>
  <c r="Q87" i="1" l="1"/>
  <c r="P10" i="4"/>
  <c r="P12" i="4" s="1"/>
  <c r="P18" i="3"/>
  <c r="P20" i="3" s="1"/>
  <c r="P10" i="3"/>
  <c r="P12" i="3" s="1"/>
  <c r="L87" i="1"/>
  <c r="P87" i="1"/>
  <c r="R37" i="1" l="1"/>
  <c r="R36" i="1"/>
  <c r="R35" i="1" l="1"/>
  <c r="R34" i="1"/>
  <c r="R33" i="1" l="1"/>
  <c r="R32" i="1"/>
  <c r="R30" i="1"/>
  <c r="R29" i="1" l="1"/>
  <c r="R26" i="1" l="1"/>
  <c r="R28" i="1" l="1"/>
  <c r="R31" i="1" l="1"/>
  <c r="R38" i="1" s="1"/>
  <c r="R84" i="1" s="1"/>
  <c r="R52" i="1" l="1"/>
  <c r="R44" i="1"/>
  <c r="R45" i="1" l="1"/>
  <c r="R47" i="1"/>
  <c r="R55" i="1"/>
  <c r="R50" i="1"/>
  <c r="R48" i="1"/>
  <c r="R51" i="1"/>
  <c r="R49" i="1"/>
  <c r="R54" i="1"/>
  <c r="R46" i="1"/>
  <c r="R53" i="1" l="1"/>
  <c r="R56" i="1" l="1"/>
  <c r="R85" i="1" l="1"/>
  <c r="R67" i="1" l="1"/>
  <c r="R66" i="1" l="1"/>
  <c r="R64" i="1" l="1"/>
  <c r="R65" i="1"/>
  <c r="R76" i="1" l="1"/>
  <c r="R86" i="1" s="1"/>
  <c r="R87" i="1" s="1"/>
</calcChain>
</file>

<file path=xl/sharedStrings.xml><?xml version="1.0" encoding="utf-8"?>
<sst xmlns="http://schemas.openxmlformats.org/spreadsheetml/2006/main" count="337" uniqueCount="73">
  <si>
    <t>Total</t>
  </si>
  <si>
    <t>Month</t>
  </si>
  <si>
    <t>October</t>
  </si>
  <si>
    <t>September</t>
  </si>
  <si>
    <t>Calendar Year 2020</t>
  </si>
  <si>
    <t>MGM GRAND DETROIT</t>
  </si>
  <si>
    <t>MOTORCITY CASINO</t>
  </si>
  <si>
    <t>GREEKTOWN CASINO</t>
  </si>
  <si>
    <t>All Detroit Casinos</t>
  </si>
  <si>
    <t>City of Detroit</t>
  </si>
  <si>
    <t>State Wagering Tax (3.78%)</t>
  </si>
  <si>
    <t>Total Qualified Adjusted Gross Receipts</t>
  </si>
  <si>
    <t>Total State Wagering Tax (3.78%)</t>
  </si>
  <si>
    <t>Wagering Tax (4.62%)</t>
  </si>
  <si>
    <t>Detroit Casino Retail Sports Betting Revenue &amp; Wagering Taxes</t>
  </si>
  <si>
    <t>Total Handle (i.e. Actual Amount Wagered)</t>
  </si>
  <si>
    <r>
      <t xml:space="preserve">March </t>
    </r>
    <r>
      <rPr>
        <sz val="9"/>
        <color theme="1"/>
        <rFont val="Calibri"/>
        <family val="2"/>
        <scheme val="minor"/>
      </rPr>
      <t>*</t>
    </r>
    <r>
      <rPr>
        <sz val="6"/>
        <color theme="1"/>
        <rFont val="Calibri"/>
        <family val="2"/>
        <scheme val="minor"/>
      </rPr>
      <t xml:space="preserve">
(March 11th - 16th)</t>
    </r>
  </si>
  <si>
    <t>April**</t>
  </si>
  <si>
    <t>May**</t>
  </si>
  <si>
    <t>June**</t>
  </si>
  <si>
    <t>July**</t>
  </si>
  <si>
    <t>August***</t>
  </si>
  <si>
    <t>* Retail Sports Betting (RSB) numbers for March 2020 represent a limited number of days.  MGM Grand Detroit and Greektown began accepting RSB wagers on 3/11/2020 at 1:00 pm and MotorCity on 3/12/2020 at 10:00 am.   Due to the COVID-19 Pandemic, sports leagues began cancelling games/events on 3/12/2020, and the casinos were ordered to close by 3:00 pm on 3/16/2020.  No further wagers were placed or paid out through the end of the month.</t>
  </si>
  <si>
    <t>** Casino's remained closed for all of April, May, June and July.</t>
  </si>
  <si>
    <t>*** Casino's were authorized by the Governor to re-open August 5th @ 10:00am at 15% maximum capacity.</t>
  </si>
  <si>
    <t>December****</t>
  </si>
  <si>
    <t>November****</t>
  </si>
  <si>
    <t>**** Casinos were ordered closed November 18, 2020 thru December 20, 2020, resulting in the casinos re-opening on December 23, 2020 with capacity limits.</t>
  </si>
  <si>
    <t>Calendar Year 2021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</si>
  <si>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</si>
  <si>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</si>
  <si>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</si>
  <si>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</si>
  <si>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</si>
  <si>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</si>
  <si>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</si>
  <si>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</si>
  <si>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November</t>
  </si>
  <si>
    <t>December</t>
  </si>
  <si>
    <t>Total Gross Receipts</t>
  </si>
  <si>
    <t>Prior Year</t>
  </si>
  <si>
    <t>Total Revenue</t>
  </si>
  <si>
    <t>Total Taxes</t>
  </si>
  <si>
    <t>State Wagering Tax</t>
  </si>
  <si>
    <t>3 Month Total</t>
  </si>
  <si>
    <t>Current Year</t>
  </si>
  <si>
    <t>INCREASE/ DECREASE</t>
  </si>
  <si>
    <t>% OF INCREASE/ DECREASE</t>
  </si>
  <si>
    <t>QAGR</t>
  </si>
  <si>
    <t>HANDLE</t>
  </si>
  <si>
    <t>GROSS RECEIPTS</t>
  </si>
  <si>
    <t>TOTAL HANDLE</t>
  </si>
  <si>
    <t>TOTAL GROSS RECEIPTS</t>
  </si>
  <si>
    <t>Prior Month</t>
  </si>
  <si>
    <t>Total Revenue (QAGR)</t>
  </si>
  <si>
    <t>Calendar Year 2022</t>
  </si>
  <si>
    <r>
      <t>State Wagering Tax (3.78%)</t>
    </r>
    <r>
      <rPr>
        <b/>
        <vertAlign val="superscript"/>
        <sz val="9"/>
        <color theme="1"/>
        <rFont val="Calibri"/>
        <family val="2"/>
        <scheme val="minor"/>
      </rPr>
      <t>NOTE 1</t>
    </r>
  </si>
  <si>
    <r>
      <t>Total State Wagering Tax (3.78%)</t>
    </r>
    <r>
      <rPr>
        <b/>
        <vertAlign val="superscript"/>
        <sz val="9"/>
        <color theme="1"/>
        <rFont val="Calibri"/>
        <family val="2"/>
        <scheme val="minor"/>
      </rPr>
      <t>NOTE 1</t>
    </r>
  </si>
  <si>
    <r>
      <t>Wagering Tax (4.62%)</t>
    </r>
    <r>
      <rPr>
        <b/>
        <vertAlign val="superscript"/>
        <sz val="9"/>
        <color theme="1"/>
        <rFont val="Calibri"/>
        <family val="2"/>
        <scheme val="minor"/>
      </rPr>
      <t>NOTE 1</t>
    </r>
  </si>
  <si>
    <t>NOTE 1:</t>
  </si>
  <si>
    <t>Negative State/City Wagering Tax numbers (i.e. negative tax liability) are the result of a negative QAGR total for the month, causing no tax payments to be remitted.  The negative tax liability is used to offset future tax liability payments.</t>
  </si>
  <si>
    <t>Calendar Year 2023</t>
  </si>
  <si>
    <t>Year to Year Comparison Worksheet - 2023</t>
  </si>
  <si>
    <t>Summary of Retail Sports Betting Qualified Adjusted Gross Receipts and Tax 2020-2023</t>
  </si>
  <si>
    <t>Total QAGR</t>
  </si>
  <si>
    <t>2022-03</t>
  </si>
  <si>
    <t>2023-03</t>
  </si>
  <si>
    <t>2022-04</t>
  </si>
  <si>
    <t>2023-04</t>
  </si>
  <si>
    <t>Month to Month Comparison Worksheet - April 2023</t>
  </si>
  <si>
    <t>Three Month Comparison Worksheet - May 2023</t>
  </si>
  <si>
    <t>2022-05</t>
  </si>
  <si>
    <t>2023-05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</si>
</sst>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[$-409]mmm\-yy;@"/>
    <numFmt numFmtId="167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Webdings"/>
      <family val="1"/>
      <charset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00B0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3" fillId="0" borderId="3" xfId="2" applyFont="1" applyBorder="1" applyAlignment="1">
      <alignment horizontal="right"/>
    </xf>
    <xf numFmtId="43" fontId="3" fillId="0" borderId="0" xfId="3" applyFont="1" applyFill="1" applyBorder="1"/>
    <xf numFmtId="43" fontId="5" fillId="0" borderId="0" xfId="3" applyFont="1" applyFill="1" applyBorder="1"/>
    <xf numFmtId="0" fontId="3" fillId="0" borderId="5" xfId="2" applyFont="1" applyBorder="1" applyAlignment="1">
      <alignment horizontal="center" vertical="center" wrapText="1"/>
    </xf>
    <xf numFmtId="164" fontId="3" fillId="0" borderId="15" xfId="3" applyNumberFormat="1" applyFont="1" applyFill="1" applyBorder="1" applyAlignment="1">
      <alignment horizontal="center"/>
    </xf>
    <xf numFmtId="164" fontId="3" fillId="2" borderId="15" xfId="3" applyNumberFormat="1" applyFont="1" applyFill="1" applyBorder="1" applyAlignment="1">
      <alignment horizontal="center"/>
    </xf>
    <xf numFmtId="164" fontId="5" fillId="2" borderId="15" xfId="3" applyNumberFormat="1" applyFont="1" applyFill="1" applyBorder="1" applyAlignment="1">
      <alignment horizontal="center"/>
    </xf>
    <xf numFmtId="0" fontId="3" fillId="2" borderId="12" xfId="2" applyFont="1" applyFill="1" applyBorder="1" applyAlignment="1">
      <alignment horizontal="right" vertical="center" wrapText="1"/>
    </xf>
    <xf numFmtId="0" fontId="3" fillId="2" borderId="14" xfId="2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1" fillId="0" borderId="0" xfId="2"/>
    <xf numFmtId="0" fontId="1" fillId="0" borderId="5" xfId="2" applyBorder="1"/>
    <xf numFmtId="0" fontId="1" fillId="0" borderId="14" xfId="2" applyBorder="1" applyAlignment="1">
      <alignment horizontal="center"/>
    </xf>
    <xf numFmtId="0" fontId="1" fillId="0" borderId="2" xfId="2" applyBorder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7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2" applyFont="1"/>
    <xf numFmtId="0" fontId="1" fillId="0" borderId="0" xfId="2" applyAlignment="1">
      <alignment vertical="center"/>
    </xf>
    <xf numFmtId="0" fontId="0" fillId="0" borderId="0" xfId="0" applyAlignment="1">
      <alignment wrapText="1"/>
    </xf>
    <xf numFmtId="0" fontId="3" fillId="0" borderId="0" xfId="2" applyFont="1" applyAlignment="1">
      <alignment horizontal="center" vertical="center" wrapText="1"/>
    </xf>
    <xf numFmtId="0" fontId="3" fillId="0" borderId="2" xfId="2" applyFont="1" applyBorder="1" applyAlignment="1">
      <alignment horizontal="right"/>
    </xf>
    <xf numFmtId="164" fontId="5" fillId="2" borderId="14" xfId="3" applyNumberFormat="1" applyFont="1" applyFill="1" applyBorder="1" applyAlignment="1">
      <alignment horizontal="center"/>
    </xf>
    <xf numFmtId="0" fontId="10" fillId="0" borderId="5" xfId="2" applyFont="1" applyBorder="1" applyAlignment="1">
      <alignment horizontal="center" vertical="center" wrapText="1"/>
    </xf>
    <xf numFmtId="164" fontId="5" fillId="0" borderId="0" xfId="3" applyNumberFormat="1" applyFont="1" applyFill="1" applyBorder="1"/>
    <xf numFmtId="0" fontId="3" fillId="0" borderId="5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64" fontId="7" fillId="0" borderId="22" xfId="1" applyNumberFormat="1" applyFont="1" applyBorder="1" applyAlignment="1">
      <alignment horizontal="center" vertical="center" wrapText="1"/>
    </xf>
    <xf numFmtId="164" fontId="2" fillId="3" borderId="13" xfId="1" applyNumberFormat="1" applyFont="1" applyFill="1" applyBorder="1" applyAlignment="1">
      <alignment horizontal="center" vertical="center" wrapText="1"/>
    </xf>
    <xf numFmtId="164" fontId="1" fillId="3" borderId="16" xfId="1" applyNumberFormat="1" applyFont="1" applyFill="1" applyBorder="1" applyAlignment="1">
      <alignment horizontal="center" vertical="center" wrapText="1"/>
    </xf>
    <xf numFmtId="164" fontId="1" fillId="0" borderId="21" xfId="1" applyNumberFormat="1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164" fontId="1" fillId="0" borderId="22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44" fontId="0" fillId="2" borderId="35" xfId="1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164" fontId="0" fillId="2" borderId="15" xfId="0" applyNumberFormat="1" applyFill="1" applyBorder="1" applyAlignment="1">
      <alignment horizontal="center" vertical="center" wrapText="1"/>
    </xf>
    <xf numFmtId="165" fontId="0" fillId="2" borderId="14" xfId="4" applyNumberFormat="1" applyFont="1" applyFill="1" applyBorder="1" applyAlignment="1">
      <alignment horizontal="center" vertical="center" wrapText="1"/>
    </xf>
    <xf numFmtId="165" fontId="0" fillId="2" borderId="16" xfId="4" applyNumberFormat="1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44" fontId="0" fillId="11" borderId="6" xfId="1" applyFont="1" applyFill="1" applyBorder="1" applyAlignment="1">
      <alignment horizontal="center" vertical="center" wrapText="1"/>
    </xf>
    <xf numFmtId="44" fontId="0" fillId="11" borderId="7" xfId="1" applyFont="1" applyFill="1" applyBorder="1" applyAlignment="1">
      <alignment horizontal="center" vertical="center" wrapText="1"/>
    </xf>
    <xf numFmtId="44" fontId="0" fillId="11" borderId="35" xfId="1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44" fontId="0" fillId="7" borderId="6" xfId="1" applyFont="1" applyFill="1" applyBorder="1" applyAlignment="1">
      <alignment horizontal="center" vertical="center" wrapText="1"/>
    </xf>
    <xf numFmtId="44" fontId="0" fillId="7" borderId="7" xfId="1" applyFont="1" applyFill="1" applyBorder="1" applyAlignment="1">
      <alignment horizontal="center" vertical="center" wrapText="1"/>
    </xf>
    <xf numFmtId="44" fontId="0" fillId="7" borderId="35" xfId="1" applyFont="1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44" fontId="0" fillId="12" borderId="6" xfId="1" applyFont="1" applyFill="1" applyBorder="1" applyAlignment="1">
      <alignment horizontal="center" vertical="center" wrapText="1"/>
    </xf>
    <xf numFmtId="44" fontId="0" fillId="12" borderId="7" xfId="1" applyFont="1" applyFill="1" applyBorder="1" applyAlignment="1">
      <alignment horizontal="center" vertical="center" wrapText="1"/>
    </xf>
    <xf numFmtId="44" fontId="0" fillId="12" borderId="35" xfId="1" applyFont="1" applyFill="1" applyBorder="1" applyAlignment="1">
      <alignment horizontal="center" vertical="center" wrapText="1"/>
    </xf>
    <xf numFmtId="44" fontId="12" fillId="12" borderId="6" xfId="1" applyFont="1" applyFill="1" applyBorder="1" applyAlignment="1">
      <alignment horizontal="center" vertical="center" wrapText="1"/>
    </xf>
    <xf numFmtId="164" fontId="0" fillId="12" borderId="15" xfId="0" applyNumberFormat="1" applyFill="1" applyBorder="1" applyAlignment="1">
      <alignment horizontal="center" vertical="center" wrapText="1"/>
    </xf>
    <xf numFmtId="44" fontId="12" fillId="7" borderId="6" xfId="1" applyFont="1" applyFill="1" applyBorder="1" applyAlignment="1">
      <alignment horizontal="center" vertical="center" wrapText="1"/>
    </xf>
    <xf numFmtId="164" fontId="0" fillId="7" borderId="15" xfId="0" applyNumberFormat="1" applyFill="1" applyBorder="1" applyAlignment="1">
      <alignment horizontal="center" vertical="center" wrapText="1"/>
    </xf>
    <xf numFmtId="44" fontId="12" fillId="11" borderId="6" xfId="1" applyFont="1" applyFill="1" applyBorder="1" applyAlignment="1">
      <alignment horizontal="center" vertical="center" wrapText="1"/>
    </xf>
    <xf numFmtId="164" fontId="0" fillId="11" borderId="15" xfId="0" applyNumberForma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11" borderId="15" xfId="1" applyFont="1" applyFill="1" applyBorder="1" applyAlignment="1">
      <alignment horizontal="center" vertical="center" wrapText="1"/>
    </xf>
    <xf numFmtId="44" fontId="0" fillId="7" borderId="15" xfId="1" applyFont="1" applyFill="1" applyBorder="1" applyAlignment="1">
      <alignment horizontal="center" vertical="center" wrapText="1"/>
    </xf>
    <xf numFmtId="44" fontId="0" fillId="12" borderId="15" xfId="1" applyFont="1" applyFill="1" applyBorder="1" applyAlignment="1">
      <alignment horizontal="center" vertical="center" wrapText="1"/>
    </xf>
    <xf numFmtId="44" fontId="0" fillId="2" borderId="15" xfId="1" applyFont="1" applyFill="1" applyBorder="1" applyAlignment="1">
      <alignment horizontal="center" vertical="center" wrapText="1"/>
    </xf>
    <xf numFmtId="44" fontId="0" fillId="2" borderId="16" xfId="1" applyFont="1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44" fontId="0" fillId="11" borderId="8" xfId="1" applyFont="1" applyFill="1" applyBorder="1" applyAlignment="1">
      <alignment horizontal="center" vertical="center" wrapText="1"/>
    </xf>
    <xf numFmtId="44" fontId="0" fillId="7" borderId="8" xfId="1" applyFont="1" applyFill="1" applyBorder="1" applyAlignment="1">
      <alignment horizontal="center" vertical="center" wrapText="1"/>
    </xf>
    <xf numFmtId="44" fontId="0" fillId="12" borderId="8" xfId="1" applyFont="1" applyFill="1" applyBorder="1" applyAlignment="1">
      <alignment horizontal="center" vertical="center" wrapText="1"/>
    </xf>
    <xf numFmtId="44" fontId="0" fillId="2" borderId="8" xfId="1" applyFont="1" applyFill="1" applyBorder="1" applyAlignment="1">
      <alignment horizontal="center" vertical="center" wrapText="1"/>
    </xf>
    <xf numFmtId="44" fontId="0" fillId="2" borderId="7" xfId="1" applyFont="1" applyFill="1" applyBorder="1" applyAlignment="1">
      <alignment horizontal="center" vertical="center" wrapText="1"/>
    </xf>
    <xf numFmtId="44" fontId="12" fillId="11" borderId="8" xfId="1" applyFont="1" applyFill="1" applyBorder="1" applyAlignment="1">
      <alignment horizontal="center" vertical="center" wrapText="1"/>
    </xf>
    <xf numFmtId="44" fontId="12" fillId="7" borderId="8" xfId="1" applyFont="1" applyFill="1" applyBorder="1" applyAlignment="1">
      <alignment horizontal="center" vertical="center" wrapText="1"/>
    </xf>
    <xf numFmtId="44" fontId="12" fillId="12" borderId="8" xfId="1" applyFont="1" applyFill="1" applyBorder="1" applyAlignment="1">
      <alignment horizontal="center" vertical="center" wrapText="1"/>
    </xf>
    <xf numFmtId="44" fontId="12" fillId="2" borderId="8" xfId="1" applyFont="1" applyFill="1" applyBorder="1" applyAlignment="1">
      <alignment horizontal="center" vertical="center" wrapText="1"/>
    </xf>
    <xf numFmtId="44" fontId="12" fillId="2" borderId="7" xfId="1" applyFont="1" applyFill="1" applyBorder="1" applyAlignment="1">
      <alignment horizontal="center" vertical="center" wrapText="1"/>
    </xf>
    <xf numFmtId="44" fontId="12" fillId="11" borderId="38" xfId="1" applyFont="1" applyFill="1" applyBorder="1" applyAlignment="1">
      <alignment horizontal="center" vertical="center" wrapText="1"/>
    </xf>
    <xf numFmtId="44" fontId="12" fillId="7" borderId="38" xfId="1" applyFont="1" applyFill="1" applyBorder="1" applyAlignment="1">
      <alignment horizontal="center" vertical="center" wrapText="1"/>
    </xf>
    <xf numFmtId="44" fontId="12" fillId="12" borderId="38" xfId="1" applyFont="1" applyFill="1" applyBorder="1" applyAlignment="1">
      <alignment horizontal="center" vertical="center" wrapText="1"/>
    </xf>
    <xf numFmtId="44" fontId="12" fillId="2" borderId="38" xfId="1" applyFont="1" applyFill="1" applyBorder="1" applyAlignment="1">
      <alignment horizontal="center" vertical="center" wrapText="1"/>
    </xf>
    <xf numFmtId="44" fontId="12" fillId="2" borderId="39" xfId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65" fontId="0" fillId="2" borderId="15" xfId="4" applyNumberFormat="1" applyFont="1" applyFill="1" applyBorder="1" applyAlignment="1">
      <alignment horizontal="center" vertical="center" wrapText="1"/>
    </xf>
    <xf numFmtId="44" fontId="12" fillId="2" borderId="6" xfId="1" applyFont="1" applyFill="1" applyBorder="1" applyAlignment="1">
      <alignment horizontal="center" vertical="center" wrapText="1"/>
    </xf>
    <xf numFmtId="44" fontId="12" fillId="2" borderId="37" xfId="1" applyFont="1" applyFill="1" applyBorder="1" applyAlignment="1">
      <alignment horizontal="center" vertical="center" wrapText="1"/>
    </xf>
    <xf numFmtId="44" fontId="0" fillId="2" borderId="6" xfId="1" applyFont="1" applyFill="1" applyBorder="1" applyAlignment="1">
      <alignment horizontal="center" vertical="center" wrapText="1"/>
    </xf>
    <xf numFmtId="44" fontId="12" fillId="7" borderId="7" xfId="1" applyFont="1" applyFill="1" applyBorder="1" applyAlignment="1">
      <alignment horizontal="center" vertical="center" wrapText="1"/>
    </xf>
    <xf numFmtId="44" fontId="12" fillId="7" borderId="37" xfId="1" applyFont="1" applyFill="1" applyBorder="1" applyAlignment="1">
      <alignment horizontal="center" vertical="center" wrapText="1"/>
    </xf>
    <xf numFmtId="44" fontId="12" fillId="7" borderId="39" xfId="1" applyFont="1" applyFill="1" applyBorder="1" applyAlignment="1">
      <alignment horizontal="center" vertical="center" wrapText="1"/>
    </xf>
    <xf numFmtId="44" fontId="12" fillId="12" borderId="7" xfId="1" applyFont="1" applyFill="1" applyBorder="1" applyAlignment="1">
      <alignment horizontal="center" vertical="center" wrapText="1"/>
    </xf>
    <xf numFmtId="44" fontId="12" fillId="12" borderId="37" xfId="1" applyFont="1" applyFill="1" applyBorder="1" applyAlignment="1">
      <alignment horizontal="center" vertical="center" wrapText="1"/>
    </xf>
    <xf numFmtId="44" fontId="12" fillId="12" borderId="39" xfId="1" applyFont="1" applyFill="1" applyBorder="1" applyAlignment="1">
      <alignment horizontal="center" vertical="center" wrapText="1"/>
    </xf>
    <xf numFmtId="44" fontId="0" fillId="2" borderId="36" xfId="1" applyFont="1" applyFill="1" applyBorder="1" applyAlignment="1">
      <alignment horizontal="center" vertical="center" wrapText="1"/>
    </xf>
    <xf numFmtId="44" fontId="0" fillId="12" borderId="14" xfId="1" applyFont="1" applyFill="1" applyBorder="1" applyAlignment="1">
      <alignment horizontal="center" vertical="center" wrapText="1"/>
    </xf>
    <xf numFmtId="44" fontId="0" fillId="12" borderId="16" xfId="1" applyFont="1" applyFill="1" applyBorder="1" applyAlignment="1">
      <alignment horizontal="center" vertical="center" wrapText="1"/>
    </xf>
    <xf numFmtId="44" fontId="0" fillId="7" borderId="14" xfId="1" applyFont="1" applyFill="1" applyBorder="1" applyAlignment="1">
      <alignment horizontal="center" vertical="center" wrapText="1"/>
    </xf>
    <xf numFmtId="44" fontId="0" fillId="7" borderId="16" xfId="1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44" fontId="12" fillId="11" borderId="7" xfId="1" applyFont="1" applyFill="1" applyBorder="1" applyAlignment="1">
      <alignment horizontal="center" vertical="center" wrapText="1"/>
    </xf>
    <xf numFmtId="44" fontId="12" fillId="11" borderId="37" xfId="1" applyFont="1" applyFill="1" applyBorder="1" applyAlignment="1">
      <alignment horizontal="center" vertical="center" wrapText="1"/>
    </xf>
    <xf numFmtId="44" fontId="12" fillId="11" borderId="39" xfId="1" applyFont="1" applyFill="1" applyBorder="1" applyAlignment="1">
      <alignment horizontal="center" vertical="center" wrapText="1"/>
    </xf>
    <xf numFmtId="44" fontId="0" fillId="11" borderId="14" xfId="1" applyFont="1" applyFill="1" applyBorder="1" applyAlignment="1">
      <alignment horizontal="center" vertical="center" wrapText="1"/>
    </xf>
    <xf numFmtId="44" fontId="0" fillId="11" borderId="16" xfId="1" applyFont="1" applyFill="1" applyBorder="1" applyAlignment="1">
      <alignment horizontal="center" vertical="center" wrapText="1"/>
    </xf>
    <xf numFmtId="0" fontId="14" fillId="13" borderId="33" xfId="0" applyFont="1" applyFill="1" applyBorder="1" applyAlignment="1">
      <alignment horizontal="center" vertical="center" wrapText="1"/>
    </xf>
    <xf numFmtId="0" fontId="0" fillId="13" borderId="40" xfId="0" applyFill="1" applyBorder="1" applyAlignment="1">
      <alignment horizontal="center" vertical="center" wrapText="1"/>
    </xf>
    <xf numFmtId="0" fontId="0" fillId="13" borderId="35" xfId="0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30" xfId="0" applyFill="1" applyBorder="1" applyAlignment="1">
      <alignment horizontal="center" vertical="center" wrapText="1"/>
    </xf>
    <xf numFmtId="166" fontId="0" fillId="13" borderId="35" xfId="0" applyNumberFormat="1" applyFill="1" applyBorder="1" applyAlignment="1">
      <alignment horizontal="right" vertical="center" wrapText="1"/>
    </xf>
    <xf numFmtId="0" fontId="0" fillId="13" borderId="5" xfId="0" applyFill="1" applyBorder="1" applyAlignment="1">
      <alignment horizontal="center" vertical="center" wrapText="1"/>
    </xf>
    <xf numFmtId="164" fontId="0" fillId="13" borderId="36" xfId="0" applyNumberFormat="1" applyFill="1" applyBorder="1" applyAlignment="1">
      <alignment horizontal="center" vertical="center" wrapText="1"/>
    </xf>
    <xf numFmtId="165" fontId="0" fillId="13" borderId="14" xfId="4" applyNumberFormat="1" applyFont="1" applyFill="1" applyBorder="1" applyAlignment="1">
      <alignment horizontal="center" vertical="center" wrapText="1"/>
    </xf>
    <xf numFmtId="165" fontId="0" fillId="12" borderId="14" xfId="4" applyNumberFormat="1" applyFont="1" applyFill="1" applyBorder="1" applyAlignment="1">
      <alignment horizontal="center" vertical="center" wrapText="1"/>
    </xf>
    <xf numFmtId="165" fontId="0" fillId="7" borderId="14" xfId="4" applyNumberFormat="1" applyFont="1" applyFill="1" applyBorder="1" applyAlignment="1">
      <alignment horizontal="center" vertical="center" wrapText="1"/>
    </xf>
    <xf numFmtId="165" fontId="0" fillId="11" borderId="14" xfId="4" applyNumberFormat="1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 wrapText="1"/>
    </xf>
    <xf numFmtId="44" fontId="2" fillId="11" borderId="35" xfId="1" applyFont="1" applyFill="1" applyBorder="1" applyAlignment="1">
      <alignment horizontal="center" vertical="center" wrapText="1"/>
    </xf>
    <xf numFmtId="44" fontId="2" fillId="7" borderId="35" xfId="1" applyFont="1" applyFill="1" applyBorder="1" applyAlignment="1">
      <alignment horizontal="center" vertical="center" wrapText="1"/>
    </xf>
    <xf numFmtId="44" fontId="2" fillId="12" borderId="35" xfId="1" applyFont="1" applyFill="1" applyBorder="1" applyAlignment="1">
      <alignment horizontal="center" vertical="center" wrapText="1"/>
    </xf>
    <xf numFmtId="44" fontId="2" fillId="2" borderId="35" xfId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5" fontId="1" fillId="11" borderId="14" xfId="4" applyNumberFormat="1" applyFont="1" applyFill="1" applyBorder="1" applyAlignment="1">
      <alignment horizontal="center" vertical="center" wrapText="1"/>
    </xf>
    <xf numFmtId="10" fontId="1" fillId="11" borderId="14" xfId="4" applyNumberFormat="1" applyFont="1" applyFill="1" applyBorder="1" applyAlignment="1">
      <alignment horizontal="center" vertical="center" wrapText="1"/>
    </xf>
    <xf numFmtId="165" fontId="1" fillId="7" borderId="14" xfId="4" applyNumberFormat="1" applyFont="1" applyFill="1" applyBorder="1" applyAlignment="1">
      <alignment horizontal="center" vertical="center" wrapText="1"/>
    </xf>
    <xf numFmtId="10" fontId="1" fillId="7" borderId="14" xfId="4" applyNumberFormat="1" applyFont="1" applyFill="1" applyBorder="1" applyAlignment="1">
      <alignment horizontal="center" vertical="center" wrapText="1"/>
    </xf>
    <xf numFmtId="165" fontId="13" fillId="7" borderId="14" xfId="4" applyNumberFormat="1" applyFont="1" applyFill="1" applyBorder="1" applyAlignment="1">
      <alignment horizontal="center" vertical="center" wrapText="1"/>
    </xf>
    <xf numFmtId="165" fontId="13" fillId="12" borderId="14" xfId="4" applyNumberFormat="1" applyFont="1" applyFill="1" applyBorder="1" applyAlignment="1">
      <alignment horizontal="center" vertical="center" wrapText="1"/>
    </xf>
    <xf numFmtId="165" fontId="13" fillId="2" borderId="14" xfId="4" applyNumberFormat="1" applyFont="1" applyFill="1" applyBorder="1" applyAlignment="1">
      <alignment horizontal="center" vertical="center" wrapText="1"/>
    </xf>
    <xf numFmtId="0" fontId="2" fillId="0" borderId="14" xfId="2" applyFont="1" applyBorder="1" applyAlignment="1">
      <alignment horizontal="center"/>
    </xf>
    <xf numFmtId="164" fontId="5" fillId="0" borderId="15" xfId="3" applyNumberFormat="1" applyFont="1" applyFill="1" applyBorder="1" applyAlignment="1">
      <alignment horizontal="center"/>
    </xf>
    <xf numFmtId="164" fontId="2" fillId="3" borderId="16" xfId="1" applyNumberFormat="1" applyFont="1" applyFill="1" applyBorder="1" applyAlignment="1">
      <alignment horizontal="center" vertical="center" wrapText="1"/>
    </xf>
    <xf numFmtId="0" fontId="2" fillId="0" borderId="0" xfId="2" applyFont="1"/>
    <xf numFmtId="0" fontId="4" fillId="0" borderId="17" xfId="0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164" fontId="4" fillId="0" borderId="18" xfId="1" applyNumberFormat="1" applyFont="1" applyBorder="1" applyAlignment="1">
      <alignment horizontal="center" vertical="center" wrapText="1"/>
    </xf>
    <xf numFmtId="164" fontId="4" fillId="2" borderId="10" xfId="1" applyNumberFormat="1" applyFont="1" applyFill="1" applyBorder="1" applyAlignment="1">
      <alignment horizontal="center" vertical="center" wrapText="1"/>
    </xf>
    <xf numFmtId="164" fontId="4" fillId="2" borderId="18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44" fontId="0" fillId="13" borderId="0" xfId="1" applyFont="1" applyFill="1" applyAlignment="1">
      <alignment horizontal="center" vertical="center" wrapText="1"/>
    </xf>
    <xf numFmtId="44" fontId="0" fillId="13" borderId="4" xfId="1" applyFont="1" applyFill="1" applyBorder="1" applyAlignment="1">
      <alignment horizontal="center" vertical="center" wrapText="1"/>
    </xf>
    <xf numFmtId="44" fontId="0" fillId="13" borderId="14" xfId="1" applyFont="1" applyFill="1" applyBorder="1" applyAlignment="1">
      <alignment horizontal="center" vertical="center" wrapText="1"/>
    </xf>
    <xf numFmtId="44" fontId="0" fillId="0" borderId="27" xfId="1" applyFont="1" applyBorder="1" applyAlignment="1">
      <alignment horizontal="left" vertical="center" wrapText="1"/>
    </xf>
    <xf numFmtId="44" fontId="1" fillId="0" borderId="28" xfId="1" applyFont="1" applyBorder="1" applyAlignment="1">
      <alignment horizontal="center" vertical="center" wrapText="1"/>
    </xf>
    <xf numFmtId="44" fontId="1" fillId="2" borderId="8" xfId="1" applyFont="1" applyFill="1" applyBorder="1" applyAlignment="1">
      <alignment horizontal="center" vertical="center"/>
    </xf>
    <xf numFmtId="44" fontId="1" fillId="3" borderId="29" xfId="1" applyFont="1" applyFill="1" applyBorder="1" applyAlignment="1">
      <alignment horizontal="center" vertical="center" wrapText="1"/>
    </xf>
    <xf numFmtId="44" fontId="8" fillId="0" borderId="0" xfId="1" applyFont="1" applyAlignment="1">
      <alignment horizontal="center" vertical="center" wrapText="1"/>
    </xf>
    <xf numFmtId="44" fontId="8" fillId="0" borderId="0" xfId="1" applyFont="1" applyAlignment="1">
      <alignment vertical="center"/>
    </xf>
    <xf numFmtId="44" fontId="1" fillId="0" borderId="0" xfId="1" applyFont="1" applyAlignment="1">
      <alignment vertical="center"/>
    </xf>
    <xf numFmtId="44" fontId="1" fillId="0" borderId="0" xfId="1" applyFont="1"/>
    <xf numFmtId="44" fontId="0" fillId="0" borderId="0" xfId="1" applyFont="1" applyAlignment="1">
      <alignment wrapText="1"/>
    </xf>
    <xf numFmtId="44" fontId="3" fillId="2" borderId="12" xfId="1" applyFont="1" applyFill="1" applyBorder="1" applyAlignment="1">
      <alignment horizontal="right" vertical="center" wrapText="1"/>
    </xf>
    <xf numFmtId="44" fontId="5" fillId="2" borderId="14" xfId="1" applyFont="1" applyFill="1" applyBorder="1" applyAlignment="1">
      <alignment horizontal="center"/>
    </xf>
    <xf numFmtId="44" fontId="1" fillId="3" borderId="16" xfId="1" applyFont="1" applyFill="1" applyBorder="1" applyAlignment="1">
      <alignment horizontal="center" vertical="center" wrapText="1"/>
    </xf>
    <xf numFmtId="167" fontId="0" fillId="0" borderId="27" xfId="1" applyNumberFormat="1" applyFont="1" applyBorder="1" applyAlignment="1">
      <alignment horizontal="left" vertical="center" wrapText="1"/>
    </xf>
    <xf numFmtId="167" fontId="1" fillId="0" borderId="28" xfId="1" applyNumberFormat="1" applyFont="1" applyBorder="1" applyAlignment="1">
      <alignment horizontal="center" vertical="center" wrapText="1"/>
    </xf>
    <xf numFmtId="167" fontId="1" fillId="2" borderId="8" xfId="1" applyNumberFormat="1" applyFont="1" applyFill="1" applyBorder="1" applyAlignment="1">
      <alignment horizontal="center" vertical="center"/>
    </xf>
    <xf numFmtId="167" fontId="1" fillId="3" borderId="29" xfId="1" applyNumberFormat="1" applyFont="1" applyFill="1" applyBorder="1" applyAlignment="1">
      <alignment horizontal="center" vertical="center" wrapText="1"/>
    </xf>
    <xf numFmtId="167" fontId="8" fillId="0" borderId="0" xfId="1" applyNumberFormat="1" applyFont="1" applyAlignment="1">
      <alignment horizontal="center" vertical="center" wrapText="1"/>
    </xf>
    <xf numFmtId="167" fontId="8" fillId="0" borderId="0" xfId="1" applyNumberFormat="1" applyFont="1" applyAlignment="1">
      <alignment vertical="center"/>
    </xf>
    <xf numFmtId="167" fontId="1" fillId="0" borderId="0" xfId="1" applyNumberFormat="1" applyFont="1" applyAlignment="1">
      <alignment vertical="center"/>
    </xf>
    <xf numFmtId="167" fontId="1" fillId="0" borderId="0" xfId="1" applyNumberFormat="1" applyFont="1"/>
    <xf numFmtId="167" fontId="0" fillId="0" borderId="0" xfId="1" applyNumberFormat="1" applyFont="1" applyAlignment="1">
      <alignment wrapText="1"/>
    </xf>
    <xf numFmtId="167" fontId="3" fillId="2" borderId="12" xfId="1" applyNumberFormat="1" applyFont="1" applyFill="1" applyBorder="1" applyAlignment="1">
      <alignment horizontal="right" vertical="center" wrapText="1"/>
    </xf>
    <xf numFmtId="167" fontId="5" fillId="2" borderId="14" xfId="1" applyNumberFormat="1" applyFont="1" applyFill="1" applyBorder="1" applyAlignment="1">
      <alignment horizontal="center"/>
    </xf>
    <xf numFmtId="167" fontId="1" fillId="3" borderId="16" xfId="1" applyNumberFormat="1" applyFont="1" applyFill="1" applyBorder="1" applyAlignment="1">
      <alignment horizontal="center" vertical="center" wrapText="1"/>
    </xf>
    <xf numFmtId="44" fontId="0" fillId="0" borderId="6" xfId="1" applyFont="1" applyBorder="1" applyAlignment="1">
      <alignment horizontal="left" vertical="center" wrapText="1"/>
    </xf>
    <xf numFmtId="44" fontId="3" fillId="0" borderId="8" xfId="1" applyFont="1" applyFill="1" applyBorder="1" applyAlignment="1">
      <alignment horizontal="center" vertical="center"/>
    </xf>
    <xf numFmtId="44" fontId="3" fillId="2" borderId="8" xfId="1" applyFont="1" applyFill="1" applyBorder="1" applyAlignment="1">
      <alignment horizontal="center" vertical="center"/>
    </xf>
    <xf numFmtId="44" fontId="1" fillId="3" borderId="7" xfId="1" applyFont="1" applyFill="1" applyBorder="1" applyAlignment="1">
      <alignment horizontal="center" vertical="center" wrapText="1"/>
    </xf>
    <xf numFmtId="44" fontId="1" fillId="0" borderId="6" xfId="1" applyFont="1" applyBorder="1" applyAlignment="1">
      <alignment horizontal="left"/>
    </xf>
    <xf numFmtId="44" fontId="0" fillId="0" borderId="6" xfId="1" applyFont="1" applyBorder="1" applyAlignment="1">
      <alignment horizontal="left"/>
    </xf>
    <xf numFmtId="44" fontId="3" fillId="2" borderId="15" xfId="1" applyFont="1" applyFill="1" applyBorder="1" applyAlignment="1">
      <alignment horizontal="center"/>
    </xf>
    <xf numFmtId="44" fontId="5" fillId="2" borderId="15" xfId="1" applyFont="1" applyFill="1" applyBorder="1" applyAlignment="1">
      <alignment horizontal="center"/>
    </xf>
    <xf numFmtId="14" fontId="0" fillId="8" borderId="34" xfId="0" applyNumberForma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right"/>
    </xf>
    <xf numFmtId="0" fontId="3" fillId="0" borderId="5" xfId="2" applyFont="1" applyBorder="1" applyAlignment="1">
      <alignment horizontal="right" vertical="center" wrapText="1"/>
    </xf>
    <xf numFmtId="164" fontId="5" fillId="0" borderId="0" xfId="3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 vertical="center" wrapText="1"/>
    </xf>
    <xf numFmtId="164" fontId="5" fillId="2" borderId="30" xfId="3" applyNumberFormat="1" applyFont="1" applyFill="1" applyBorder="1" applyAlignment="1">
      <alignment horizontal="center"/>
    </xf>
    <xf numFmtId="164" fontId="1" fillId="3" borderId="35" xfId="1" applyNumberFormat="1" applyFont="1" applyFill="1" applyBorder="1" applyAlignment="1">
      <alignment horizontal="center" vertical="center" wrapText="1"/>
    </xf>
    <xf numFmtId="164" fontId="1" fillId="0" borderId="4" xfId="1" applyNumberFormat="1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44" fontId="2" fillId="11" borderId="37" xfId="1" applyFont="1" applyFill="1" applyBorder="1" applyAlignment="1">
      <alignment horizontal="center" vertical="center" wrapText="1"/>
    </xf>
    <xf numFmtId="44" fontId="2" fillId="11" borderId="38" xfId="1" applyFont="1" applyFill="1" applyBorder="1" applyAlignment="1">
      <alignment horizontal="center" vertical="center" wrapText="1"/>
    </xf>
    <xf numFmtId="44" fontId="2" fillId="11" borderId="39" xfId="1" applyFont="1" applyFill="1" applyBorder="1" applyAlignment="1">
      <alignment horizontal="center" vertical="center" wrapText="1"/>
    </xf>
    <xf numFmtId="44" fontId="2" fillId="7" borderId="37" xfId="1" applyFont="1" applyFill="1" applyBorder="1" applyAlignment="1">
      <alignment horizontal="center" vertical="center" wrapText="1"/>
    </xf>
    <xf numFmtId="44" fontId="2" fillId="7" borderId="38" xfId="1" applyFont="1" applyFill="1" applyBorder="1" applyAlignment="1">
      <alignment horizontal="center" vertical="center" wrapText="1"/>
    </xf>
    <xf numFmtId="44" fontId="2" fillId="7" borderId="39" xfId="1" applyFont="1" applyFill="1" applyBorder="1" applyAlignment="1">
      <alignment horizontal="center" vertical="center" wrapText="1"/>
    </xf>
    <xf numFmtId="44" fontId="2" fillId="12" borderId="37" xfId="1" applyFont="1" applyFill="1" applyBorder="1" applyAlignment="1">
      <alignment horizontal="center" vertical="center" wrapText="1"/>
    </xf>
    <xf numFmtId="44" fontId="2" fillId="12" borderId="38" xfId="1" applyFont="1" applyFill="1" applyBorder="1" applyAlignment="1">
      <alignment horizontal="center" vertical="center" wrapText="1"/>
    </xf>
    <xf numFmtId="44" fontId="2" fillId="12" borderId="39" xfId="1" applyFont="1" applyFill="1" applyBorder="1" applyAlignment="1">
      <alignment horizontal="center" vertical="center" wrapText="1"/>
    </xf>
    <xf numFmtId="44" fontId="2" fillId="2" borderId="37" xfId="1" applyFont="1" applyFill="1" applyBorder="1" applyAlignment="1">
      <alignment horizontal="center" vertical="center" wrapText="1"/>
    </xf>
    <xf numFmtId="44" fontId="2" fillId="2" borderId="38" xfId="1" applyFont="1" applyFill="1" applyBorder="1" applyAlignment="1">
      <alignment horizontal="center" vertical="center" wrapText="1"/>
    </xf>
    <xf numFmtId="44" fontId="2" fillId="2" borderId="39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164" fontId="2" fillId="4" borderId="2" xfId="1" applyNumberFormat="1" applyFont="1" applyFill="1" applyBorder="1" applyAlignment="1">
      <alignment horizontal="center" vertical="center"/>
    </xf>
    <xf numFmtId="164" fontId="2" fillId="4" borderId="26" xfId="1" applyNumberFormat="1" applyFont="1" applyFill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2" borderId="23" xfId="1" applyNumberFormat="1" applyFont="1" applyFill="1" applyBorder="1" applyAlignment="1">
      <alignment horizontal="center" vertical="center"/>
    </xf>
    <xf numFmtId="164" fontId="2" fillId="2" borderId="24" xfId="1" applyNumberFormat="1" applyFont="1" applyFill="1" applyBorder="1" applyAlignment="1">
      <alignment horizontal="center" vertical="center"/>
    </xf>
    <xf numFmtId="164" fontId="2" fillId="2" borderId="25" xfId="1" applyNumberFormat="1" applyFont="1" applyFill="1" applyBorder="1" applyAlignment="1">
      <alignment horizontal="center" vertical="center"/>
    </xf>
    <xf numFmtId="0" fontId="6" fillId="6" borderId="0" xfId="2" applyFont="1" applyFill="1" applyAlignment="1">
      <alignment horizontal="center"/>
    </xf>
    <xf numFmtId="164" fontId="15" fillId="5" borderId="0" xfId="1" applyNumberFormat="1" applyFont="1" applyFill="1" applyBorder="1" applyAlignment="1">
      <alignment horizontal="center" vertical="center"/>
    </xf>
    <xf numFmtId="164" fontId="6" fillId="6" borderId="19" xfId="1" applyNumberFormat="1" applyFont="1" applyFill="1" applyBorder="1" applyAlignment="1">
      <alignment horizontal="center" vertical="center"/>
    </xf>
    <xf numFmtId="164" fontId="6" fillId="6" borderId="20" xfId="1" applyNumberFormat="1" applyFont="1" applyFill="1" applyBorder="1" applyAlignment="1">
      <alignment horizontal="center" vertical="center"/>
    </xf>
    <xf numFmtId="164" fontId="6" fillId="6" borderId="21" xfId="1" applyNumberFormat="1" applyFont="1" applyFill="1" applyBorder="1" applyAlignment="1">
      <alignment horizontal="center" vertical="center"/>
    </xf>
    <xf numFmtId="0" fontId="3" fillId="0" borderId="5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4" fontId="0" fillId="2" borderId="10" xfId="1" applyFont="1" applyFill="1" applyBorder="1" applyAlignment="1">
      <alignment horizontal="center" vertical="center" wrapText="1"/>
    </xf>
    <xf numFmtId="44" fontId="0" fillId="2" borderId="8" xfId="1" applyFont="1" applyFill="1" applyBorder="1" applyAlignment="1">
      <alignment horizontal="center" vertical="center" wrapText="1"/>
    </xf>
    <xf numFmtId="44" fontId="0" fillId="2" borderId="11" xfId="1" applyFont="1" applyFill="1" applyBorder="1" applyAlignment="1">
      <alignment horizontal="center" vertical="center" wrapText="1"/>
    </xf>
    <xf numFmtId="44" fontId="0" fillId="2" borderId="7" xfId="1" applyFont="1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44" fontId="0" fillId="10" borderId="9" xfId="1" applyFont="1" applyFill="1" applyBorder="1" applyAlignment="1">
      <alignment horizontal="center" vertical="center" wrapText="1"/>
    </xf>
    <xf numFmtId="44" fontId="0" fillId="10" borderId="10" xfId="1" applyFont="1" applyFill="1" applyBorder="1" applyAlignment="1">
      <alignment horizontal="center" vertical="center" wrapText="1"/>
    </xf>
    <xf numFmtId="44" fontId="0" fillId="10" borderId="11" xfId="1" applyFont="1" applyFill="1" applyBorder="1" applyAlignment="1">
      <alignment horizontal="center" vertical="center" wrapText="1"/>
    </xf>
    <xf numFmtId="44" fontId="0" fillId="9" borderId="9" xfId="1" applyFont="1" applyFill="1" applyBorder="1" applyAlignment="1">
      <alignment horizontal="center" vertical="center" wrapText="1"/>
    </xf>
    <xf numFmtId="44" fontId="0" fillId="9" borderId="10" xfId="1" applyFont="1" applyFill="1" applyBorder="1" applyAlignment="1">
      <alignment horizontal="center" vertical="center" wrapText="1"/>
    </xf>
    <xf numFmtId="44" fontId="0" fillId="9" borderId="11" xfId="1" applyFont="1" applyFill="1" applyBorder="1" applyAlignment="1">
      <alignment horizontal="center" vertical="center" wrapText="1"/>
    </xf>
    <xf numFmtId="44" fontId="0" fillId="4" borderId="9" xfId="1" applyFont="1" applyFill="1" applyBorder="1" applyAlignment="1">
      <alignment horizontal="center" vertical="center" wrapText="1"/>
    </xf>
    <xf numFmtId="44" fontId="0" fillId="4" borderId="10" xfId="1" applyFont="1" applyFill="1" applyBorder="1" applyAlignment="1">
      <alignment horizontal="center" vertical="center" wrapText="1"/>
    </xf>
    <xf numFmtId="44" fontId="0" fillId="4" borderId="11" xfId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5">
    <cellStyle name="Comma 2" xfId="3" xr:uid="{FB2563BA-1994-487A-B8A5-042BD09AA6C5}"/>
    <cellStyle name="Currency" xfId="1" builtinId="4"/>
    <cellStyle name="Normal" xfId="0" builtinId="0"/>
    <cellStyle name="Normal 2" xfId="2" xr:uid="{1038E58A-62EF-47A9-B08C-335878EA1317}"/>
    <cellStyle name="Percent" xfId="4" builtinId="5"/>
  </cellStyles>
  <dxfs count="222"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381D9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99"/>
      <color rgb="FFB381D9"/>
      <color rgb="FF008000"/>
      <color rgb="FF0000B0"/>
      <color rgb="FFCCFFFF"/>
      <color rgb="FF66FFFF"/>
      <color rgb="FF0000FF"/>
      <color rgb="FF317F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dit&amp;Budget\Prior%20year%20tax%20spreadsheets\MGM%202019-2020%20-%20Retail%20Sports%20Bett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dit&amp;Budget\Prior%20year%20tax%20spreadsheets\MCC%202021-2022%20-%20Retail%20Sports%20Betti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dit&amp;Budget\Prior%20year%20tax%20spreadsheets\Greektown%202021-2022%20-%20Retail%20Sports%20Bett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dit&amp;Budget\Revenue%20Review-Raj\City%20of%20Detroit%20-%20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MGM%202022-2023%20-%20Retail%20Sports%20Betting.xls" TargetMode="External"/><Relationship Id="rId1" Type="http://schemas.openxmlformats.org/officeDocument/2006/relationships/externalLinkPath" Target="file:///S:\Audit&amp;Budget\MGM%202022-2023%20-%20Retail%20Sports%20Betting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MCC%202022-2023%20-%20Retail%20Sports%20Betting.xls" TargetMode="External"/><Relationship Id="rId1" Type="http://schemas.openxmlformats.org/officeDocument/2006/relationships/externalLinkPath" Target="file:///S:\Audit&amp;Budget\MCC%202022-2023%20-%20Retail%20Sports%20Betting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Greektown%202022-2023%20-%20Retail%20Sports%20Betting.xls" TargetMode="External"/><Relationship Id="rId1" Type="http://schemas.openxmlformats.org/officeDocument/2006/relationships/externalLinkPath" Target="file:///S:\Audit&amp;Budget\Greektown%202022-2023%20-%20Retail%20Sports%20Betting.xls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Revenue%20Review-Raj\City%20of%20Detroit%20-%202023.xlsx" TargetMode="External"/><Relationship Id="rId1" Type="http://schemas.openxmlformats.org/officeDocument/2006/relationships/externalLinkPath" Target="file:///S:\Audit&amp;Budget\Revenue%20Review-Raj\City%20of%20Detroit%20-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dit&amp;Budget\Prior%20year%20tax%20spreadsheets\MCC%202019-2020%20-%20Retail%20Sports%20Bett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dit&amp;Budget\Prior%20year%20tax%20spreadsheets\Greektown%202019-2020%20-%20Retail%20Sports%20Bett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dit&amp;Budget\Revenue%20Review-Raj\City%20of%20Detroit%20-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dit&amp;Budget\Prior%20year%20tax%20spreadsheets\MGM%202020-2021%20-%20Retail%20Sports%20Bett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dit&amp;Budget\Prior%20year%20tax%20spreadsheets\MCC%202020-2021%20-%20Retail%20Sports%20Bett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dit&amp;Budget\Prior%20year%20tax%20spreadsheets\Greektown%202020-2021%20-%20Retail%20Sports%20Betti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dit&amp;Budget\Revenue%20Review-Raj\City%20of%20Detroit%20-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dit&amp;Budget\Prior%20year%20tax%20spreadsheets\MGM%202021-2022%20-%20Retail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19"/>
      <sheetName val="November 2019"/>
      <sheetName val="December 2019"/>
      <sheetName val="January 2020"/>
      <sheetName val="February 2020"/>
      <sheetName val="March 2020"/>
      <sheetName val="April 2020"/>
      <sheetName val="May 2020"/>
      <sheetName val="June 2020"/>
      <sheetName val="July 2020"/>
      <sheetName val="August 2020"/>
      <sheetName val="Sept 2020"/>
    </sheetNames>
    <sheetDataSet>
      <sheetData sheetId="0"/>
      <sheetData sheetId="1"/>
      <sheetData sheetId="2"/>
      <sheetData sheetId="3"/>
      <sheetData sheetId="4"/>
      <sheetData sheetId="5">
        <row r="35">
          <cell r="F35">
            <v>485726.3</v>
          </cell>
          <cell r="L35">
            <v>84695.400000000023</v>
          </cell>
          <cell r="R35">
            <v>84695.400000000023</v>
          </cell>
          <cell r="T35">
            <v>3201.4861199999996</v>
          </cell>
        </row>
      </sheetData>
      <sheetData sheetId="6">
        <row r="35">
          <cell r="F35">
            <v>0</v>
          </cell>
        </row>
      </sheetData>
      <sheetData sheetId="7">
        <row r="35">
          <cell r="F35">
            <v>0</v>
          </cell>
          <cell r="L35">
            <v>0</v>
          </cell>
          <cell r="R35">
            <v>0</v>
          </cell>
          <cell r="T35">
            <v>0</v>
          </cell>
        </row>
      </sheetData>
      <sheetData sheetId="8">
        <row r="35">
          <cell r="F35">
            <v>0</v>
          </cell>
        </row>
      </sheetData>
      <sheetData sheetId="9">
        <row r="35">
          <cell r="F35">
            <v>0</v>
          </cell>
          <cell r="L35">
            <v>0</v>
          </cell>
          <cell r="R35">
            <v>0</v>
          </cell>
          <cell r="T35">
            <v>0</v>
          </cell>
        </row>
      </sheetData>
      <sheetData sheetId="10">
        <row r="35">
          <cell r="F35">
            <v>7561607.2499999991</v>
          </cell>
          <cell r="L35">
            <v>935126.09999999986</v>
          </cell>
          <cell r="R35">
            <v>932601.09999999986</v>
          </cell>
          <cell r="T35">
            <v>35252.321579999989</v>
          </cell>
        </row>
      </sheetData>
      <sheetData sheetId="11">
        <row r="34">
          <cell r="F34">
            <v>14682036.25</v>
          </cell>
          <cell r="L34">
            <v>2096337.5500000003</v>
          </cell>
          <cell r="R34">
            <v>2096337.5500000003</v>
          </cell>
          <cell r="T34">
            <v>79241.559389999951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1"/>
      <sheetName val="November 2021"/>
      <sheetName val="December 2021"/>
      <sheetName val="January 2022"/>
      <sheetName val="February 2022"/>
      <sheetName val="March 2022"/>
      <sheetName val="April 2022"/>
      <sheetName val="May 2022"/>
      <sheetName val="June 2022"/>
      <sheetName val="July 2022"/>
      <sheetName val="August 2022"/>
      <sheetName val="Sept 2022"/>
    </sheetNames>
    <sheetDataSet>
      <sheetData sheetId="0">
        <row r="35">
          <cell r="F35">
            <v>10259726</v>
          </cell>
          <cell r="L35">
            <v>672038.91</v>
          </cell>
          <cell r="R35">
            <v>671008.91</v>
          </cell>
          <cell r="T35">
            <v>25364.136798</v>
          </cell>
        </row>
      </sheetData>
      <sheetData sheetId="1">
        <row r="34">
          <cell r="F34">
            <v>8830680</v>
          </cell>
          <cell r="L34">
            <v>1788692.27</v>
          </cell>
          <cell r="R34">
            <v>1472396.27</v>
          </cell>
          <cell r="T34">
            <v>55656.579006</v>
          </cell>
        </row>
      </sheetData>
      <sheetData sheetId="2">
        <row r="35">
          <cell r="F35">
            <v>9335280</v>
          </cell>
          <cell r="L35">
            <v>-100408</v>
          </cell>
          <cell r="R35">
            <v>-150664</v>
          </cell>
          <cell r="T35">
            <v>-5695.0992000000006</v>
          </cell>
        </row>
      </sheetData>
      <sheetData sheetId="3">
        <row r="35">
          <cell r="F35">
            <v>7509093</v>
          </cell>
          <cell r="L35">
            <v>550410.54</v>
          </cell>
          <cell r="R35">
            <v>521492.54000000004</v>
          </cell>
          <cell r="T35">
            <v>19712.418012000006</v>
          </cell>
        </row>
      </sheetData>
      <sheetData sheetId="4">
        <row r="32">
          <cell r="F32">
            <v>4423452</v>
          </cell>
          <cell r="L32">
            <v>-396562.69999999995</v>
          </cell>
          <cell r="R32">
            <v>-400346.69999999995</v>
          </cell>
          <cell r="T32">
            <v>-15133.10526</v>
          </cell>
        </row>
      </sheetData>
      <sheetData sheetId="5">
        <row r="35">
          <cell r="F35">
            <v>4969568</v>
          </cell>
          <cell r="L35">
            <v>759399.45</v>
          </cell>
          <cell r="R35">
            <v>718442.45</v>
          </cell>
          <cell r="T35">
            <v>27157.124609999999</v>
          </cell>
        </row>
      </sheetData>
      <sheetData sheetId="6">
        <row r="34">
          <cell r="F34">
            <v>4946288</v>
          </cell>
          <cell r="L34">
            <v>575500.62</v>
          </cell>
          <cell r="R34">
            <v>552841.12</v>
          </cell>
          <cell r="T34">
            <v>20897.394335999998</v>
          </cell>
        </row>
      </sheetData>
      <sheetData sheetId="7">
        <row r="35">
          <cell r="F35">
            <v>4210557</v>
          </cell>
          <cell r="L35">
            <v>579227.51</v>
          </cell>
          <cell r="R35">
            <v>575468.76</v>
          </cell>
          <cell r="T35">
            <v>21752.719128000001</v>
          </cell>
        </row>
      </sheetData>
      <sheetData sheetId="8">
        <row r="34">
          <cell r="F34">
            <v>2643370</v>
          </cell>
          <cell r="L34">
            <v>180052</v>
          </cell>
          <cell r="R34">
            <v>165931</v>
          </cell>
          <cell r="T34">
            <v>6272.1918000000005</v>
          </cell>
        </row>
      </sheetData>
      <sheetData sheetId="9">
        <row r="35">
          <cell r="F35">
            <v>2188434</v>
          </cell>
          <cell r="L35">
            <v>238720.49</v>
          </cell>
          <cell r="R35">
            <v>238320.49</v>
          </cell>
          <cell r="T35">
            <v>9008.5145219999995</v>
          </cell>
        </row>
      </sheetData>
      <sheetData sheetId="10">
        <row r="35">
          <cell r="F35">
            <v>2423795</v>
          </cell>
          <cell r="L35">
            <v>382147</v>
          </cell>
          <cell r="R35">
            <v>382147</v>
          </cell>
          <cell r="T35">
            <v>14445.156600000002</v>
          </cell>
        </row>
      </sheetData>
      <sheetData sheetId="11">
        <row r="34">
          <cell r="F34">
            <v>4068333</v>
          </cell>
          <cell r="L34">
            <v>856323.85</v>
          </cell>
          <cell r="R34">
            <v>822533.85</v>
          </cell>
          <cell r="T34">
            <v>31091.77953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1"/>
      <sheetName val="November 2021"/>
      <sheetName val="December 2021"/>
      <sheetName val="January 2022"/>
      <sheetName val="February 2022"/>
      <sheetName val="March 2022"/>
      <sheetName val="April 2022"/>
      <sheetName val="May 2022"/>
      <sheetName val="June 2022"/>
      <sheetName val="July 2022"/>
      <sheetName val="August 2022"/>
      <sheetName val="Sept 2022"/>
    </sheetNames>
    <sheetDataSet>
      <sheetData sheetId="0">
        <row r="35">
          <cell r="F35">
            <v>11449445.010000002</v>
          </cell>
          <cell r="L35">
            <v>588846.5900000002</v>
          </cell>
          <cell r="R35">
            <v>588846.5900000002</v>
          </cell>
          <cell r="T35">
            <v>22258.401102000003</v>
          </cell>
        </row>
      </sheetData>
      <sheetData sheetId="1">
        <row r="34">
          <cell r="F34">
            <v>8265829.5399999991</v>
          </cell>
          <cell r="L34">
            <v>1824845.5100000002</v>
          </cell>
          <cell r="R34">
            <v>1824845.5100000002</v>
          </cell>
          <cell r="T34">
            <v>68979.16027800001</v>
          </cell>
        </row>
      </sheetData>
      <sheetData sheetId="2">
        <row r="35">
          <cell r="F35">
            <v>11648575.140000001</v>
          </cell>
          <cell r="L35">
            <v>624849.18000000017</v>
          </cell>
          <cell r="R35">
            <v>624849.18000000017</v>
          </cell>
          <cell r="T35">
            <v>23619.299004000011</v>
          </cell>
        </row>
      </sheetData>
      <sheetData sheetId="3">
        <row r="35">
          <cell r="F35">
            <v>20424217.879999999</v>
          </cell>
          <cell r="L35">
            <v>929795.79000000015</v>
          </cell>
          <cell r="R35">
            <v>929795.79000000015</v>
          </cell>
          <cell r="T35">
            <v>35146.280861999992</v>
          </cell>
        </row>
      </sheetData>
      <sheetData sheetId="4">
        <row r="32">
          <cell r="F32">
            <v>15784862.430000005</v>
          </cell>
          <cell r="L32">
            <v>-297123.59999999969</v>
          </cell>
          <cell r="R32">
            <v>-297123.59999999969</v>
          </cell>
          <cell r="T32">
            <v>-11231.272079999988</v>
          </cell>
        </row>
      </sheetData>
      <sheetData sheetId="5">
        <row r="35">
          <cell r="F35">
            <v>15698552.01</v>
          </cell>
          <cell r="L35">
            <v>664550.17999999947</v>
          </cell>
          <cell r="R35">
            <v>664550.17999999947</v>
          </cell>
          <cell r="T35">
            <v>25119.996803999988</v>
          </cell>
        </row>
      </sheetData>
      <sheetData sheetId="6">
        <row r="34">
          <cell r="F34">
            <v>15094979.690000001</v>
          </cell>
          <cell r="L34">
            <v>912513.46</v>
          </cell>
          <cell r="R34">
            <v>912513.46</v>
          </cell>
          <cell r="T34">
            <v>34493.008787999999</v>
          </cell>
        </row>
      </sheetData>
      <sheetData sheetId="7">
        <row r="35">
          <cell r="F35">
            <v>13117992.619999997</v>
          </cell>
          <cell r="L35">
            <v>1592834.08</v>
          </cell>
          <cell r="R35">
            <v>1592834.08</v>
          </cell>
          <cell r="T35">
            <v>60209.128223999993</v>
          </cell>
        </row>
      </sheetData>
      <sheetData sheetId="8">
        <row r="34">
          <cell r="F34">
            <v>10199774.609999999</v>
          </cell>
          <cell r="L34">
            <v>305022.65000000008</v>
          </cell>
          <cell r="R34">
            <v>305022.65000000008</v>
          </cell>
          <cell r="T34">
            <v>11529.856170000003</v>
          </cell>
        </row>
      </sheetData>
      <sheetData sheetId="9">
        <row r="35">
          <cell r="F35">
            <v>9586012.6500000004</v>
          </cell>
          <cell r="L35">
            <v>212204.74999999985</v>
          </cell>
          <cell r="R35">
            <v>212204.74999999985</v>
          </cell>
          <cell r="T35">
            <v>8021.3395499999997</v>
          </cell>
        </row>
      </sheetData>
      <sheetData sheetId="10">
        <row r="35">
          <cell r="F35">
            <v>4801415.4500000011</v>
          </cell>
          <cell r="L35">
            <v>578829.51</v>
          </cell>
          <cell r="R35">
            <v>578829.51</v>
          </cell>
          <cell r="T35">
            <v>21879.755477999999</v>
          </cell>
        </row>
      </sheetData>
      <sheetData sheetId="11">
        <row r="28">
          <cell r="V28">
            <v>-5415.1463519999998</v>
          </cell>
        </row>
        <row r="34">
          <cell r="F34">
            <v>8837956.5599999987</v>
          </cell>
          <cell r="L34">
            <v>768911.95</v>
          </cell>
          <cell r="R34">
            <v>768911.95</v>
          </cell>
          <cell r="T34">
            <v>29064.871710000003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"/>
      <sheetName val="2022 Sports Betting"/>
    </sheetNames>
    <sheetDataSet>
      <sheetData sheetId="0">
        <row r="6">
          <cell r="N6">
            <v>11777646.084960002</v>
          </cell>
        </row>
      </sheetData>
      <sheetData sheetId="1">
        <row r="6">
          <cell r="N6">
            <v>89307.983226000011</v>
          </cell>
        </row>
        <row r="8">
          <cell r="N8">
            <v>-40311.920879999998</v>
          </cell>
        </row>
        <row r="10">
          <cell r="N10">
            <v>89088.794255999979</v>
          </cell>
        </row>
        <row r="12">
          <cell r="N12">
            <v>86428.154735999997</v>
          </cell>
        </row>
        <row r="14">
          <cell r="N14">
            <v>110340.88711799996</v>
          </cell>
        </row>
        <row r="16">
          <cell r="N16">
            <v>20730.062429999991</v>
          </cell>
        </row>
        <row r="18">
          <cell r="N18">
            <v>58130.454227999995</v>
          </cell>
        </row>
        <row r="20">
          <cell r="N20">
            <v>76823.79751199999</v>
          </cell>
        </row>
        <row r="22">
          <cell r="N22">
            <v>120091.39757999999</v>
          </cell>
        </row>
        <row r="24">
          <cell r="N24">
            <v>96777.64819800001</v>
          </cell>
        </row>
        <row r="26">
          <cell r="N26">
            <v>86071.487039999993</v>
          </cell>
        </row>
        <row r="28">
          <cell r="N28">
            <v>75628.081452000013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ctober 2022"/>
      <sheetName val="November 2022"/>
      <sheetName val="December 2022"/>
      <sheetName val="January 2023"/>
      <sheetName val="February 2023"/>
      <sheetName val="March 2023"/>
      <sheetName val="April 2023"/>
      <sheetName val="May 2023"/>
      <sheetName val="June 2023"/>
      <sheetName val="July 2023"/>
      <sheetName val="August 2023"/>
      <sheetName val="Sept 2023"/>
    </sheetNames>
    <sheetDataSet>
      <sheetData sheetId="0">
        <row r="35">
          <cell r="F35">
            <v>9574410.7000000011</v>
          </cell>
          <cell r="L35">
            <v>721368.05</v>
          </cell>
          <cell r="R35">
            <v>711958.60000000009</v>
          </cell>
          <cell r="T35">
            <v>26912.035080000005</v>
          </cell>
        </row>
      </sheetData>
      <sheetData sheetId="1">
        <row r="34">
          <cell r="F34">
            <v>7631202.5999999987</v>
          </cell>
          <cell r="L34">
            <v>809315.09999999986</v>
          </cell>
          <cell r="R34">
            <v>807913.19999999984</v>
          </cell>
          <cell r="T34">
            <v>30539.118959999996</v>
          </cell>
        </row>
      </sheetData>
      <sheetData sheetId="2">
        <row r="35">
          <cell r="F35">
            <v>6400857.4500000002</v>
          </cell>
          <cell r="L35">
            <v>722797.75</v>
          </cell>
          <cell r="R35">
            <v>723473.8</v>
          </cell>
          <cell r="T35">
            <v>27347.309640000007</v>
          </cell>
        </row>
      </sheetData>
      <sheetData sheetId="3">
        <row r="35">
          <cell r="F35">
            <v>5695124.3500000015</v>
          </cell>
          <cell r="L35">
            <v>-54479.349999999933</v>
          </cell>
          <cell r="R35">
            <v>-62724.599999999889</v>
          </cell>
          <cell r="T35">
            <v>-2370.9898799999964</v>
          </cell>
        </row>
      </sheetData>
      <sheetData sheetId="4">
        <row r="32">
          <cell r="F32">
            <v>3739140.7000000007</v>
          </cell>
          <cell r="L32">
            <v>5914.0999999998457</v>
          </cell>
          <cell r="R32">
            <v>6463.2999999998456</v>
          </cell>
          <cell r="T32">
            <v>244.31273999999553</v>
          </cell>
        </row>
      </sheetData>
      <sheetData sheetId="5">
        <row r="35">
          <cell r="F35">
            <v>4051375.4</v>
          </cell>
          <cell r="L35">
            <v>283925.40000000002</v>
          </cell>
          <cell r="R35">
            <v>284424.7</v>
          </cell>
          <cell r="T35">
            <v>10751.253659999998</v>
          </cell>
        </row>
      </sheetData>
      <sheetData sheetId="6">
        <row r="34">
          <cell r="F34">
            <v>4331536.6999999993</v>
          </cell>
          <cell r="L34">
            <v>276855.54999999993</v>
          </cell>
          <cell r="R34">
            <v>432194.74999999994</v>
          </cell>
          <cell r="T34">
            <v>16336.961550000004</v>
          </cell>
        </row>
      </sheetData>
      <sheetData sheetId="7">
        <row r="35">
          <cell r="F35">
            <v>4257841.5999999996</v>
          </cell>
          <cell r="L35">
            <v>470133.5</v>
          </cell>
          <cell r="R35">
            <v>470509.75000000006</v>
          </cell>
          <cell r="T35">
            <v>17785.268549999993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ctober 2022"/>
      <sheetName val="November 2022"/>
      <sheetName val="December 2022"/>
      <sheetName val="January 2023"/>
      <sheetName val="February 2023"/>
      <sheetName val="March 2023"/>
      <sheetName val="April 2023"/>
      <sheetName val="May 2023"/>
      <sheetName val="June 2023"/>
      <sheetName val="July 2023"/>
      <sheetName val="August 2022"/>
      <sheetName val="Sept 2022"/>
    </sheetNames>
    <sheetDataSet>
      <sheetData sheetId="0">
        <row r="35">
          <cell r="F35">
            <v>6130074.25</v>
          </cell>
          <cell r="L35">
            <v>709162.91</v>
          </cell>
          <cell r="R35">
            <v>680648.91</v>
          </cell>
          <cell r="T35">
            <v>25728.528798000007</v>
          </cell>
        </row>
      </sheetData>
      <sheetData sheetId="1">
        <row r="34">
          <cell r="F34">
            <v>4705056.25</v>
          </cell>
          <cell r="L34">
            <v>788898.25</v>
          </cell>
          <cell r="R34">
            <v>741222.25</v>
          </cell>
          <cell r="T34">
            <v>28018.201050000003</v>
          </cell>
        </row>
      </sheetData>
      <sheetData sheetId="2">
        <row r="4">
          <cell r="R4">
            <v>-3890</v>
          </cell>
        </row>
        <row r="35">
          <cell r="F35">
            <v>4756913</v>
          </cell>
          <cell r="L35">
            <v>562965</v>
          </cell>
          <cell r="R35">
            <v>548710</v>
          </cell>
          <cell r="T35">
            <v>20741.237999999998</v>
          </cell>
        </row>
      </sheetData>
      <sheetData sheetId="3">
        <row r="35">
          <cell r="F35">
            <v>3707097</v>
          </cell>
          <cell r="L35">
            <v>266613.38</v>
          </cell>
          <cell r="R35">
            <v>236503.38</v>
          </cell>
          <cell r="T35">
            <v>8939.8277640000015</v>
          </cell>
        </row>
      </sheetData>
      <sheetData sheetId="4">
        <row r="32">
          <cell r="F32">
            <v>4136351</v>
          </cell>
          <cell r="L32">
            <v>96483</v>
          </cell>
          <cell r="R32">
            <v>78773</v>
          </cell>
          <cell r="T32">
            <v>2977.619400000005</v>
          </cell>
        </row>
      </sheetData>
      <sheetData sheetId="5">
        <row r="35">
          <cell r="F35">
            <v>3436686</v>
          </cell>
          <cell r="L35">
            <v>444984.52</v>
          </cell>
          <cell r="R35">
            <v>424381.52</v>
          </cell>
          <cell r="T35">
            <v>16041.621455999999</v>
          </cell>
        </row>
      </sheetData>
      <sheetData sheetId="6">
        <row r="34">
          <cell r="F34">
            <v>4166192</v>
          </cell>
          <cell r="L34">
            <v>-1690829.07</v>
          </cell>
          <cell r="R34">
            <v>-1711329.07</v>
          </cell>
          <cell r="T34">
            <v>-64688.238846000022</v>
          </cell>
        </row>
      </sheetData>
      <sheetData sheetId="7">
        <row r="35">
          <cell r="F35">
            <v>5255230</v>
          </cell>
          <cell r="L35">
            <v>423589</v>
          </cell>
          <cell r="R35">
            <v>395677</v>
          </cell>
          <cell r="T35">
            <v>14956.590599999994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ctober 2022"/>
      <sheetName val="November 2022"/>
      <sheetName val="December 2022"/>
      <sheetName val="January 2023"/>
      <sheetName val="February 2023"/>
      <sheetName val="March 2023"/>
      <sheetName val="April 2023"/>
      <sheetName val="May 2023"/>
      <sheetName val="June 2023"/>
      <sheetName val="July 2022"/>
      <sheetName val="August 2022"/>
      <sheetName val="Sept 2022"/>
    </sheetNames>
    <sheetDataSet>
      <sheetData sheetId="0">
        <row r="35">
          <cell r="F35">
            <v>7838978.7200000016</v>
          </cell>
          <cell r="L35">
            <v>702146.78</v>
          </cell>
          <cell r="R35">
            <v>702146.78</v>
          </cell>
          <cell r="T35">
            <v>26541.148284000003</v>
          </cell>
        </row>
      </sheetData>
      <sheetData sheetId="1">
        <row r="34">
          <cell r="F34">
            <v>5800710.4900000012</v>
          </cell>
          <cell r="L34">
            <v>313883.75</v>
          </cell>
          <cell r="R34">
            <v>313883.75</v>
          </cell>
          <cell r="T34">
            <v>11864.80575</v>
          </cell>
        </row>
      </sheetData>
      <sheetData sheetId="2">
        <row r="35">
          <cell r="F35">
            <v>4924621.919999999</v>
          </cell>
          <cell r="L35">
            <v>364787.66000000003</v>
          </cell>
          <cell r="R35">
            <v>364787.66000000003</v>
          </cell>
          <cell r="T35">
            <v>13788.973548</v>
          </cell>
        </row>
      </sheetData>
      <sheetData sheetId="3">
        <row r="35">
          <cell r="F35">
            <v>5875462</v>
          </cell>
          <cell r="L35">
            <v>-62755.390000000029</v>
          </cell>
          <cell r="R35">
            <v>-62755.390000000029</v>
          </cell>
          <cell r="T35">
            <v>-2372.1537420000045</v>
          </cell>
        </row>
      </sheetData>
      <sheetData sheetId="4">
        <row r="32">
          <cell r="F32">
            <v>4343322.07</v>
          </cell>
          <cell r="L32">
            <v>373515.8000000001</v>
          </cell>
          <cell r="R32">
            <v>373515.8000000001</v>
          </cell>
          <cell r="T32">
            <v>14118.897240000002</v>
          </cell>
        </row>
      </sheetData>
      <sheetData sheetId="5">
        <row r="35">
          <cell r="F35">
            <v>6450121.7800000012</v>
          </cell>
          <cell r="L35">
            <v>702670.15</v>
          </cell>
          <cell r="R35">
            <v>702670.15</v>
          </cell>
          <cell r="T35">
            <v>26560.931670000002</v>
          </cell>
        </row>
      </sheetData>
      <sheetData sheetId="6">
        <row r="34">
          <cell r="F34">
            <v>6808156.54</v>
          </cell>
          <cell r="L34">
            <v>1399484.49</v>
          </cell>
          <cell r="R34">
            <v>1399484.49</v>
          </cell>
          <cell r="T34">
            <v>52900.513722000003</v>
          </cell>
        </row>
      </sheetData>
      <sheetData sheetId="7">
        <row r="35">
          <cell r="F35">
            <v>7422983.3999999994</v>
          </cell>
          <cell r="L35">
            <v>27545.299999999937</v>
          </cell>
          <cell r="R35">
            <v>27545.299999999937</v>
          </cell>
          <cell r="T35">
            <v>1041.2123400000005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"/>
      <sheetName val="2023 Sports Betting"/>
    </sheetNames>
    <sheetDataSet>
      <sheetData sheetId="0">
        <row r="6">
          <cell r="N6">
            <v>16299650.335539</v>
          </cell>
        </row>
      </sheetData>
      <sheetData sheetId="1">
        <row r="6">
          <cell r="N6">
            <v>5129.280617999998</v>
          </cell>
        </row>
        <row r="8">
          <cell r="N8">
            <v>21194.347020000001</v>
          </cell>
        </row>
        <row r="10">
          <cell r="N10">
            <v>65210.208293999996</v>
          </cell>
        </row>
        <row r="12">
          <cell r="N12">
            <v>84623.580887999997</v>
          </cell>
        </row>
        <row r="14">
          <cell r="N14">
            <v>41290.420709999999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19"/>
      <sheetName val="November 2019"/>
      <sheetName val="December 2019"/>
      <sheetName val="January 2020"/>
      <sheetName val="February 2020"/>
      <sheetName val="March 2020"/>
      <sheetName val="April 2020"/>
      <sheetName val="May 2020"/>
      <sheetName val="June 2020"/>
      <sheetName val="July 2020"/>
      <sheetName val="August 2020"/>
      <sheetName val="Sept 2020"/>
    </sheetNames>
    <sheetDataSet>
      <sheetData sheetId="0"/>
      <sheetData sheetId="1"/>
      <sheetData sheetId="2"/>
      <sheetData sheetId="3"/>
      <sheetData sheetId="4"/>
      <sheetData sheetId="5">
        <row r="35">
          <cell r="F35">
            <v>14507</v>
          </cell>
          <cell r="L35">
            <v>4949</v>
          </cell>
          <cell r="R35">
            <v>4949</v>
          </cell>
          <cell r="T35">
            <v>187.07220000000004</v>
          </cell>
        </row>
      </sheetData>
      <sheetData sheetId="6">
        <row r="35">
          <cell r="F35">
            <v>0</v>
          </cell>
        </row>
      </sheetData>
      <sheetData sheetId="7">
        <row r="35">
          <cell r="F35">
            <v>0</v>
          </cell>
          <cell r="L35">
            <v>0</v>
          </cell>
          <cell r="R35">
            <v>0</v>
          </cell>
          <cell r="T35">
            <v>0</v>
          </cell>
        </row>
      </sheetData>
      <sheetData sheetId="8">
        <row r="35">
          <cell r="F35">
            <v>0</v>
          </cell>
        </row>
      </sheetData>
      <sheetData sheetId="9">
        <row r="35">
          <cell r="F35">
            <v>0</v>
          </cell>
          <cell r="L35">
            <v>0</v>
          </cell>
          <cell r="R35">
            <v>0</v>
          </cell>
          <cell r="T35">
            <v>0</v>
          </cell>
        </row>
      </sheetData>
      <sheetData sheetId="10">
        <row r="35">
          <cell r="F35">
            <v>5300122</v>
          </cell>
          <cell r="L35">
            <v>493275</v>
          </cell>
          <cell r="R35">
            <v>493275</v>
          </cell>
          <cell r="T35">
            <v>18645.794999999998</v>
          </cell>
        </row>
      </sheetData>
      <sheetData sheetId="11">
        <row r="34">
          <cell r="F34">
            <v>12968139</v>
          </cell>
          <cell r="L34">
            <v>1619227</v>
          </cell>
          <cell r="R34">
            <v>1557561</v>
          </cell>
          <cell r="T34">
            <v>58875.805799999995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19"/>
      <sheetName val="November 2019"/>
      <sheetName val="December 2019"/>
      <sheetName val="January 2020"/>
      <sheetName val="February 2020"/>
      <sheetName val="March 2020"/>
      <sheetName val="April 2020"/>
      <sheetName val="May 2020"/>
      <sheetName val="June 2020"/>
      <sheetName val="July 2020"/>
      <sheetName val="August 2020"/>
      <sheetName val="Sept 2020"/>
    </sheetNames>
    <sheetDataSet>
      <sheetData sheetId="0"/>
      <sheetData sheetId="1"/>
      <sheetData sheetId="2"/>
      <sheetData sheetId="3"/>
      <sheetData sheetId="4"/>
      <sheetData sheetId="5">
        <row r="35">
          <cell r="F35">
            <v>93722.64</v>
          </cell>
          <cell r="L35">
            <v>15904.039999999994</v>
          </cell>
          <cell r="R35">
            <v>15904.039999999994</v>
          </cell>
          <cell r="T35">
            <v>601.17271199999959</v>
          </cell>
        </row>
      </sheetData>
      <sheetData sheetId="6">
        <row r="35">
          <cell r="F35">
            <v>0</v>
          </cell>
        </row>
      </sheetData>
      <sheetData sheetId="7">
        <row r="35">
          <cell r="F35">
            <v>0</v>
          </cell>
          <cell r="L35">
            <v>0</v>
          </cell>
          <cell r="R35">
            <v>0</v>
          </cell>
          <cell r="T35">
            <v>0</v>
          </cell>
        </row>
      </sheetData>
      <sheetData sheetId="8">
        <row r="35">
          <cell r="F35">
            <v>0</v>
          </cell>
        </row>
      </sheetData>
      <sheetData sheetId="9">
        <row r="35">
          <cell r="F35">
            <v>0</v>
          </cell>
          <cell r="L35">
            <v>0</v>
          </cell>
          <cell r="R35">
            <v>0</v>
          </cell>
          <cell r="T35">
            <v>0</v>
          </cell>
        </row>
      </sheetData>
      <sheetData sheetId="10">
        <row r="35">
          <cell r="F35">
            <v>2882526.4899999993</v>
          </cell>
          <cell r="L35">
            <v>551175.78</v>
          </cell>
          <cell r="R35">
            <v>551175.77999999991</v>
          </cell>
          <cell r="T35">
            <v>20834.444484</v>
          </cell>
        </row>
      </sheetData>
      <sheetData sheetId="11">
        <row r="34">
          <cell r="F34">
            <v>5853753.4900000002</v>
          </cell>
          <cell r="L34">
            <v>722508.89000000025</v>
          </cell>
          <cell r="R34">
            <v>722508.89000000025</v>
          </cell>
          <cell r="T34">
            <v>27310.836042000006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"/>
      <sheetName val="2020 Sports Betting"/>
      <sheetName val="City of Detroit - 2020"/>
    </sheetNames>
    <sheetDataSet>
      <sheetData sheetId="0">
        <row r="6">
          <cell r="N6">
            <v>14282221.765700001</v>
          </cell>
        </row>
      </sheetData>
      <sheetData sheetId="1">
        <row r="10">
          <cell r="N10">
            <v>4876.3379279999999</v>
          </cell>
        </row>
        <row r="12">
          <cell r="N12">
            <v>0</v>
          </cell>
        </row>
        <row r="14">
          <cell r="N14">
            <v>0</v>
          </cell>
        </row>
        <row r="16">
          <cell r="N16">
            <v>0</v>
          </cell>
        </row>
        <row r="20">
          <cell r="N20">
            <v>91339.796855999972</v>
          </cell>
        </row>
        <row r="22">
          <cell r="N22">
            <v>202190.02372800003</v>
          </cell>
        </row>
        <row r="24">
          <cell r="N24">
            <v>350980.12210799998</v>
          </cell>
        </row>
        <row r="26">
          <cell r="N26">
            <v>107998.87513799997</v>
          </cell>
        </row>
        <row r="28">
          <cell r="N28">
            <v>87005.70694199999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0"/>
      <sheetName val="November 2020"/>
      <sheetName val="December 2020"/>
      <sheetName val="January 2021"/>
      <sheetName val="February 2021"/>
      <sheetName val="March 2021"/>
      <sheetName val="April 2021"/>
      <sheetName val="May 2021"/>
      <sheetName val="June 2021"/>
      <sheetName val="July 2021"/>
      <sheetName val="August 2021"/>
      <sheetName val="Sept 2021"/>
      <sheetName val="MGM 2020-2021 - Retail Sports B"/>
    </sheetNames>
    <sheetDataSet>
      <sheetData sheetId="0">
        <row r="35">
          <cell r="F35">
            <v>20937943.599999998</v>
          </cell>
          <cell r="L35">
            <v>3715071.0499999993</v>
          </cell>
          <cell r="R35">
            <v>3713953.0499999993</v>
          </cell>
          <cell r="T35">
            <v>140387.42528999998</v>
          </cell>
        </row>
      </sheetData>
      <sheetData sheetId="1">
        <row r="34">
          <cell r="F34">
            <v>10533410.649999999</v>
          </cell>
          <cell r="L34">
            <v>562391.85000000021</v>
          </cell>
          <cell r="R34">
            <v>561371.85000000021</v>
          </cell>
          <cell r="T34">
            <v>21219.855930000002</v>
          </cell>
        </row>
      </sheetData>
      <sheetData sheetId="2">
        <row r="35">
          <cell r="F35">
            <v>2872394.4</v>
          </cell>
          <cell r="L35">
            <v>783620.75</v>
          </cell>
          <cell r="R35">
            <v>776788.35000000009</v>
          </cell>
          <cell r="T35">
            <v>29362.599629999997</v>
          </cell>
        </row>
      </sheetData>
      <sheetData sheetId="3">
        <row r="35">
          <cell r="F35">
            <v>11649850.049999997</v>
          </cell>
          <cell r="L35">
            <v>890859.10000000044</v>
          </cell>
          <cell r="R35">
            <v>863439.10000000044</v>
          </cell>
          <cell r="T35">
            <v>32637.997979999996</v>
          </cell>
        </row>
      </sheetData>
      <sheetData sheetId="4">
        <row r="32">
          <cell r="F32">
            <v>6695253.25</v>
          </cell>
          <cell r="L32">
            <v>-8751.0499999998428</v>
          </cell>
          <cell r="R32">
            <v>-8761.0499999998428</v>
          </cell>
          <cell r="T32">
            <v>-331.16768999999704</v>
          </cell>
        </row>
      </sheetData>
      <sheetData sheetId="5">
        <row r="35">
          <cell r="F35">
            <v>7487915.4999999991</v>
          </cell>
          <cell r="L35">
            <v>866114.99999999988</v>
          </cell>
          <cell r="R35">
            <v>868206.19999999984</v>
          </cell>
          <cell r="T35">
            <v>32818.194360000009</v>
          </cell>
        </row>
      </sheetData>
      <sheetData sheetId="6">
        <row r="34">
          <cell r="F34">
            <v>6313137.0999999987</v>
          </cell>
          <cell r="L34">
            <v>604701.24999999977</v>
          </cell>
          <cell r="R34">
            <v>604701.24999999977</v>
          </cell>
          <cell r="T34">
            <v>22857.707249999999</v>
          </cell>
        </row>
      </sheetData>
      <sheetData sheetId="7">
        <row r="35">
          <cell r="F35">
            <v>7948435.2499999991</v>
          </cell>
          <cell r="L35">
            <v>402819.50000000006</v>
          </cell>
          <cell r="R35">
            <v>402222.65</v>
          </cell>
          <cell r="T35">
            <v>15204.016170000001</v>
          </cell>
        </row>
      </sheetData>
      <sheetData sheetId="8">
        <row r="34">
          <cell r="F34">
            <v>8087226.9999999981</v>
          </cell>
          <cell r="L34">
            <v>680454.55</v>
          </cell>
          <cell r="R34">
            <v>680434.55</v>
          </cell>
          <cell r="T34">
            <v>25720.42599</v>
          </cell>
        </row>
      </sheetData>
      <sheetData sheetId="9">
        <row r="35">
          <cell r="F35">
            <v>5178196.05</v>
          </cell>
          <cell r="L35">
            <v>136972.84999999992</v>
          </cell>
          <cell r="R35">
            <v>136947.84999999992</v>
          </cell>
          <cell r="T35">
            <v>5176.6287299999949</v>
          </cell>
        </row>
      </sheetData>
      <sheetData sheetId="10">
        <row r="35">
          <cell r="F35">
            <v>4329629.75</v>
          </cell>
          <cell r="L35">
            <v>850473.95000000019</v>
          </cell>
          <cell r="R35">
            <v>851920.45000000007</v>
          </cell>
          <cell r="T35">
            <v>32202.593010000001</v>
          </cell>
        </row>
      </sheetData>
      <sheetData sheetId="11">
        <row r="34">
          <cell r="F34">
            <v>13168396.800000003</v>
          </cell>
          <cell r="L34">
            <v>1338539.6499999999</v>
          </cell>
          <cell r="R34">
            <v>1341262.2499999998</v>
          </cell>
          <cell r="T34">
            <v>50699.713049999991</v>
          </cell>
        </row>
      </sheetData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0"/>
      <sheetName val="November 2020"/>
      <sheetName val="December 2020"/>
      <sheetName val="January 2021"/>
      <sheetName val="February 2021"/>
      <sheetName val="March 2021"/>
      <sheetName val="April 2021"/>
      <sheetName val="May 2021"/>
      <sheetName val="June 2021"/>
      <sheetName val="July 2021"/>
      <sheetName val="August 2021"/>
      <sheetName val="Sept 2021"/>
      <sheetName val="MCC 2020-2021 - Retail Sports B"/>
    </sheetNames>
    <sheetDataSet>
      <sheetData sheetId="0">
        <row r="35">
          <cell r="F35">
            <v>15275774</v>
          </cell>
          <cell r="L35">
            <v>2197484.7199999997</v>
          </cell>
          <cell r="R35">
            <v>2197484.7199999997</v>
          </cell>
          <cell r="T35">
            <v>83064.922416000016</v>
          </cell>
        </row>
      </sheetData>
      <sheetData sheetId="1">
        <row r="34">
          <cell r="F34">
            <v>8327169</v>
          </cell>
          <cell r="L34">
            <v>1130956.25</v>
          </cell>
          <cell r="R34">
            <v>1130956.25</v>
          </cell>
          <cell r="T34">
            <v>42750.146249999998</v>
          </cell>
        </row>
      </sheetData>
      <sheetData sheetId="2">
        <row r="35">
          <cell r="F35">
            <v>4721663</v>
          </cell>
          <cell r="L35">
            <v>646002.65</v>
          </cell>
          <cell r="R35">
            <v>646002.65</v>
          </cell>
          <cell r="T35">
            <v>24418.900169999997</v>
          </cell>
        </row>
      </sheetData>
      <sheetData sheetId="3">
        <row r="35">
          <cell r="F35">
            <v>14888934</v>
          </cell>
          <cell r="L35">
            <v>1566018.6800000002</v>
          </cell>
          <cell r="R35">
            <v>1566018.6800000002</v>
          </cell>
          <cell r="T35">
            <v>59195.506104000007</v>
          </cell>
        </row>
      </sheetData>
      <sheetData sheetId="4">
        <row r="32">
          <cell r="F32">
            <v>11242016</v>
          </cell>
          <cell r="L32">
            <v>-183680</v>
          </cell>
          <cell r="R32">
            <v>-183680</v>
          </cell>
          <cell r="T32">
            <v>-6943.1039999999994</v>
          </cell>
        </row>
      </sheetData>
      <sheetData sheetId="5">
        <row r="35">
          <cell r="F35">
            <v>7283146</v>
          </cell>
          <cell r="L35">
            <v>1276469.78</v>
          </cell>
          <cell r="R35">
            <v>1276469.78</v>
          </cell>
          <cell r="T35">
            <v>48250.557684000007</v>
          </cell>
        </row>
      </sheetData>
      <sheetData sheetId="6">
        <row r="34">
          <cell r="F34">
            <v>6760156</v>
          </cell>
          <cell r="L34">
            <v>420605.37</v>
          </cell>
          <cell r="R34">
            <v>420605.37</v>
          </cell>
          <cell r="T34">
            <v>15898.882985999997</v>
          </cell>
        </row>
      </sheetData>
      <sheetData sheetId="7">
        <row r="35">
          <cell r="F35">
            <v>6474139</v>
          </cell>
          <cell r="L35">
            <v>729905.04</v>
          </cell>
          <cell r="R35">
            <v>709796.04</v>
          </cell>
          <cell r="T35">
            <v>26830.290311999994</v>
          </cell>
        </row>
      </sheetData>
      <sheetData sheetId="8">
        <row r="34">
          <cell r="F34">
            <v>8467849</v>
          </cell>
          <cell r="L34">
            <v>796206.14</v>
          </cell>
          <cell r="R34">
            <v>796206.14</v>
          </cell>
          <cell r="T34">
            <v>30096.592091999999</v>
          </cell>
        </row>
      </sheetData>
      <sheetData sheetId="9">
        <row r="35">
          <cell r="F35">
            <v>4518702</v>
          </cell>
          <cell r="L35">
            <v>637681.52</v>
          </cell>
          <cell r="R35">
            <v>637681.52</v>
          </cell>
          <cell r="T35">
            <v>24104.361456000002</v>
          </cell>
        </row>
      </sheetData>
      <sheetData sheetId="10">
        <row r="35">
          <cell r="F35">
            <v>3161937</v>
          </cell>
          <cell r="L35">
            <v>232675.06</v>
          </cell>
          <cell r="R35">
            <v>232675.06</v>
          </cell>
          <cell r="T35">
            <v>8795.1172680000018</v>
          </cell>
        </row>
      </sheetData>
      <sheetData sheetId="11">
        <row r="34">
          <cell r="F34">
            <v>7377190</v>
          </cell>
          <cell r="L34">
            <v>1237487.93</v>
          </cell>
          <cell r="R34">
            <v>1237487.93</v>
          </cell>
          <cell r="T34">
            <v>46777.043754000006</v>
          </cell>
        </row>
      </sheetData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0"/>
      <sheetName val="November 2020"/>
      <sheetName val="December 2020"/>
      <sheetName val="January 2021"/>
      <sheetName val="February 2021"/>
      <sheetName val="March 2021"/>
      <sheetName val="April 2021"/>
      <sheetName val="May 2021"/>
      <sheetName val="June 2021"/>
      <sheetName val="July 2021"/>
      <sheetName val="August 2021"/>
      <sheetName val="Sept 2021"/>
      <sheetName val="Greektown 2020-2021 - Retail Sp"/>
    </sheetNames>
    <sheetDataSet>
      <sheetData sheetId="0">
        <row r="35">
          <cell r="F35">
            <v>9907106.0499999989</v>
          </cell>
          <cell r="L35">
            <v>1685534.5699999998</v>
          </cell>
          <cell r="R35">
            <v>1685534.5699999998</v>
          </cell>
          <cell r="T35">
            <v>63713.206746000003</v>
          </cell>
        </row>
      </sheetData>
      <sheetData sheetId="1">
        <row r="34">
          <cell r="F34">
            <v>6219560.7000000002</v>
          </cell>
          <cell r="L34">
            <v>640678.9800000001</v>
          </cell>
          <cell r="R34">
            <v>645309.89000000013</v>
          </cell>
          <cell r="T34">
            <v>24392.713841999997</v>
          </cell>
        </row>
      </sheetData>
      <sheetData sheetId="2">
        <row r="35">
          <cell r="F35">
            <v>2126335.71</v>
          </cell>
          <cell r="L35">
            <v>460449.41</v>
          </cell>
          <cell r="R35">
            <v>460449.41</v>
          </cell>
          <cell r="T35">
            <v>17404.987698000001</v>
          </cell>
        </row>
      </sheetData>
      <sheetData sheetId="3">
        <row r="35">
          <cell r="F35">
            <v>9145409.7099999972</v>
          </cell>
          <cell r="L35">
            <v>1633658.6800000002</v>
          </cell>
          <cell r="R35">
            <v>1633658.6800000002</v>
          </cell>
          <cell r="T35">
            <v>61752.298104000009</v>
          </cell>
        </row>
      </sheetData>
      <sheetData sheetId="4">
        <row r="32">
          <cell r="F32">
            <v>5774713.2800000003</v>
          </cell>
          <cell r="L32">
            <v>114814.14999999998</v>
          </cell>
          <cell r="R32">
            <v>114814.14999999998</v>
          </cell>
          <cell r="T32">
            <v>4339.9748700000064</v>
          </cell>
        </row>
      </sheetData>
      <sheetData sheetId="5">
        <row r="35">
          <cell r="F35">
            <v>9470668.6699999999</v>
          </cell>
          <cell r="L35">
            <v>825478.82</v>
          </cell>
          <cell r="R35">
            <v>825478.82</v>
          </cell>
          <cell r="T35">
            <v>31203.099395999987</v>
          </cell>
        </row>
      </sheetData>
      <sheetData sheetId="6">
        <row r="34">
          <cell r="F34">
            <v>11264388.48</v>
          </cell>
          <cell r="L34">
            <v>517224.27</v>
          </cell>
          <cell r="R34">
            <v>517224.27</v>
          </cell>
          <cell r="T34">
            <v>19551.077406</v>
          </cell>
        </row>
      </sheetData>
      <sheetData sheetId="7">
        <row r="35">
          <cell r="F35">
            <v>5774302.4900000002</v>
          </cell>
          <cell r="L35">
            <v>636546.84000000008</v>
          </cell>
          <cell r="R35">
            <v>636546.84000000008</v>
          </cell>
          <cell r="T35">
            <v>24061.470551999999</v>
          </cell>
        </row>
      </sheetData>
      <sheetData sheetId="8">
        <row r="34">
          <cell r="F34">
            <v>7823791.629999999</v>
          </cell>
          <cell r="L34">
            <v>819271.64000000013</v>
          </cell>
          <cell r="R34">
            <v>819271.64000000013</v>
          </cell>
          <cell r="T34">
            <v>30968.467992000002</v>
          </cell>
        </row>
      </sheetData>
      <sheetData sheetId="9">
        <row r="35">
          <cell r="F35">
            <v>8575884.9000000022</v>
          </cell>
          <cell r="L35">
            <v>437202.94000000006</v>
          </cell>
          <cell r="R35">
            <v>437202.94000000006</v>
          </cell>
          <cell r="T35">
            <v>16526.271131999998</v>
          </cell>
        </row>
      </sheetData>
      <sheetData sheetId="10">
        <row r="35">
          <cell r="F35">
            <v>8796603.370000001</v>
          </cell>
          <cell r="L35">
            <v>565431.69999999995</v>
          </cell>
          <cell r="R35">
            <v>565431.69999999995</v>
          </cell>
          <cell r="T35">
            <v>21373.31826</v>
          </cell>
        </row>
      </sheetData>
      <sheetData sheetId="11">
        <row r="34">
          <cell r="F34">
            <v>11982900.619999997</v>
          </cell>
          <cell r="L34">
            <v>883813.07</v>
          </cell>
          <cell r="R34">
            <v>883813.07</v>
          </cell>
          <cell r="T34">
            <v>33408.134045999992</v>
          </cell>
        </row>
      </sheetData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"/>
      <sheetName val="2021 Sports Betting"/>
    </sheetNames>
    <sheetDataSet>
      <sheetData sheetId="0">
        <row r="6">
          <cell r="N6">
            <v>10326860.664680002</v>
          </cell>
        </row>
      </sheetData>
      <sheetData sheetId="1">
        <row r="6">
          <cell r="N6">
            <v>187715.98045199999</v>
          </cell>
        </row>
        <row r="8">
          <cell r="N8">
            <v>-3586.3627799999958</v>
          </cell>
        </row>
        <row r="10">
          <cell r="N10">
            <v>137221.15176000001</v>
          </cell>
        </row>
        <row r="12">
          <cell r="N12">
            <v>71264.927117999992</v>
          </cell>
        </row>
        <row r="14">
          <cell r="N14">
            <v>80783.727486000003</v>
          </cell>
        </row>
        <row r="16">
          <cell r="N16">
            <v>106071.14964599999</v>
          </cell>
        </row>
        <row r="18">
          <cell r="N18">
            <v>55986.652721999992</v>
          </cell>
        </row>
        <row r="20">
          <cell r="N20">
            <v>76231.257101999974</v>
          </cell>
        </row>
        <row r="22">
          <cell r="N22">
            <v>159970.42214999997</v>
          </cell>
        </row>
        <row r="24">
          <cell r="N24">
            <v>122193.72396</v>
          </cell>
        </row>
        <row r="26">
          <cell r="N26">
            <v>199985.87901600002</v>
          </cell>
        </row>
        <row r="28">
          <cell r="N28">
            <v>51092.038536000007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1"/>
      <sheetName val="November 2021"/>
      <sheetName val="December 2021"/>
      <sheetName val="January 2022"/>
      <sheetName val="February 2022"/>
      <sheetName val="March 2022"/>
      <sheetName val="April 2022"/>
      <sheetName val="May 2022"/>
      <sheetName val="June 2022"/>
      <sheetName val="July 2022"/>
      <sheetName val="August 2022"/>
      <sheetName val="Sept 2022"/>
    </sheetNames>
    <sheetDataSet>
      <sheetData sheetId="0">
        <row r="35">
          <cell r="F35">
            <v>12512166.599999998</v>
          </cell>
          <cell r="L35">
            <v>1381436.9000000004</v>
          </cell>
          <cell r="R35">
            <v>1385030.3000000003</v>
          </cell>
          <cell r="T35">
            <v>52354.145339999995</v>
          </cell>
        </row>
      </sheetData>
      <sheetData sheetId="1">
        <row r="34">
          <cell r="F34">
            <v>9597375.1000000015</v>
          </cell>
          <cell r="L34">
            <v>1029266.9999999999</v>
          </cell>
          <cell r="R34">
            <v>1031456.9</v>
          </cell>
          <cell r="T34">
            <v>38989.070819999994</v>
          </cell>
        </row>
      </sheetData>
      <sheetData sheetId="2">
        <row r="35">
          <cell r="F35">
            <v>9088086.5</v>
          </cell>
          <cell r="L35">
            <v>631236.99999999988</v>
          </cell>
          <cell r="R35">
            <v>631703.09999999986</v>
          </cell>
          <cell r="T35">
            <v>23878.377179999996</v>
          </cell>
        </row>
      </sheetData>
      <sheetData sheetId="3">
        <row r="35">
          <cell r="F35">
            <v>7931829.3500000024</v>
          </cell>
          <cell r="L35">
            <v>492056.10000000033</v>
          </cell>
          <cell r="R35">
            <v>481784.90000000031</v>
          </cell>
          <cell r="T35">
            <v>18211.46922000001</v>
          </cell>
        </row>
      </sheetData>
      <sheetData sheetId="4">
        <row r="32">
          <cell r="F32">
            <v>5165159.6500000004</v>
          </cell>
          <cell r="L32">
            <v>-176252.19999999995</v>
          </cell>
          <cell r="R32">
            <v>-175082.09999999998</v>
          </cell>
          <cell r="T32">
            <v>-6618.0655800000022</v>
          </cell>
        </row>
      </sheetData>
      <sheetData sheetId="5">
        <row r="35">
          <cell r="F35">
            <v>5687183.6000000006</v>
          </cell>
          <cell r="L35">
            <v>545097.55000000005</v>
          </cell>
          <cell r="R35">
            <v>545336.25000000012</v>
          </cell>
          <cell r="T35">
            <v>20613.710250000007</v>
          </cell>
        </row>
      </sheetData>
      <sheetData sheetId="6">
        <row r="34">
          <cell r="F34">
            <v>4744418.0000000009</v>
          </cell>
          <cell r="L34">
            <v>404751.99999999988</v>
          </cell>
          <cell r="R34">
            <v>405384.69999999995</v>
          </cell>
          <cell r="T34">
            <v>15323.541660000003</v>
          </cell>
        </row>
      </sheetData>
      <sheetData sheetId="7">
        <row r="35">
          <cell r="F35">
            <v>5438726.2999999998</v>
          </cell>
          <cell r="L35">
            <v>223397.39999999991</v>
          </cell>
          <cell r="R35">
            <v>220028.04999999993</v>
          </cell>
          <cell r="T35">
            <v>8317.0602899999958</v>
          </cell>
        </row>
      </sheetData>
      <sheetData sheetId="8">
        <row r="34">
          <cell r="F34">
            <v>9535391.5999999996</v>
          </cell>
          <cell r="L34">
            <v>-22860.150000000445</v>
          </cell>
          <cell r="R34">
            <v>-22251.000000000451</v>
          </cell>
          <cell r="T34">
            <v>-841.08780000001661</v>
          </cell>
        </row>
      </sheetData>
      <sheetData sheetId="9">
        <row r="35">
          <cell r="F35">
            <v>7086312.1500000004</v>
          </cell>
          <cell r="L35">
            <v>807173.3</v>
          </cell>
          <cell r="R35">
            <v>807709.7</v>
          </cell>
          <cell r="T35">
            <v>30531.426660000008</v>
          </cell>
        </row>
      </sheetData>
      <sheetData sheetId="10">
        <row r="4">
          <cell r="R4">
            <v>24595.800000000003</v>
          </cell>
        </row>
        <row r="35">
          <cell r="F35">
            <v>3778542.4000000004</v>
          </cell>
          <cell r="L35">
            <v>701545.70000000007</v>
          </cell>
          <cell r="R35">
            <v>701876.25000000012</v>
          </cell>
          <cell r="T35">
            <v>26530.922250000003</v>
          </cell>
        </row>
      </sheetData>
      <sheetData sheetId="11">
        <row r="34">
          <cell r="F34">
            <v>5674147.2000000002</v>
          </cell>
          <cell r="L34">
            <v>1007271.3999999999</v>
          </cell>
          <cell r="R34">
            <v>1007935.1</v>
          </cell>
          <cell r="T34">
            <v>38099.946779999991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F8862-C472-4655-8D4C-545492EAA368}">
  <sheetPr codeName="Sheet1"/>
  <dimension ref="A1:Y90"/>
  <sheetViews>
    <sheetView tabSelected="1" topLeftCell="F50" zoomScaleNormal="100" workbookViewId="0">
      <selection activeCell="R68" sqref="R68"/>
    </sheetView>
  </sheetViews>
  <sheetFormatPr defaultColWidth="9.33203125" defaultRowHeight="14.4" x14ac:dyDescent="0.3"/>
  <cols>
    <col min="1" max="1" width="15" style="12" customWidth="1"/>
    <col min="2" max="17" width="15.44140625" style="12" customWidth="1"/>
    <col min="18" max="18" width="15.44140625" style="39" customWidth="1"/>
    <col min="19" max="19" width="11.33203125" style="12" bestFit="1" customWidth="1"/>
    <col min="20" max="20" width="9.33203125" style="12"/>
    <col min="21" max="21" width="16.6640625" style="12" bestFit="1" customWidth="1"/>
    <col min="22" max="16384" width="9.33203125" style="12"/>
  </cols>
  <sheetData>
    <row r="1" spans="1:25" s="10" customFormat="1" ht="27.75" customHeight="1" x14ac:dyDescent="0.3">
      <c r="A1" s="237" t="s">
        <v>14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</row>
    <row r="2" spans="1:25" s="10" customFormat="1" ht="18" customHeight="1" x14ac:dyDescent="0.3">
      <c r="A2" s="18"/>
      <c r="B2" s="236" t="s">
        <v>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32"/>
      <c r="T2" s="11"/>
      <c r="U2" s="11"/>
    </row>
    <row r="3" spans="1:25" s="16" customFormat="1" ht="30.75" customHeight="1" thickBot="1" x14ac:dyDescent="0.35">
      <c r="A3" s="19"/>
      <c r="B3" s="227" t="s">
        <v>5</v>
      </c>
      <c r="C3" s="227"/>
      <c r="D3" s="227"/>
      <c r="E3" s="228"/>
      <c r="F3" s="229" t="s">
        <v>6</v>
      </c>
      <c r="G3" s="230"/>
      <c r="H3" s="230"/>
      <c r="I3" s="231"/>
      <c r="J3" s="229" t="s">
        <v>7</v>
      </c>
      <c r="K3" s="230"/>
      <c r="L3" s="230"/>
      <c r="M3" s="231"/>
      <c r="N3" s="232" t="s">
        <v>8</v>
      </c>
      <c r="O3" s="233"/>
      <c r="P3" s="233"/>
      <c r="Q3" s="234"/>
      <c r="R3" s="33" t="s">
        <v>9</v>
      </c>
      <c r="T3" s="17"/>
      <c r="U3" s="17"/>
    </row>
    <row r="4" spans="1:25" s="166" customFormat="1" ht="38.25" customHeight="1" x14ac:dyDescent="0.3">
      <c r="A4" s="168" t="s">
        <v>1</v>
      </c>
      <c r="B4" s="162" t="s">
        <v>15</v>
      </c>
      <c r="C4" s="162" t="s">
        <v>39</v>
      </c>
      <c r="D4" s="162" t="s">
        <v>11</v>
      </c>
      <c r="E4" s="162" t="s">
        <v>10</v>
      </c>
      <c r="F4" s="162" t="s">
        <v>15</v>
      </c>
      <c r="G4" s="162" t="s">
        <v>39</v>
      </c>
      <c r="H4" s="162" t="s">
        <v>11</v>
      </c>
      <c r="I4" s="162" t="s">
        <v>10</v>
      </c>
      <c r="J4" s="162" t="s">
        <v>15</v>
      </c>
      <c r="K4" s="162" t="s">
        <v>39</v>
      </c>
      <c r="L4" s="162" t="s">
        <v>11</v>
      </c>
      <c r="M4" s="162" t="s">
        <v>10</v>
      </c>
      <c r="N4" s="164" t="s">
        <v>15</v>
      </c>
      <c r="O4" s="164" t="s">
        <v>39</v>
      </c>
      <c r="P4" s="164" t="s">
        <v>11</v>
      </c>
      <c r="Q4" s="164" t="s">
        <v>12</v>
      </c>
      <c r="R4" s="169" t="s">
        <v>13</v>
      </c>
      <c r="T4" s="167"/>
      <c r="U4" s="167"/>
    </row>
    <row r="5" spans="1:25" s="179" customFormat="1" ht="43.2" x14ac:dyDescent="0.3">
      <c r="A5" s="197" t="s">
        <v>16</v>
      </c>
      <c r="B5" s="198">
        <f>'[1]March 2020'!$F$35</f>
        <v>485726.3</v>
      </c>
      <c r="C5" s="198">
        <f>'[1]March 2020'!$L$35</f>
        <v>84695.400000000023</v>
      </c>
      <c r="D5" s="198">
        <f>'[1]March 2020'!$R$35</f>
        <v>84695.400000000023</v>
      </c>
      <c r="E5" s="198">
        <f>MAX(0,'[1]March 2020'!$T$35)</f>
        <v>3201.4861199999996</v>
      </c>
      <c r="F5" s="198">
        <f>'[2]March 2020'!$F$35</f>
        <v>14507</v>
      </c>
      <c r="G5" s="198">
        <f>'[2]March 2020'!$L$35</f>
        <v>4949</v>
      </c>
      <c r="H5" s="198">
        <f>'[2]March 2020'!$R$35</f>
        <v>4949</v>
      </c>
      <c r="I5" s="198">
        <f>MAX(0,'[2]March 2020'!$T$35)</f>
        <v>187.07220000000004</v>
      </c>
      <c r="J5" s="198">
        <f>'[3]March 2020'!$F$35</f>
        <v>93722.64</v>
      </c>
      <c r="K5" s="198">
        <f>'[3]March 2020'!$L$35</f>
        <v>15904.039999999994</v>
      </c>
      <c r="L5" s="198">
        <f>'[3]March 2020'!$R$35</f>
        <v>15904.039999999994</v>
      </c>
      <c r="M5" s="198">
        <f>MAX(0,'[3]March 2020'!$T$35)</f>
        <v>601.17271199999959</v>
      </c>
      <c r="N5" s="199">
        <f t="shared" ref="N5:N14" si="0">B5+F5+J5</f>
        <v>593955.93999999994</v>
      </c>
      <c r="O5" s="199">
        <f t="shared" ref="O5:O14" si="1">C5+G5+K5</f>
        <v>105548.44000000002</v>
      </c>
      <c r="P5" s="199">
        <f t="shared" ref="P5:P14" si="2">D5+H5+L5</f>
        <v>105548.44000000002</v>
      </c>
      <c r="Q5" s="199">
        <f t="shared" ref="Q5:Q14" si="3">E5+I5+M5</f>
        <v>3989.7310319999992</v>
      </c>
      <c r="R5" s="200">
        <f>'[4]2020 Sports Betting'!$N$10</f>
        <v>4876.3379279999999</v>
      </c>
    </row>
    <row r="6" spans="1:25" s="180" customFormat="1" ht="16.5" customHeight="1" x14ac:dyDescent="0.3">
      <c r="A6" s="201" t="s">
        <v>17</v>
      </c>
      <c r="B6" s="198">
        <f>'[1]April 2020'!$F$35</f>
        <v>0</v>
      </c>
      <c r="C6" s="198">
        <f>'[1]April 2020'!$L$35</f>
        <v>0</v>
      </c>
      <c r="D6" s="198">
        <f>'[1]April 2020'!$R$35</f>
        <v>0</v>
      </c>
      <c r="E6" s="198">
        <f>MAX(0,'[1]April 2020'!$T$35)</f>
        <v>0</v>
      </c>
      <c r="F6" s="198">
        <f>'[2]April 2020'!$F$35</f>
        <v>0</v>
      </c>
      <c r="G6" s="198">
        <f>'[2]April 2020'!$L$35</f>
        <v>0</v>
      </c>
      <c r="H6" s="198">
        <f>'[2]April 2020'!$R$35</f>
        <v>0</v>
      </c>
      <c r="I6" s="198">
        <f>MAX(0,'[2]April 2020'!$T$35)</f>
        <v>0</v>
      </c>
      <c r="J6" s="198">
        <f>'[3]April 2020'!$F$35</f>
        <v>0</v>
      </c>
      <c r="K6" s="198">
        <f>'[3]April 2020'!$L$35</f>
        <v>0</v>
      </c>
      <c r="L6" s="198">
        <f>'[3]April 2020'!$R$35</f>
        <v>0</v>
      </c>
      <c r="M6" s="198">
        <f>MAX(0,'[3]April 2020'!$T$35)</f>
        <v>0</v>
      </c>
      <c r="N6" s="199">
        <f t="shared" si="0"/>
        <v>0</v>
      </c>
      <c r="O6" s="199">
        <f t="shared" si="1"/>
        <v>0</v>
      </c>
      <c r="P6" s="199">
        <f t="shared" si="2"/>
        <v>0</v>
      </c>
      <c r="Q6" s="199">
        <f t="shared" si="3"/>
        <v>0</v>
      </c>
      <c r="R6" s="200">
        <f>'[4]2020 Sports Betting'!$N$12</f>
        <v>0</v>
      </c>
      <c r="S6" s="179"/>
    </row>
    <row r="7" spans="1:25" s="180" customFormat="1" ht="16.5" customHeight="1" x14ac:dyDescent="0.3">
      <c r="A7" s="201" t="s">
        <v>18</v>
      </c>
      <c r="B7" s="198">
        <f>'[1]May 2020'!$F$35</f>
        <v>0</v>
      </c>
      <c r="C7" s="198">
        <f>'[1]May 2020'!$L$35</f>
        <v>0</v>
      </c>
      <c r="D7" s="198">
        <f>'[1]May 2020'!$R$35</f>
        <v>0</v>
      </c>
      <c r="E7" s="198">
        <f>MAX(0,'[1]May 2020'!$T$35)</f>
        <v>0</v>
      </c>
      <c r="F7" s="198">
        <f>'[2]May 2020'!$F$35</f>
        <v>0</v>
      </c>
      <c r="G7" s="198">
        <f>'[2]May 2020'!$L$35</f>
        <v>0</v>
      </c>
      <c r="H7" s="198">
        <f>'[2]May 2020'!$R$35</f>
        <v>0</v>
      </c>
      <c r="I7" s="198">
        <f>MAX(0,'[2]May 2020'!$T$35)</f>
        <v>0</v>
      </c>
      <c r="J7" s="198">
        <f>'[3]May 2020'!$F$35</f>
        <v>0</v>
      </c>
      <c r="K7" s="198">
        <f>'[3]May 2020'!$L$35</f>
        <v>0</v>
      </c>
      <c r="L7" s="198">
        <f>'[3]May 2020'!$R$35</f>
        <v>0</v>
      </c>
      <c r="M7" s="198">
        <f>MAX(0,'[3]May 2020'!$T$35)</f>
        <v>0</v>
      </c>
      <c r="N7" s="199">
        <f t="shared" si="0"/>
        <v>0</v>
      </c>
      <c r="O7" s="199">
        <f t="shared" si="1"/>
        <v>0</v>
      </c>
      <c r="P7" s="199">
        <f t="shared" si="2"/>
        <v>0</v>
      </c>
      <c r="Q7" s="199">
        <f t="shared" si="3"/>
        <v>0</v>
      </c>
      <c r="R7" s="200">
        <f>'[4]2020 Sports Betting'!$N$14</f>
        <v>0</v>
      </c>
      <c r="S7" s="179"/>
    </row>
    <row r="8" spans="1:25" s="180" customFormat="1" ht="16.5" customHeight="1" x14ac:dyDescent="0.3">
      <c r="A8" s="201" t="s">
        <v>19</v>
      </c>
      <c r="B8" s="198">
        <f>'[1]June 2020'!$F$35</f>
        <v>0</v>
      </c>
      <c r="C8" s="198">
        <f>'[1]June 2020'!$L$35</f>
        <v>0</v>
      </c>
      <c r="D8" s="198">
        <f>'[1]June 2020'!$R$35</f>
        <v>0</v>
      </c>
      <c r="E8" s="198">
        <f>MAX(0,'[1]June 2020'!$T$35)</f>
        <v>0</v>
      </c>
      <c r="F8" s="198">
        <f>'[2]June 2020'!$F$35</f>
        <v>0</v>
      </c>
      <c r="G8" s="198">
        <f>'[2]June 2020'!$L$35</f>
        <v>0</v>
      </c>
      <c r="H8" s="198">
        <f>'[2]June 2020'!$R$35</f>
        <v>0</v>
      </c>
      <c r="I8" s="198">
        <f>MAX(0,'[2]June 2020'!$T$35)</f>
        <v>0</v>
      </c>
      <c r="J8" s="198">
        <f>'[3]June 2020'!$F$35</f>
        <v>0</v>
      </c>
      <c r="K8" s="198">
        <f>'[3]June 2020'!$L$35</f>
        <v>0</v>
      </c>
      <c r="L8" s="198">
        <f>'[3]June 2020'!$R$35</f>
        <v>0</v>
      </c>
      <c r="M8" s="198">
        <f>MAX(0,'[3]June 2020'!$T$35)</f>
        <v>0</v>
      </c>
      <c r="N8" s="199">
        <f t="shared" si="0"/>
        <v>0</v>
      </c>
      <c r="O8" s="199">
        <f t="shared" si="1"/>
        <v>0</v>
      </c>
      <c r="P8" s="199">
        <f t="shared" si="2"/>
        <v>0</v>
      </c>
      <c r="Q8" s="199">
        <f t="shared" si="3"/>
        <v>0</v>
      </c>
      <c r="R8" s="200">
        <f>'[4]2020 Sports Betting'!$N$16</f>
        <v>0</v>
      </c>
      <c r="S8" s="179"/>
    </row>
    <row r="9" spans="1:25" s="180" customFormat="1" ht="16.5" customHeight="1" x14ac:dyDescent="0.3">
      <c r="A9" s="201" t="s">
        <v>20</v>
      </c>
      <c r="B9" s="198">
        <f>'[1]July 2020'!$F$35</f>
        <v>0</v>
      </c>
      <c r="C9" s="198">
        <f>'[1]July 2020'!$L$35</f>
        <v>0</v>
      </c>
      <c r="D9" s="198">
        <f>'[1]July 2020'!$R$35</f>
        <v>0</v>
      </c>
      <c r="E9" s="198">
        <f>MAX(0,'[1]July 2020'!$T$35)</f>
        <v>0</v>
      </c>
      <c r="F9" s="198">
        <f>'[2]July 2020'!$F$35</f>
        <v>0</v>
      </c>
      <c r="G9" s="198">
        <f>'[2]July 2020'!$L$35</f>
        <v>0</v>
      </c>
      <c r="H9" s="198">
        <f>'[2]July 2020'!$R$35</f>
        <v>0</v>
      </c>
      <c r="I9" s="198">
        <f>MAX(0,'[2]July 2020'!$T$35)</f>
        <v>0</v>
      </c>
      <c r="J9" s="198">
        <f>'[3]July 2020'!$F$35</f>
        <v>0</v>
      </c>
      <c r="K9" s="198">
        <f>'[3]July 2020'!$L$35</f>
        <v>0</v>
      </c>
      <c r="L9" s="198">
        <f>'[3]July 2020'!$R$35</f>
        <v>0</v>
      </c>
      <c r="M9" s="198">
        <f>MAX(0,'[3]July 2020'!$T$35)</f>
        <v>0</v>
      </c>
      <c r="N9" s="199">
        <f t="shared" si="0"/>
        <v>0</v>
      </c>
      <c r="O9" s="199">
        <f t="shared" si="1"/>
        <v>0</v>
      </c>
      <c r="P9" s="199">
        <f t="shared" si="2"/>
        <v>0</v>
      </c>
      <c r="Q9" s="199">
        <f t="shared" si="3"/>
        <v>0</v>
      </c>
      <c r="R9" s="200">
        <f>'[4]2020 Sports Betting'!$N$14</f>
        <v>0</v>
      </c>
      <c r="S9" s="179"/>
    </row>
    <row r="10" spans="1:25" s="180" customFormat="1" ht="16.5" customHeight="1" x14ac:dyDescent="0.3">
      <c r="A10" s="202" t="s">
        <v>21</v>
      </c>
      <c r="B10" s="198">
        <f>'[1]August 2020'!$F$35</f>
        <v>7561607.2499999991</v>
      </c>
      <c r="C10" s="198">
        <f>'[1]August 2020'!$L$35</f>
        <v>935126.09999999986</v>
      </c>
      <c r="D10" s="198">
        <f>'[1]August 2020'!$R$35</f>
        <v>932601.09999999986</v>
      </c>
      <c r="E10" s="198">
        <f>MAX(0,'[1]August 2020'!$T$35)</f>
        <v>35252.321579999989</v>
      </c>
      <c r="F10" s="198">
        <f>'[2]August 2020'!$F$35</f>
        <v>5300122</v>
      </c>
      <c r="G10" s="198">
        <f>'[2]August 2020'!$L$35</f>
        <v>493275</v>
      </c>
      <c r="H10" s="198">
        <f>'[2]August 2020'!$R$35</f>
        <v>493275</v>
      </c>
      <c r="I10" s="198">
        <f>MAX(0,'[2]August 2020'!$T$35)</f>
        <v>18645.794999999998</v>
      </c>
      <c r="J10" s="198">
        <f>'[3]August 2020'!$F$35</f>
        <v>2882526.4899999993</v>
      </c>
      <c r="K10" s="198">
        <f>'[3]August 2020'!$L$35</f>
        <v>551175.78</v>
      </c>
      <c r="L10" s="198">
        <f>'[3]August 2020'!$R$35</f>
        <v>551175.77999999991</v>
      </c>
      <c r="M10" s="198">
        <f>MAX(0,'[3]August 2020'!$T$35)</f>
        <v>20834.444484</v>
      </c>
      <c r="N10" s="199">
        <f t="shared" si="0"/>
        <v>15744255.739999998</v>
      </c>
      <c r="O10" s="199">
        <f t="shared" si="1"/>
        <v>1979576.88</v>
      </c>
      <c r="P10" s="199">
        <f t="shared" si="2"/>
        <v>1977051.88</v>
      </c>
      <c r="Q10" s="199">
        <f t="shared" si="3"/>
        <v>74732.56106399998</v>
      </c>
      <c r="R10" s="200">
        <f>'[4]2020 Sports Betting'!$N$20</f>
        <v>91339.796855999972</v>
      </c>
      <c r="S10" s="179"/>
      <c r="T10" s="181"/>
      <c r="U10" s="181"/>
      <c r="V10" s="181"/>
      <c r="W10" s="181"/>
      <c r="X10" s="181"/>
      <c r="Y10" s="181"/>
    </row>
    <row r="11" spans="1:25" s="180" customFormat="1" ht="16.5" customHeight="1" x14ac:dyDescent="0.3">
      <c r="A11" s="201" t="s">
        <v>3</v>
      </c>
      <c r="B11" s="198">
        <f>'[1]Sept 2020'!$F$34</f>
        <v>14682036.25</v>
      </c>
      <c r="C11" s="198">
        <f>'[1]Sept 2020'!$L$34</f>
        <v>2096337.5500000003</v>
      </c>
      <c r="D11" s="198">
        <f>'[1]Sept 2020'!$R$34</f>
        <v>2096337.5500000003</v>
      </c>
      <c r="E11" s="198">
        <f>MAX(0,'[1]Sept 2020'!$T$34)</f>
        <v>79241.559389999951</v>
      </c>
      <c r="F11" s="198">
        <f>'[2]Sept 2020'!$F$34</f>
        <v>12968139</v>
      </c>
      <c r="G11" s="198">
        <f>'[2]Sept 2020'!$L$34</f>
        <v>1619227</v>
      </c>
      <c r="H11" s="198">
        <f>'[2]Sept 2020'!$R$34</f>
        <v>1557561</v>
      </c>
      <c r="I11" s="198">
        <f>MAX(0,'[2]Sept 2020'!$T$34)</f>
        <v>58875.805799999995</v>
      </c>
      <c r="J11" s="198">
        <f>'[3]Sept 2020'!$F$34</f>
        <v>5853753.4900000002</v>
      </c>
      <c r="K11" s="198">
        <f>'[3]Sept 2020'!$L$34</f>
        <v>722508.89000000025</v>
      </c>
      <c r="L11" s="198">
        <f>'[3]Sept 2020'!$R$34</f>
        <v>722508.89000000025</v>
      </c>
      <c r="M11" s="198">
        <f>MAX(0,'[3]Sept 2020'!$T$34)</f>
        <v>27310.836042000006</v>
      </c>
      <c r="N11" s="199">
        <f t="shared" si="0"/>
        <v>33503928.740000002</v>
      </c>
      <c r="O11" s="199">
        <f t="shared" si="1"/>
        <v>4438073.4400000004</v>
      </c>
      <c r="P11" s="199">
        <f t="shared" si="2"/>
        <v>4376407.4400000004</v>
      </c>
      <c r="Q11" s="199">
        <f t="shared" si="3"/>
        <v>165428.20123199996</v>
      </c>
      <c r="R11" s="200">
        <f>'[4]2020 Sports Betting'!$N$22</f>
        <v>202190.02372800003</v>
      </c>
      <c r="S11" s="179"/>
      <c r="T11" s="181"/>
      <c r="U11" s="181"/>
      <c r="V11" s="181"/>
      <c r="W11" s="181"/>
      <c r="X11" s="181"/>
      <c r="Y11" s="181"/>
    </row>
    <row r="12" spans="1:25" s="180" customFormat="1" ht="16.5" customHeight="1" x14ac:dyDescent="0.3">
      <c r="A12" s="201" t="s">
        <v>2</v>
      </c>
      <c r="B12" s="198">
        <f>'[5]October 2020'!$F$35</f>
        <v>20937943.599999998</v>
      </c>
      <c r="C12" s="198">
        <f>'[5]October 2020'!$L$35</f>
        <v>3715071.0499999993</v>
      </c>
      <c r="D12" s="198">
        <f>'[5]October 2020'!$R$35</f>
        <v>3713953.0499999993</v>
      </c>
      <c r="E12" s="198">
        <f>'[5]October 2020'!$T$35</f>
        <v>140387.42528999998</v>
      </c>
      <c r="F12" s="198">
        <f>'[6]October 2020'!$F$35</f>
        <v>15275774</v>
      </c>
      <c r="G12" s="198">
        <f>'[6]October 2020'!$L$35</f>
        <v>2197484.7199999997</v>
      </c>
      <c r="H12" s="198">
        <f>'[6]October 2020'!$R$35</f>
        <v>2197484.7199999997</v>
      </c>
      <c r="I12" s="198">
        <f>'[6]October 2020'!$T$35</f>
        <v>83064.922416000016</v>
      </c>
      <c r="J12" s="198">
        <f>'[7]October 2020'!$F$35</f>
        <v>9907106.0499999989</v>
      </c>
      <c r="K12" s="198">
        <f>'[7]October 2020'!$L$35</f>
        <v>1685534.5699999998</v>
      </c>
      <c r="L12" s="198">
        <f>'[7]October 2020'!$R$35</f>
        <v>1685534.5699999998</v>
      </c>
      <c r="M12" s="198">
        <f>'[7]October 2020'!$T$35</f>
        <v>63713.206746000003</v>
      </c>
      <c r="N12" s="199">
        <f t="shared" si="0"/>
        <v>46120823.649999991</v>
      </c>
      <c r="O12" s="199">
        <f t="shared" si="1"/>
        <v>7598090.3399999999</v>
      </c>
      <c r="P12" s="199">
        <f t="shared" si="2"/>
        <v>7596972.3399999999</v>
      </c>
      <c r="Q12" s="199">
        <f t="shared" si="3"/>
        <v>287165.55445200001</v>
      </c>
      <c r="R12" s="200">
        <f>'[4]2020 Sports Betting'!$N$24</f>
        <v>350980.12210799998</v>
      </c>
      <c r="T12" s="181"/>
      <c r="U12" s="181"/>
      <c r="V12" s="181"/>
      <c r="W12" s="181"/>
      <c r="X12" s="181"/>
      <c r="Y12" s="181"/>
    </row>
    <row r="13" spans="1:25" s="180" customFormat="1" ht="16.5" customHeight="1" x14ac:dyDescent="0.3">
      <c r="A13" s="201" t="s">
        <v>26</v>
      </c>
      <c r="B13" s="198">
        <f>'[5]November 2020'!$F$34</f>
        <v>10533410.649999999</v>
      </c>
      <c r="C13" s="198">
        <f>'[5]November 2020'!$L$34</f>
        <v>562391.85000000021</v>
      </c>
      <c r="D13" s="198">
        <f>'[5]November 2020'!$R$34</f>
        <v>561371.85000000021</v>
      </c>
      <c r="E13" s="198">
        <f>'[5]November 2020'!$T$34</f>
        <v>21219.855930000002</v>
      </c>
      <c r="F13" s="198">
        <f>'[6]November 2020'!$F$34</f>
        <v>8327169</v>
      </c>
      <c r="G13" s="198">
        <f>'[6]November 2020'!$L$34</f>
        <v>1130956.25</v>
      </c>
      <c r="H13" s="198">
        <f>'[6]November 2020'!$R$34</f>
        <v>1130956.25</v>
      </c>
      <c r="I13" s="198">
        <f>'[6]November 2020'!$T$34</f>
        <v>42750.146249999998</v>
      </c>
      <c r="J13" s="198">
        <f>'[7]November 2020'!$F$34</f>
        <v>6219560.7000000002</v>
      </c>
      <c r="K13" s="198">
        <f>'[7]November 2020'!$L$34</f>
        <v>640678.9800000001</v>
      </c>
      <c r="L13" s="198">
        <f>'[7]November 2020'!$R$34</f>
        <v>645309.89000000013</v>
      </c>
      <c r="M13" s="198">
        <f>'[7]November 2020'!$T$34</f>
        <v>24392.713841999997</v>
      </c>
      <c r="N13" s="199">
        <f t="shared" si="0"/>
        <v>25080140.349999998</v>
      </c>
      <c r="O13" s="199">
        <f t="shared" si="1"/>
        <v>2334027.08</v>
      </c>
      <c r="P13" s="199">
        <f t="shared" si="2"/>
        <v>2337637.9900000002</v>
      </c>
      <c r="Q13" s="199">
        <f t="shared" si="3"/>
        <v>88362.716021999993</v>
      </c>
      <c r="R13" s="200">
        <f>'[4]2020 Sports Betting'!$N$26</f>
        <v>107998.87513799997</v>
      </c>
      <c r="T13" s="181"/>
      <c r="U13" s="181"/>
      <c r="V13" s="181"/>
      <c r="W13" s="181"/>
      <c r="X13" s="181"/>
      <c r="Y13" s="181"/>
    </row>
    <row r="14" spans="1:25" s="180" customFormat="1" ht="16.5" customHeight="1" thickBot="1" x14ac:dyDescent="0.35">
      <c r="A14" s="201" t="s">
        <v>25</v>
      </c>
      <c r="B14" s="198">
        <f>'[5]December 2020'!$F$35</f>
        <v>2872394.4</v>
      </c>
      <c r="C14" s="198">
        <f>'[5]December 2020'!$L$35</f>
        <v>783620.75</v>
      </c>
      <c r="D14" s="198">
        <f>'[5]December 2020'!$R$35</f>
        <v>776788.35000000009</v>
      </c>
      <c r="E14" s="198">
        <f>'[5]December 2020'!$T$35</f>
        <v>29362.599629999997</v>
      </c>
      <c r="F14" s="198">
        <f>'[6]December 2020'!$F$35</f>
        <v>4721663</v>
      </c>
      <c r="G14" s="198">
        <f>'[6]December 2020'!$L$35</f>
        <v>646002.65</v>
      </c>
      <c r="H14" s="198">
        <f>'[6]December 2020'!$R$35</f>
        <v>646002.65</v>
      </c>
      <c r="I14" s="198">
        <f>'[6]December 2020'!$T$35</f>
        <v>24418.900169999997</v>
      </c>
      <c r="J14" s="198">
        <f>'[7]December 2020'!$F$35</f>
        <v>2126335.71</v>
      </c>
      <c r="K14" s="198">
        <f>'[7]December 2020'!$L$35</f>
        <v>460449.41</v>
      </c>
      <c r="L14" s="198">
        <f>'[7]December 2020'!$R$35</f>
        <v>460449.41</v>
      </c>
      <c r="M14" s="198">
        <f>'[7]December 2020'!$T$35</f>
        <v>17404.987698000001</v>
      </c>
      <c r="N14" s="199">
        <f t="shared" si="0"/>
        <v>9720393.1099999994</v>
      </c>
      <c r="O14" s="199">
        <f t="shared" si="1"/>
        <v>1890072.8099999998</v>
      </c>
      <c r="P14" s="199">
        <f t="shared" si="2"/>
        <v>1883240.41</v>
      </c>
      <c r="Q14" s="199">
        <f t="shared" si="3"/>
        <v>71186.487497999988</v>
      </c>
      <c r="R14" s="200">
        <f>'[4]2020 Sports Betting'!$N$28</f>
        <v>87005.70694199999</v>
      </c>
      <c r="T14" s="181"/>
      <c r="U14" s="181"/>
      <c r="V14" s="181"/>
      <c r="W14" s="181"/>
      <c r="X14" s="181"/>
      <c r="Y14" s="181"/>
    </row>
    <row r="15" spans="1:25" s="180" customFormat="1" ht="16.5" customHeight="1" thickBot="1" x14ac:dyDescent="0.35">
      <c r="A15" s="182" t="s">
        <v>0</v>
      </c>
      <c r="B15" s="183">
        <f t="shared" ref="B15:Q15" si="4">SUM(B5:B14)</f>
        <v>57073118.449999988</v>
      </c>
      <c r="C15" s="183">
        <f t="shared" si="4"/>
        <v>8177242.7000000002</v>
      </c>
      <c r="D15" s="183">
        <f t="shared" si="4"/>
        <v>8165747.3000000007</v>
      </c>
      <c r="E15" s="183">
        <f t="shared" si="4"/>
        <v>308665.24793999997</v>
      </c>
      <c r="F15" s="183">
        <f t="shared" si="4"/>
        <v>46607374</v>
      </c>
      <c r="G15" s="183">
        <f t="shared" si="4"/>
        <v>6091894.6200000001</v>
      </c>
      <c r="H15" s="183">
        <f t="shared" si="4"/>
        <v>6030228.6200000001</v>
      </c>
      <c r="I15" s="183">
        <f t="shared" si="4"/>
        <v>227942.641836</v>
      </c>
      <c r="J15" s="183">
        <f t="shared" si="4"/>
        <v>27083005.079999998</v>
      </c>
      <c r="K15" s="183">
        <f t="shared" si="4"/>
        <v>4076251.6700000004</v>
      </c>
      <c r="L15" s="183">
        <f t="shared" si="4"/>
        <v>4080882.5800000005</v>
      </c>
      <c r="M15" s="183">
        <f t="shared" si="4"/>
        <v>154257.36152400001</v>
      </c>
      <c r="N15" s="183">
        <f t="shared" si="4"/>
        <v>130763497.52999999</v>
      </c>
      <c r="O15" s="183">
        <f t="shared" si="4"/>
        <v>18345388.989999998</v>
      </c>
      <c r="P15" s="203">
        <f t="shared" si="4"/>
        <v>18276858.5</v>
      </c>
      <c r="Q15" s="204">
        <f t="shared" si="4"/>
        <v>690865.25129999989</v>
      </c>
      <c r="R15" s="184">
        <f>SUM(R5:R14)</f>
        <v>844390.86269999994</v>
      </c>
      <c r="T15" s="181"/>
      <c r="U15" s="181"/>
      <c r="V15" s="181"/>
      <c r="W15" s="181"/>
      <c r="X15" s="181"/>
      <c r="Y15" s="181"/>
    </row>
    <row r="16" spans="1:25" x14ac:dyDescent="0.3">
      <c r="A16" s="4"/>
      <c r="B16" s="23"/>
      <c r="C16" s="23"/>
      <c r="D16" s="2"/>
      <c r="E16" s="3"/>
      <c r="F16" s="3"/>
      <c r="G16" s="3"/>
      <c r="H16" s="2"/>
      <c r="I16" s="3"/>
      <c r="J16" s="27"/>
      <c r="K16" s="27"/>
      <c r="L16" s="2"/>
      <c r="M16" s="3"/>
      <c r="N16" s="3"/>
      <c r="O16" s="3"/>
      <c r="P16" s="2"/>
      <c r="Q16" s="3"/>
      <c r="R16" s="35"/>
      <c r="T16" s="22"/>
      <c r="U16" s="22"/>
      <c r="V16" s="22"/>
      <c r="W16" s="22"/>
      <c r="X16" s="22"/>
      <c r="Y16" s="22"/>
    </row>
    <row r="17" spans="1:25" ht="39.75" customHeight="1" x14ac:dyDescent="0.3">
      <c r="A17" s="240" t="s">
        <v>22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2"/>
      <c r="T17" s="22"/>
      <c r="U17" s="22"/>
      <c r="V17" s="22"/>
      <c r="W17" s="22"/>
      <c r="X17" s="22"/>
      <c r="Y17" s="22"/>
    </row>
    <row r="18" spans="1:25" x14ac:dyDescent="0.3">
      <c r="A18" s="240" t="s">
        <v>23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2"/>
    </row>
    <row r="19" spans="1:25" ht="14.7" customHeight="1" x14ac:dyDescent="0.3">
      <c r="A19" s="240" t="s">
        <v>24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2"/>
    </row>
    <row r="20" spans="1:25" ht="14.7" customHeight="1" x14ac:dyDescent="0.3">
      <c r="A20" s="240" t="s">
        <v>27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2"/>
    </row>
    <row r="21" spans="1:25" ht="14.25" customHeight="1" x14ac:dyDescent="0.3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</row>
    <row r="22" spans="1:25" ht="14.25" customHeight="1" x14ac:dyDescent="0.3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</row>
    <row r="23" spans="1:25" s="10" customFormat="1" ht="18" customHeight="1" x14ac:dyDescent="0.3">
      <c r="A23" s="18"/>
      <c r="B23" s="236" t="s">
        <v>28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32"/>
      <c r="T23" s="11"/>
      <c r="U23" s="11"/>
    </row>
    <row r="24" spans="1:25" s="16" customFormat="1" ht="30.75" customHeight="1" thickBot="1" x14ac:dyDescent="0.35">
      <c r="A24" s="19"/>
      <c r="B24" s="227" t="s">
        <v>5</v>
      </c>
      <c r="C24" s="227"/>
      <c r="D24" s="227"/>
      <c r="E24" s="228"/>
      <c r="F24" s="229" t="s">
        <v>6</v>
      </c>
      <c r="G24" s="230"/>
      <c r="H24" s="230"/>
      <c r="I24" s="231"/>
      <c r="J24" s="229" t="s">
        <v>7</v>
      </c>
      <c r="K24" s="230"/>
      <c r="L24" s="230"/>
      <c r="M24" s="231"/>
      <c r="N24" s="232" t="s">
        <v>8</v>
      </c>
      <c r="O24" s="233"/>
      <c r="P24" s="233"/>
      <c r="Q24" s="234"/>
      <c r="R24" s="33" t="s">
        <v>9</v>
      </c>
      <c r="T24" s="17"/>
      <c r="U24" s="17"/>
    </row>
    <row r="25" spans="1:25" s="166" customFormat="1" ht="38.25" customHeight="1" x14ac:dyDescent="0.3">
      <c r="A25" s="168" t="s">
        <v>1</v>
      </c>
      <c r="B25" s="162" t="s">
        <v>15</v>
      </c>
      <c r="C25" s="162" t="s">
        <v>39</v>
      </c>
      <c r="D25" s="162" t="s">
        <v>11</v>
      </c>
      <c r="E25" s="162" t="s">
        <v>56</v>
      </c>
      <c r="F25" s="162" t="s">
        <v>15</v>
      </c>
      <c r="G25" s="162" t="s">
        <v>39</v>
      </c>
      <c r="H25" s="162" t="s">
        <v>11</v>
      </c>
      <c r="I25" s="162" t="s">
        <v>56</v>
      </c>
      <c r="J25" s="162" t="s">
        <v>15</v>
      </c>
      <c r="K25" s="162" t="s">
        <v>39</v>
      </c>
      <c r="L25" s="162" t="s">
        <v>11</v>
      </c>
      <c r="M25" s="162" t="s">
        <v>56</v>
      </c>
      <c r="N25" s="164" t="s">
        <v>15</v>
      </c>
      <c r="O25" s="164" t="s">
        <v>39</v>
      </c>
      <c r="P25" s="164" t="s">
        <v>11</v>
      </c>
      <c r="Q25" s="164" t="s">
        <v>57</v>
      </c>
      <c r="R25" s="169" t="s">
        <v>58</v>
      </c>
      <c r="T25" s="167"/>
      <c r="U25" s="167"/>
    </row>
    <row r="26" spans="1:25" s="189" customFormat="1" ht="16.5" customHeight="1" x14ac:dyDescent="0.3">
      <c r="A26" s="185" t="s">
        <v>29</v>
      </c>
      <c r="B26" s="186">
        <f>'[5]January 2021'!$F$35</f>
        <v>11649850.049999997</v>
      </c>
      <c r="C26" s="186">
        <f>'[5]January 2021'!$L$35</f>
        <v>890859.10000000044</v>
      </c>
      <c r="D26" s="186">
        <f>'[5]January 2021'!$R$35</f>
        <v>863439.10000000044</v>
      </c>
      <c r="E26" s="186">
        <f>MAX(0,'[5]January 2021'!$T$35)</f>
        <v>32637.997979999996</v>
      </c>
      <c r="F26" s="186">
        <f>'[6]January 2021'!$F$35</f>
        <v>14888934</v>
      </c>
      <c r="G26" s="186">
        <f>'[6]January 2021'!$L$35</f>
        <v>1566018.6800000002</v>
      </c>
      <c r="H26" s="186">
        <f>'[6]January 2021'!$R$35</f>
        <v>1566018.6800000002</v>
      </c>
      <c r="I26" s="186">
        <f>MAX(0,'[6]January 2021'!$T$35)</f>
        <v>59195.506104000007</v>
      </c>
      <c r="J26" s="186">
        <f>'[7]January 2021'!$F$35</f>
        <v>9145409.7099999972</v>
      </c>
      <c r="K26" s="186">
        <f>'[7]January 2021'!$L$35</f>
        <v>1633658.6800000002</v>
      </c>
      <c r="L26" s="186">
        <f>'[7]January 2021'!$R$35</f>
        <v>1633658.6800000002</v>
      </c>
      <c r="M26" s="186">
        <f>MAX(0,'[7]January 2021'!$T$35)</f>
        <v>61752.298104000009</v>
      </c>
      <c r="N26" s="187">
        <f t="shared" ref="N26:Q28" si="5">B26+F26+J26</f>
        <v>35684193.75999999</v>
      </c>
      <c r="O26" s="187">
        <f t="shared" si="5"/>
        <v>4090536.4600000009</v>
      </c>
      <c r="P26" s="187">
        <f t="shared" si="5"/>
        <v>4063116.4600000009</v>
      </c>
      <c r="Q26" s="187">
        <f t="shared" si="5"/>
        <v>153585.802188</v>
      </c>
      <c r="R26" s="188">
        <f>'[8]2021 Sports Betting'!$N$6</f>
        <v>187715.98045199999</v>
      </c>
      <c r="T26" s="190"/>
      <c r="U26" s="190"/>
    </row>
    <row r="27" spans="1:25" s="189" customFormat="1" ht="16.5" customHeight="1" x14ac:dyDescent="0.3">
      <c r="A27" s="185" t="s">
        <v>30</v>
      </c>
      <c r="B27" s="186">
        <f>'[5]February 2021'!$F$32</f>
        <v>6695253.25</v>
      </c>
      <c r="C27" s="186">
        <f>'[5]February 2021'!$L$32</f>
        <v>-8751.0499999998428</v>
      </c>
      <c r="D27" s="186">
        <f>'[5]February 2021'!$R$32</f>
        <v>-8761.0499999998428</v>
      </c>
      <c r="E27" s="186">
        <f>'[5]February 2021'!$T$32</f>
        <v>-331.16768999999704</v>
      </c>
      <c r="F27" s="186">
        <f>'[6]February 2021'!$F$32</f>
        <v>11242016</v>
      </c>
      <c r="G27" s="186">
        <f>'[6]February 2021'!$L$32</f>
        <v>-183680</v>
      </c>
      <c r="H27" s="186">
        <f>'[6]February 2021'!$R$32</f>
        <v>-183680</v>
      </c>
      <c r="I27" s="186">
        <f>'[6]February 2021'!$T$32</f>
        <v>-6943.1039999999994</v>
      </c>
      <c r="J27" s="186">
        <f>'[7]February 2021'!$F$32</f>
        <v>5774713.2800000003</v>
      </c>
      <c r="K27" s="186">
        <f>'[7]February 2021'!$L$32</f>
        <v>114814.14999999998</v>
      </c>
      <c r="L27" s="186">
        <f>'[7]February 2021'!$R$32</f>
        <v>114814.14999999998</v>
      </c>
      <c r="M27" s="186">
        <f>MAX(0,'[7]February 2021'!$T$32)</f>
        <v>4339.9748700000064</v>
      </c>
      <c r="N27" s="187">
        <f t="shared" si="5"/>
        <v>23711982.530000001</v>
      </c>
      <c r="O27" s="187">
        <f t="shared" si="5"/>
        <v>-77616.899999999863</v>
      </c>
      <c r="P27" s="187">
        <f t="shared" si="5"/>
        <v>-77626.899999999863</v>
      </c>
      <c r="Q27" s="187">
        <f t="shared" si="5"/>
        <v>-2934.2968199999896</v>
      </c>
      <c r="R27" s="188">
        <f>'[8]2021 Sports Betting'!$N$8</f>
        <v>-3586.3627799999958</v>
      </c>
      <c r="T27" s="190"/>
      <c r="U27" s="190"/>
    </row>
    <row r="28" spans="1:25" s="191" customFormat="1" ht="16.5" customHeight="1" x14ac:dyDescent="0.3">
      <c r="A28" s="185" t="s">
        <v>31</v>
      </c>
      <c r="B28" s="186">
        <f>'[5]March 2021'!$F$35</f>
        <v>7487915.4999999991</v>
      </c>
      <c r="C28" s="186">
        <f>'[5]March 2021'!$L$35</f>
        <v>866114.99999999988</v>
      </c>
      <c r="D28" s="186">
        <f>'[5]March 2021'!$R$35</f>
        <v>868206.19999999984</v>
      </c>
      <c r="E28" s="186">
        <f>MAX(0,'[5]March 2021'!$T$35)</f>
        <v>32818.194360000009</v>
      </c>
      <c r="F28" s="186">
        <f>'[6]March 2021'!$F$35</f>
        <v>7283146</v>
      </c>
      <c r="G28" s="186">
        <f>'[6]March 2021'!$L$35</f>
        <v>1276469.78</v>
      </c>
      <c r="H28" s="186">
        <f>'[6]March 2021'!$R$35</f>
        <v>1276469.78</v>
      </c>
      <c r="I28" s="186">
        <f>MAX(0,'[6]March 2021'!$T$35)</f>
        <v>48250.557684000007</v>
      </c>
      <c r="J28" s="186">
        <f>'[7]March 2021'!$F$35</f>
        <v>9470668.6699999999</v>
      </c>
      <c r="K28" s="186">
        <f>'[7]March 2021'!$L$35</f>
        <v>825478.82</v>
      </c>
      <c r="L28" s="186">
        <f>'[7]March 2021'!$R$35</f>
        <v>825478.82</v>
      </c>
      <c r="M28" s="186">
        <f>MAX(0,'[7]March 2021'!$T$35)</f>
        <v>31203.099395999987</v>
      </c>
      <c r="N28" s="187">
        <f t="shared" si="5"/>
        <v>24241730.170000002</v>
      </c>
      <c r="O28" s="187">
        <f t="shared" si="5"/>
        <v>2968063.5999999996</v>
      </c>
      <c r="P28" s="187">
        <f t="shared" si="5"/>
        <v>2970154.8</v>
      </c>
      <c r="Q28" s="187">
        <f t="shared" si="5"/>
        <v>112271.85144000001</v>
      </c>
      <c r="R28" s="188">
        <f>MAX(0,'[8]2021 Sports Betting'!$N$10)</f>
        <v>137221.15176000001</v>
      </c>
    </row>
    <row r="29" spans="1:25" s="192" customFormat="1" ht="16.5" customHeight="1" x14ac:dyDescent="0.3">
      <c r="A29" s="185" t="s">
        <v>32</v>
      </c>
      <c r="B29" s="186">
        <f>'[5]April 2021'!$F$34</f>
        <v>6313137.0999999987</v>
      </c>
      <c r="C29" s="186">
        <f>'[5]April 2021'!$L$34</f>
        <v>604701.24999999977</v>
      </c>
      <c r="D29" s="186">
        <f>'[5]April 2021'!$R$34</f>
        <v>604701.24999999977</v>
      </c>
      <c r="E29" s="186">
        <f>MAX(0,'[5]April 2021'!$T$34)</f>
        <v>22857.707249999999</v>
      </c>
      <c r="F29" s="186">
        <f>'[6]April 2021'!$F$34</f>
        <v>6760156</v>
      </c>
      <c r="G29" s="186">
        <f>'[6]April 2021'!$L$34</f>
        <v>420605.37</v>
      </c>
      <c r="H29" s="186">
        <f>'[6]April 2021'!$R$34</f>
        <v>420605.37</v>
      </c>
      <c r="I29" s="186">
        <f>MAX(0,'[6]April 2021'!$T$34)</f>
        <v>15898.882985999997</v>
      </c>
      <c r="J29" s="186">
        <f>'[7]April 2021'!$F$34</f>
        <v>11264388.48</v>
      </c>
      <c r="K29" s="186">
        <f>'[7]April 2021'!$L$34</f>
        <v>517224.27</v>
      </c>
      <c r="L29" s="186">
        <f>'[7]April 2021'!$R$34</f>
        <v>517224.27</v>
      </c>
      <c r="M29" s="186">
        <f>MAX(0,'[7]April 2021'!$T$34)</f>
        <v>19551.077406</v>
      </c>
      <c r="N29" s="187">
        <f t="shared" ref="N29:Q32" si="6">B29+F29+J29</f>
        <v>24337681.579999998</v>
      </c>
      <c r="O29" s="187">
        <f t="shared" si="6"/>
        <v>1542530.8899999997</v>
      </c>
      <c r="P29" s="187">
        <f t="shared" si="6"/>
        <v>1542530.8899999997</v>
      </c>
      <c r="Q29" s="187">
        <f t="shared" si="6"/>
        <v>58307.667642</v>
      </c>
      <c r="R29" s="188">
        <f>MAX(0,'[8]2021 Sports Betting'!$N$12)</f>
        <v>71264.927117999992</v>
      </c>
      <c r="S29" s="191"/>
    </row>
    <row r="30" spans="1:25" s="192" customFormat="1" ht="16.5" customHeight="1" x14ac:dyDescent="0.3">
      <c r="A30" s="185" t="s">
        <v>33</v>
      </c>
      <c r="B30" s="186">
        <f>'[5]May 2021'!$F$35</f>
        <v>7948435.2499999991</v>
      </c>
      <c r="C30" s="186">
        <f>'[5]May 2021'!$L$35</f>
        <v>402819.50000000006</v>
      </c>
      <c r="D30" s="186">
        <f>'[5]May 2021'!$R$35</f>
        <v>402222.65</v>
      </c>
      <c r="E30" s="186">
        <f>MAX(0,'[5]May 2021'!$T$35)</f>
        <v>15204.016170000001</v>
      </c>
      <c r="F30" s="186">
        <f>'[6]May 2021'!$F$35</f>
        <v>6474139</v>
      </c>
      <c r="G30" s="186">
        <f>'[6]May 2021'!$L$35</f>
        <v>729905.04</v>
      </c>
      <c r="H30" s="186">
        <f>'[6]May 2021'!$R$35</f>
        <v>709796.04</v>
      </c>
      <c r="I30" s="186">
        <f>MAX(0,'[6]May 2021'!$T$35)</f>
        <v>26830.290311999994</v>
      </c>
      <c r="J30" s="186">
        <f>'[7]May 2021'!$F$35</f>
        <v>5774302.4900000002</v>
      </c>
      <c r="K30" s="186">
        <f>'[7]May 2021'!$L$35</f>
        <v>636546.84000000008</v>
      </c>
      <c r="L30" s="186">
        <f>'[7]May 2021'!$R$35</f>
        <v>636546.84000000008</v>
      </c>
      <c r="M30" s="186">
        <f>MAX(0,'[7]May 2021'!$T$35)</f>
        <v>24061.470551999999</v>
      </c>
      <c r="N30" s="187">
        <f t="shared" si="6"/>
        <v>20196876.740000002</v>
      </c>
      <c r="O30" s="187">
        <f t="shared" si="6"/>
        <v>1769271.3800000001</v>
      </c>
      <c r="P30" s="187">
        <f t="shared" si="6"/>
        <v>1748565.53</v>
      </c>
      <c r="Q30" s="187">
        <f t="shared" si="6"/>
        <v>66095.777033999999</v>
      </c>
      <c r="R30" s="188">
        <f>MAX(0,'[8]2021 Sports Betting'!$N$14)</f>
        <v>80783.727486000003</v>
      </c>
      <c r="S30" s="191"/>
    </row>
    <row r="31" spans="1:25" s="192" customFormat="1" ht="16.5" customHeight="1" x14ac:dyDescent="0.3">
      <c r="A31" s="185" t="s">
        <v>34</v>
      </c>
      <c r="B31" s="186">
        <f>'[5]June 2021'!$F$34</f>
        <v>8087226.9999999981</v>
      </c>
      <c r="C31" s="186">
        <f>'[5]June 2021'!$L$34</f>
        <v>680454.55</v>
      </c>
      <c r="D31" s="186">
        <f>'[5]June 2021'!$R$34</f>
        <v>680434.55</v>
      </c>
      <c r="E31" s="186">
        <f>MAX(0,'[5]June 2021'!$T$34)</f>
        <v>25720.42599</v>
      </c>
      <c r="F31" s="186">
        <f>'[6]June 2021'!$F$34</f>
        <v>8467849</v>
      </c>
      <c r="G31" s="186">
        <f>'[6]June 2021'!$L$34</f>
        <v>796206.14</v>
      </c>
      <c r="H31" s="186">
        <f>'[6]June 2021'!$R$34</f>
        <v>796206.14</v>
      </c>
      <c r="I31" s="186">
        <f>MAX(0,'[6]June 2021'!$T$34)</f>
        <v>30096.592091999999</v>
      </c>
      <c r="J31" s="186">
        <f>'[7]June 2021'!$F$34</f>
        <v>7823791.629999999</v>
      </c>
      <c r="K31" s="186">
        <f>'[7]June 2021'!$L$34</f>
        <v>819271.64000000013</v>
      </c>
      <c r="L31" s="186">
        <f>'[7]June 2021'!$R$34</f>
        <v>819271.64000000013</v>
      </c>
      <c r="M31" s="186">
        <f>MAX(0,'[7]June 2021'!$T$34)</f>
        <v>30968.467992000002</v>
      </c>
      <c r="N31" s="187">
        <f t="shared" si="6"/>
        <v>24378867.629999995</v>
      </c>
      <c r="O31" s="187">
        <f t="shared" si="6"/>
        <v>2295932.33</v>
      </c>
      <c r="P31" s="187">
        <f t="shared" si="6"/>
        <v>2295912.33</v>
      </c>
      <c r="Q31" s="187">
        <f t="shared" si="6"/>
        <v>86785.486074</v>
      </c>
      <c r="R31" s="188">
        <f>MAX(0,'[8]2021 Sports Betting'!$N$16)</f>
        <v>106071.14964599999</v>
      </c>
      <c r="S31" s="191"/>
    </row>
    <row r="32" spans="1:25" s="192" customFormat="1" ht="16.5" customHeight="1" x14ac:dyDescent="0.3">
      <c r="A32" s="185" t="s">
        <v>35</v>
      </c>
      <c r="B32" s="186">
        <f>'[5]July 2021'!$F$35</f>
        <v>5178196.05</v>
      </c>
      <c r="C32" s="186">
        <f>'[5]July 2021'!$L$35</f>
        <v>136972.84999999992</v>
      </c>
      <c r="D32" s="186">
        <f>'[5]July 2021'!$R$35</f>
        <v>136947.84999999992</v>
      </c>
      <c r="E32" s="186">
        <f>MAX(0,'[5]July 2021'!$T$35)</f>
        <v>5176.6287299999949</v>
      </c>
      <c r="F32" s="186">
        <f>'[6]July 2021'!$F$35</f>
        <v>4518702</v>
      </c>
      <c r="G32" s="186">
        <f>'[6]July 2021'!$L$35</f>
        <v>637681.52</v>
      </c>
      <c r="H32" s="186">
        <f>'[6]July 2021'!$R$35</f>
        <v>637681.52</v>
      </c>
      <c r="I32" s="186">
        <f>MAX(0,'[6]July 2021'!$T$35)</f>
        <v>24104.361456000002</v>
      </c>
      <c r="J32" s="186">
        <f>'[7]July 2021'!$F$35</f>
        <v>8575884.9000000022</v>
      </c>
      <c r="K32" s="186">
        <f>'[7]July 2021'!$L$35</f>
        <v>437202.94000000006</v>
      </c>
      <c r="L32" s="186">
        <f>'[7]July 2021'!$R$35</f>
        <v>437202.94000000006</v>
      </c>
      <c r="M32" s="186">
        <f>MAX(0,'[7]July 2021'!$T$35)</f>
        <v>16526.271131999998</v>
      </c>
      <c r="N32" s="187">
        <f t="shared" si="6"/>
        <v>18272782.950000003</v>
      </c>
      <c r="O32" s="187">
        <f t="shared" si="6"/>
        <v>1211857.31</v>
      </c>
      <c r="P32" s="187">
        <f t="shared" si="6"/>
        <v>1211832.31</v>
      </c>
      <c r="Q32" s="187">
        <f t="shared" si="6"/>
        <v>45807.26131799999</v>
      </c>
      <c r="R32" s="188">
        <f>MAX(0,'[8]2021 Sports Betting'!$N$18)</f>
        <v>55986.652721999992</v>
      </c>
      <c r="S32" s="191"/>
    </row>
    <row r="33" spans="1:25" s="192" customFormat="1" ht="16.5" customHeight="1" x14ac:dyDescent="0.3">
      <c r="A33" s="185" t="s">
        <v>36</v>
      </c>
      <c r="B33" s="186">
        <f>'[5]August 2021'!$F$35</f>
        <v>4329629.75</v>
      </c>
      <c r="C33" s="186">
        <f>'[5]August 2021'!$L$35</f>
        <v>850473.95000000019</v>
      </c>
      <c r="D33" s="186">
        <f>'[5]August 2021'!$R$35</f>
        <v>851920.45000000007</v>
      </c>
      <c r="E33" s="186">
        <f>MAX(0,'[5]August 2021'!$T$35)</f>
        <v>32202.593010000001</v>
      </c>
      <c r="F33" s="186">
        <f>'[6]August 2021'!$F$35</f>
        <v>3161937</v>
      </c>
      <c r="G33" s="186">
        <f>'[6]August 2021'!$L$35</f>
        <v>232675.06</v>
      </c>
      <c r="H33" s="186">
        <f>'[6]August 2021'!$R$35</f>
        <v>232675.06</v>
      </c>
      <c r="I33" s="186">
        <f>MAX(0,'[6]August 2021'!$T$35)</f>
        <v>8795.1172680000018</v>
      </c>
      <c r="J33" s="186">
        <f>'[7]August 2021'!$F$35</f>
        <v>8796603.370000001</v>
      </c>
      <c r="K33" s="186">
        <f>'[7]August 2021'!$L$35</f>
        <v>565431.69999999995</v>
      </c>
      <c r="L33" s="186">
        <f>'[7]August 2021'!$R$35</f>
        <v>565431.69999999995</v>
      </c>
      <c r="M33" s="186">
        <f>MAX(0,'[7]August 2021'!$T$35)</f>
        <v>21373.31826</v>
      </c>
      <c r="N33" s="187">
        <f t="shared" ref="N33:N34" si="7">B33+F33+J33</f>
        <v>16288170.120000001</v>
      </c>
      <c r="O33" s="187">
        <f t="shared" ref="O33:O34" si="8">C33+G33+K33</f>
        <v>1648580.7100000002</v>
      </c>
      <c r="P33" s="187">
        <f t="shared" ref="P33:P34" si="9">D33+H33+L33</f>
        <v>1650027.21</v>
      </c>
      <c r="Q33" s="187">
        <f t="shared" ref="Q33:Q34" si="10">E33+I33+M33</f>
        <v>62371.028537999999</v>
      </c>
      <c r="R33" s="188">
        <f>MAX(0,'[8]2021 Sports Betting'!$N$20)</f>
        <v>76231.257101999974</v>
      </c>
      <c r="S33" s="191"/>
      <c r="T33" s="193"/>
      <c r="U33" s="193"/>
      <c r="V33" s="193"/>
      <c r="W33" s="193"/>
      <c r="X33" s="193"/>
      <c r="Y33" s="193"/>
    </row>
    <row r="34" spans="1:25" s="192" customFormat="1" ht="16.5" customHeight="1" x14ac:dyDescent="0.3">
      <c r="A34" s="185" t="s">
        <v>3</v>
      </c>
      <c r="B34" s="186">
        <f>'[5]Sept 2021'!$F$34</f>
        <v>13168396.800000003</v>
      </c>
      <c r="C34" s="186">
        <f>'[5]Sept 2021'!$L$34</f>
        <v>1338539.6499999999</v>
      </c>
      <c r="D34" s="186">
        <f>'[5]Sept 2021'!$R$34</f>
        <v>1341262.2499999998</v>
      </c>
      <c r="E34" s="186">
        <f>MAX(0,'[5]Sept 2021'!$T$34)</f>
        <v>50699.713049999991</v>
      </c>
      <c r="F34" s="186">
        <f>'[6]Sept 2021'!$F$34</f>
        <v>7377190</v>
      </c>
      <c r="G34" s="186">
        <f>'[6]Sept 2021'!$L$34</f>
        <v>1237487.93</v>
      </c>
      <c r="H34" s="186">
        <f>'[6]Sept 2021'!$R$34</f>
        <v>1237487.93</v>
      </c>
      <c r="I34" s="186">
        <f>MAX(0,'[6]Sept 2021'!$T$34)</f>
        <v>46777.043754000006</v>
      </c>
      <c r="J34" s="186">
        <f>'[7]Sept 2021'!$F$34</f>
        <v>11982900.619999997</v>
      </c>
      <c r="K34" s="186">
        <f>'[7]Sept 2021'!$L$34</f>
        <v>883813.07</v>
      </c>
      <c r="L34" s="186">
        <f>'[7]Sept 2021'!$R$34</f>
        <v>883813.07</v>
      </c>
      <c r="M34" s="186">
        <f>MAX(0,'[7]Sept 2021'!$T$34)</f>
        <v>33408.134045999992</v>
      </c>
      <c r="N34" s="187">
        <f t="shared" si="7"/>
        <v>32528487.420000002</v>
      </c>
      <c r="O34" s="187">
        <f t="shared" si="8"/>
        <v>3459840.65</v>
      </c>
      <c r="P34" s="187">
        <f t="shared" si="9"/>
        <v>3462563.2499999995</v>
      </c>
      <c r="Q34" s="187">
        <f t="shared" si="10"/>
        <v>130884.89085</v>
      </c>
      <c r="R34" s="188">
        <f>MAX(0,'[8]2021 Sports Betting'!$N$22)</f>
        <v>159970.42214999997</v>
      </c>
      <c r="S34" s="191"/>
      <c r="T34" s="193"/>
      <c r="U34" s="193"/>
      <c r="V34" s="193"/>
      <c r="W34" s="193"/>
      <c r="X34" s="193"/>
      <c r="Y34" s="193"/>
    </row>
    <row r="35" spans="1:25" s="192" customFormat="1" ht="16.5" customHeight="1" x14ac:dyDescent="0.3">
      <c r="A35" s="185" t="s">
        <v>2</v>
      </c>
      <c r="B35" s="186">
        <f>'[9]October 2021'!$F$35</f>
        <v>12512166.599999998</v>
      </c>
      <c r="C35" s="186">
        <f>'[9]October 2021'!$L$35</f>
        <v>1381436.9000000004</v>
      </c>
      <c r="D35" s="186">
        <f>'[9]October 2021'!$R$35</f>
        <v>1385030.3000000003</v>
      </c>
      <c r="E35" s="186">
        <f>MAX(0,'[9]October 2021'!$T$35)</f>
        <v>52354.145339999995</v>
      </c>
      <c r="F35" s="186">
        <f>'[10]October 2021'!$F$35</f>
        <v>10259726</v>
      </c>
      <c r="G35" s="186">
        <f>'[10]October 2021'!$L$35</f>
        <v>672038.91</v>
      </c>
      <c r="H35" s="186">
        <f>'[10]October 2021'!$R$35</f>
        <v>671008.91</v>
      </c>
      <c r="I35" s="186">
        <f>MAX(0,'[10]October 2021'!$T$35)</f>
        <v>25364.136798</v>
      </c>
      <c r="J35" s="186">
        <f>'[11]October 2021'!$F$35</f>
        <v>11449445.010000002</v>
      </c>
      <c r="K35" s="186">
        <f>'[11]October 2021'!$L$35</f>
        <v>588846.5900000002</v>
      </c>
      <c r="L35" s="186">
        <f>'[11]October 2021'!$R$35</f>
        <v>588846.5900000002</v>
      </c>
      <c r="M35" s="186">
        <f>MAX(0,'[11]October 2021'!$T$35)</f>
        <v>22258.401102000003</v>
      </c>
      <c r="N35" s="187">
        <f t="shared" ref="N35" si="11">B35+F35+J35</f>
        <v>34221337.609999999</v>
      </c>
      <c r="O35" s="187">
        <f t="shared" ref="O35" si="12">C35+G35+K35</f>
        <v>2642322.4000000008</v>
      </c>
      <c r="P35" s="187">
        <f t="shared" ref="P35" si="13">D35+H35+L35</f>
        <v>2644885.8000000007</v>
      </c>
      <c r="Q35" s="187">
        <f t="shared" ref="Q35" si="14">E35+I35+M35</f>
        <v>99976.683239999998</v>
      </c>
      <c r="R35" s="188">
        <f>MAX(0,'[8]2021 Sports Betting'!$N$24)</f>
        <v>122193.72396</v>
      </c>
      <c r="T35" s="193"/>
      <c r="U35" s="193"/>
      <c r="V35" s="193"/>
      <c r="W35" s="193"/>
      <c r="X35" s="193"/>
      <c r="Y35" s="193"/>
    </row>
    <row r="36" spans="1:25" s="192" customFormat="1" ht="16.5" customHeight="1" x14ac:dyDescent="0.3">
      <c r="A36" s="185" t="s">
        <v>37</v>
      </c>
      <c r="B36" s="186">
        <f>'[9]November 2021'!$F$34</f>
        <v>9597375.1000000015</v>
      </c>
      <c r="C36" s="186">
        <f>'[9]November 2021'!$L$34</f>
        <v>1029266.9999999999</v>
      </c>
      <c r="D36" s="186">
        <f>'[9]November 2021'!$R$34</f>
        <v>1031456.9</v>
      </c>
      <c r="E36" s="186">
        <f>MAX(0,'[9]November 2021'!$T$34)</f>
        <v>38989.070819999994</v>
      </c>
      <c r="F36" s="186">
        <f>'[10]November 2021'!$F$34</f>
        <v>8830680</v>
      </c>
      <c r="G36" s="186">
        <f>'[10]November 2021'!$L$34</f>
        <v>1788692.27</v>
      </c>
      <c r="H36" s="186">
        <f>'[10]November 2021'!$R$34</f>
        <v>1472396.27</v>
      </c>
      <c r="I36" s="186">
        <f>MAX(0,'[10]November 2021'!$T$34)</f>
        <v>55656.579006</v>
      </c>
      <c r="J36" s="186">
        <f>'[11]November 2021'!$F$34</f>
        <v>8265829.5399999991</v>
      </c>
      <c r="K36" s="186">
        <f>'[11]November 2021'!$L$34</f>
        <v>1824845.5100000002</v>
      </c>
      <c r="L36" s="186">
        <f>'[11]November 2021'!$R$34</f>
        <v>1824845.5100000002</v>
      </c>
      <c r="M36" s="186">
        <f>MAX(0,'[11]November 2021'!$T$34)</f>
        <v>68979.16027800001</v>
      </c>
      <c r="N36" s="187">
        <f t="shared" ref="N36:N37" si="15">B36+F36+J36</f>
        <v>26693884.640000001</v>
      </c>
      <c r="O36" s="187">
        <f t="shared" ref="O36:O37" si="16">C36+G36+K36</f>
        <v>4642804.78</v>
      </c>
      <c r="P36" s="187">
        <f t="shared" ref="P36:P37" si="17">D36+H36+L36</f>
        <v>4328698.68</v>
      </c>
      <c r="Q36" s="187">
        <f t="shared" ref="Q36:Q37" si="18">E36+I36+M36</f>
        <v>163624.810104</v>
      </c>
      <c r="R36" s="188">
        <f>MAX(0,'[8]2021 Sports Betting'!$N$26)</f>
        <v>199985.87901600002</v>
      </c>
      <c r="T36" s="193"/>
      <c r="U36" s="193"/>
      <c r="V36" s="193"/>
      <c r="W36" s="193"/>
      <c r="X36" s="193"/>
      <c r="Y36" s="193"/>
    </row>
    <row r="37" spans="1:25" s="192" customFormat="1" ht="16.5" customHeight="1" thickBot="1" x14ac:dyDescent="0.35">
      <c r="A37" s="185" t="s">
        <v>38</v>
      </c>
      <c r="B37" s="186">
        <f>'[9]December 2021'!$F$35</f>
        <v>9088086.5</v>
      </c>
      <c r="C37" s="186">
        <f>'[9]December 2021'!$L$35</f>
        <v>631236.99999999988</v>
      </c>
      <c r="D37" s="186">
        <f>'[9]December 2021'!$R$35</f>
        <v>631703.09999999986</v>
      </c>
      <c r="E37" s="186">
        <f>MAX(0,'[9]December 2021'!$T$35)</f>
        <v>23878.377179999996</v>
      </c>
      <c r="F37" s="186">
        <f>'[10]December 2021'!$F$35</f>
        <v>9335280</v>
      </c>
      <c r="G37" s="186">
        <f>'[10]December 2021'!$L$35</f>
        <v>-100408</v>
      </c>
      <c r="H37" s="186">
        <f>'[10]December 2021'!$R$35</f>
        <v>-150664</v>
      </c>
      <c r="I37" s="186">
        <f>'[10]December 2021'!$T$35</f>
        <v>-5695.0992000000006</v>
      </c>
      <c r="J37" s="186">
        <f>'[11]December 2021'!$F$35</f>
        <v>11648575.140000001</v>
      </c>
      <c r="K37" s="186">
        <f>'[11]December 2021'!$L$35</f>
        <v>624849.18000000017</v>
      </c>
      <c r="L37" s="186">
        <f>'[11]December 2021'!$R$35</f>
        <v>624849.18000000017</v>
      </c>
      <c r="M37" s="186">
        <f>MAX(0,'[11]December 2021'!$T$35)</f>
        <v>23619.299004000011</v>
      </c>
      <c r="N37" s="187">
        <f t="shared" si="15"/>
        <v>30071941.640000001</v>
      </c>
      <c r="O37" s="187">
        <f t="shared" si="16"/>
        <v>1155678.1800000002</v>
      </c>
      <c r="P37" s="187">
        <f t="shared" si="17"/>
        <v>1105888.28</v>
      </c>
      <c r="Q37" s="187">
        <f t="shared" si="18"/>
        <v>41802.576984000007</v>
      </c>
      <c r="R37" s="188">
        <f>MAX(0,'[8]2021 Sports Betting'!$N$28)</f>
        <v>51092.038536000007</v>
      </c>
      <c r="T37" s="193"/>
      <c r="U37" s="193"/>
      <c r="V37" s="193"/>
      <c r="W37" s="193"/>
      <c r="X37" s="193"/>
      <c r="Y37" s="193"/>
    </row>
    <row r="38" spans="1:25" s="192" customFormat="1" ht="16.5" customHeight="1" thickBot="1" x14ac:dyDescent="0.35">
      <c r="A38" s="194" t="s">
        <v>0</v>
      </c>
      <c r="B38" s="195">
        <f>SUM(B26:B37)</f>
        <v>102055668.94999999</v>
      </c>
      <c r="C38" s="195">
        <f t="shared" ref="C38:O38" si="19">SUM(C26:C37)</f>
        <v>8804125.7000000011</v>
      </c>
      <c r="D38" s="195">
        <f t="shared" si="19"/>
        <v>8788563.5500000007</v>
      </c>
      <c r="E38" s="195">
        <f t="shared" si="19"/>
        <v>332207.70219000004</v>
      </c>
      <c r="F38" s="195">
        <f t="shared" si="19"/>
        <v>98599755</v>
      </c>
      <c r="G38" s="195">
        <f t="shared" si="19"/>
        <v>9073692.6999999993</v>
      </c>
      <c r="H38" s="195">
        <f t="shared" si="19"/>
        <v>8686001.6999999993</v>
      </c>
      <c r="I38" s="195">
        <f t="shared" si="19"/>
        <v>328330.86426000006</v>
      </c>
      <c r="J38" s="195">
        <f t="shared" si="19"/>
        <v>109972512.84000002</v>
      </c>
      <c r="K38" s="195">
        <f t="shared" si="19"/>
        <v>9471983.3900000006</v>
      </c>
      <c r="L38" s="195">
        <f t="shared" si="19"/>
        <v>9471983.3900000006</v>
      </c>
      <c r="M38" s="195">
        <f t="shared" si="19"/>
        <v>358040.97214200004</v>
      </c>
      <c r="N38" s="195">
        <f t="shared" si="19"/>
        <v>310627936.79000002</v>
      </c>
      <c r="O38" s="195">
        <f t="shared" si="19"/>
        <v>27349801.790000007</v>
      </c>
      <c r="P38" s="195">
        <f>SUM(P26:P37)</f>
        <v>26946548.640000001</v>
      </c>
      <c r="Q38" s="195">
        <f>SUM(Q26:Q37)</f>
        <v>1018579.5385920001</v>
      </c>
      <c r="R38" s="196">
        <f>SUM(R26:R37)</f>
        <v>1244930.5471679999</v>
      </c>
      <c r="T38" s="193"/>
      <c r="U38" s="193"/>
      <c r="V38" s="193"/>
      <c r="W38" s="193"/>
      <c r="X38" s="193"/>
      <c r="Y38" s="193"/>
    </row>
    <row r="39" spans="1:25" ht="16.5" customHeight="1" x14ac:dyDescent="0.3">
      <c r="A39" s="4"/>
      <c r="B39" s="23"/>
      <c r="C39" s="23"/>
      <c r="D39" s="2"/>
      <c r="E39" s="3"/>
      <c r="F39" s="3"/>
      <c r="G39" s="3"/>
      <c r="H39" s="2"/>
      <c r="I39" s="3"/>
      <c r="J39" s="27"/>
      <c r="K39" s="27"/>
      <c r="L39" s="2"/>
      <c r="M39" s="3"/>
      <c r="N39" s="3"/>
      <c r="O39" s="3"/>
      <c r="P39" s="2"/>
      <c r="Q39" s="3"/>
      <c r="R39" s="35"/>
      <c r="T39" s="22"/>
      <c r="U39" s="22"/>
      <c r="V39" s="22"/>
      <c r="W39" s="22"/>
      <c r="X39" s="22"/>
      <c r="Y39" s="22"/>
    </row>
    <row r="40" spans="1:25" x14ac:dyDescent="0.3">
      <c r="A40" s="26"/>
      <c r="B40" s="23"/>
      <c r="C40" s="23"/>
      <c r="D40" s="2"/>
      <c r="E40" s="3"/>
      <c r="F40" s="3"/>
      <c r="G40" s="3"/>
      <c r="H40" s="2"/>
      <c r="I40" s="3"/>
      <c r="J40" s="3"/>
      <c r="K40" s="3"/>
      <c r="L40" s="2"/>
      <c r="M40" s="3"/>
      <c r="N40" s="3"/>
      <c r="O40" s="3"/>
      <c r="P40" s="2"/>
      <c r="Q40" s="3"/>
      <c r="R40" s="36"/>
    </row>
    <row r="41" spans="1:25" s="10" customFormat="1" ht="18" customHeight="1" x14ac:dyDescent="0.3">
      <c r="A41" s="18"/>
      <c r="B41" s="236" t="s">
        <v>55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32"/>
      <c r="T41" s="11"/>
      <c r="U41" s="11"/>
    </row>
    <row r="42" spans="1:25" s="16" customFormat="1" ht="30.75" customHeight="1" thickBot="1" x14ac:dyDescent="0.35">
      <c r="A42" s="19"/>
      <c r="B42" s="227" t="s">
        <v>5</v>
      </c>
      <c r="C42" s="227"/>
      <c r="D42" s="227"/>
      <c r="E42" s="228"/>
      <c r="F42" s="229" t="s">
        <v>6</v>
      </c>
      <c r="G42" s="230"/>
      <c r="H42" s="230"/>
      <c r="I42" s="231"/>
      <c r="J42" s="229" t="s">
        <v>7</v>
      </c>
      <c r="K42" s="230"/>
      <c r="L42" s="230"/>
      <c r="M42" s="231"/>
      <c r="N42" s="232" t="s">
        <v>8</v>
      </c>
      <c r="O42" s="233"/>
      <c r="P42" s="233"/>
      <c r="Q42" s="234"/>
      <c r="R42" s="33" t="s">
        <v>9</v>
      </c>
      <c r="T42" s="17"/>
      <c r="U42" s="17"/>
    </row>
    <row r="43" spans="1:25" s="166" customFormat="1" ht="38.25" customHeight="1" x14ac:dyDescent="0.3">
      <c r="A43" s="168" t="s">
        <v>1</v>
      </c>
      <c r="B43" s="162" t="s">
        <v>15</v>
      </c>
      <c r="C43" s="162" t="s">
        <v>39</v>
      </c>
      <c r="D43" s="162" t="s">
        <v>11</v>
      </c>
      <c r="E43" s="162" t="s">
        <v>56</v>
      </c>
      <c r="F43" s="162" t="s">
        <v>15</v>
      </c>
      <c r="G43" s="162" t="s">
        <v>39</v>
      </c>
      <c r="H43" s="162" t="s">
        <v>11</v>
      </c>
      <c r="I43" s="162" t="s">
        <v>56</v>
      </c>
      <c r="J43" s="162" t="s">
        <v>15</v>
      </c>
      <c r="K43" s="162" t="s">
        <v>39</v>
      </c>
      <c r="L43" s="162" t="s">
        <v>11</v>
      </c>
      <c r="M43" s="162" t="s">
        <v>56</v>
      </c>
      <c r="N43" s="164" t="s">
        <v>15</v>
      </c>
      <c r="O43" s="164" t="s">
        <v>39</v>
      </c>
      <c r="P43" s="164" t="s">
        <v>11</v>
      </c>
      <c r="Q43" s="164" t="s">
        <v>57</v>
      </c>
      <c r="R43" s="169" t="s">
        <v>58</v>
      </c>
      <c r="T43" s="167"/>
      <c r="U43" s="167"/>
    </row>
    <row r="44" spans="1:25" s="177" customFormat="1" ht="16.5" customHeight="1" x14ac:dyDescent="0.3">
      <c r="A44" s="173" t="s">
        <v>29</v>
      </c>
      <c r="B44" s="174">
        <f>'[9]January 2022'!$F$35</f>
        <v>7931829.3500000024</v>
      </c>
      <c r="C44" s="174">
        <f>'[9]January 2022'!$L$35</f>
        <v>492056.10000000033</v>
      </c>
      <c r="D44" s="174">
        <f>'[9]January 2022'!$R$35</f>
        <v>481784.90000000031</v>
      </c>
      <c r="E44" s="174">
        <f>MAX(0,'[9]January 2022'!$T$35)</f>
        <v>18211.46922000001</v>
      </c>
      <c r="F44" s="174">
        <f>'[10]January 2022'!$F$35</f>
        <v>7509093</v>
      </c>
      <c r="G44" s="174">
        <f>'[10]January 2022'!$L$35</f>
        <v>550410.54</v>
      </c>
      <c r="H44" s="174">
        <f>'[10]January 2022'!$R$35</f>
        <v>521492.54000000004</v>
      </c>
      <c r="I44" s="174">
        <f>MAX(0,'[10]January 2022'!$T$35)</f>
        <v>19712.418012000006</v>
      </c>
      <c r="J44" s="174">
        <f>'[11]January 2022'!$F$35</f>
        <v>20424217.879999999</v>
      </c>
      <c r="K44" s="174">
        <f>'[11]January 2022'!$L$35</f>
        <v>929795.79000000015</v>
      </c>
      <c r="L44" s="174">
        <f>'[11]January 2022'!$R$35</f>
        <v>929795.79000000015</v>
      </c>
      <c r="M44" s="174">
        <f>MAX(0,'[11]January 2022'!$T$35)</f>
        <v>35146.280861999992</v>
      </c>
      <c r="N44" s="175">
        <f t="shared" ref="N44" si="20">B44+F44+J44</f>
        <v>35865140.230000004</v>
      </c>
      <c r="O44" s="175">
        <f t="shared" ref="O44" si="21">C44+G44+K44</f>
        <v>1972262.4300000006</v>
      </c>
      <c r="P44" s="175">
        <f t="shared" ref="P44" si="22">D44+H44+L44</f>
        <v>1933073.2300000004</v>
      </c>
      <c r="Q44" s="175">
        <f t="shared" ref="Q44" si="23">E44+I44+M44</f>
        <v>73070.168094000008</v>
      </c>
      <c r="R44" s="176">
        <f>'[12]2022 Sports Betting'!$N$6</f>
        <v>89307.983226000011</v>
      </c>
      <c r="S44" s="177">
        <f>P44*0.01</f>
        <v>19330.732300000003</v>
      </c>
      <c r="T44" s="178"/>
      <c r="U44" s="178"/>
    </row>
    <row r="45" spans="1:25" s="177" customFormat="1" ht="16.5" customHeight="1" x14ac:dyDescent="0.3">
      <c r="A45" s="173" t="s">
        <v>30</v>
      </c>
      <c r="B45" s="174">
        <f>'[9]February 2022'!$F$32</f>
        <v>5165159.6500000004</v>
      </c>
      <c r="C45" s="174">
        <f>'[9]February 2022'!$L$32</f>
        <v>-176252.19999999995</v>
      </c>
      <c r="D45" s="174">
        <f>'[9]February 2022'!$R$32</f>
        <v>-175082.09999999998</v>
      </c>
      <c r="E45" s="174">
        <f>'[9]February 2022'!$T$32</f>
        <v>-6618.0655800000022</v>
      </c>
      <c r="F45" s="174">
        <f>'[10]February 2022'!$F$32</f>
        <v>4423452</v>
      </c>
      <c r="G45" s="174">
        <f>'[10]February 2022'!$L$32</f>
        <v>-396562.69999999995</v>
      </c>
      <c r="H45" s="174">
        <f>'[10]February 2022'!$R$32</f>
        <v>-400346.69999999995</v>
      </c>
      <c r="I45" s="174">
        <f>'[10]February 2022'!$T$32</f>
        <v>-15133.10526</v>
      </c>
      <c r="J45" s="174">
        <f>'[11]February 2022'!$F$32</f>
        <v>15784862.430000005</v>
      </c>
      <c r="K45" s="174">
        <f>'[11]February 2022'!$L$32</f>
        <v>-297123.59999999969</v>
      </c>
      <c r="L45" s="174">
        <f>'[11]February 2022'!$R$32</f>
        <v>-297123.59999999969</v>
      </c>
      <c r="M45" s="174">
        <f>'[11]February 2022'!$T$32</f>
        <v>-11231.272079999988</v>
      </c>
      <c r="N45" s="175">
        <f t="shared" ref="N45:N46" si="24">B45+F45+J45</f>
        <v>25373474.080000006</v>
      </c>
      <c r="O45" s="175">
        <f t="shared" ref="O45:O46" si="25">C45+G45+K45</f>
        <v>-869938.49999999953</v>
      </c>
      <c r="P45" s="175">
        <f t="shared" ref="P45:P46" si="26">D45+H45+L45</f>
        <v>-872552.39999999967</v>
      </c>
      <c r="Q45" s="175">
        <f t="shared" ref="Q45:Q46" si="27">E45+I45+M45</f>
        <v>-32982.442919999987</v>
      </c>
      <c r="R45" s="176">
        <f>'[12]2022 Sports Betting'!$N$8</f>
        <v>-40311.920879999998</v>
      </c>
      <c r="S45" s="177">
        <f t="shared" ref="S45:S55" si="28">P45*0.01</f>
        <v>-8725.5239999999976</v>
      </c>
      <c r="T45" s="178"/>
      <c r="U45" s="178"/>
    </row>
    <row r="46" spans="1:25" s="21" customFormat="1" ht="16.5" customHeight="1" x14ac:dyDescent="0.3">
      <c r="A46" s="31" t="s">
        <v>31</v>
      </c>
      <c r="B46" s="174">
        <f>'[9]March 2022'!$F$35</f>
        <v>5687183.6000000006</v>
      </c>
      <c r="C46" s="174">
        <f>'[9]March 2022'!$L$35</f>
        <v>545097.55000000005</v>
      </c>
      <c r="D46" s="174">
        <f>'[9]March 2022'!$R$35</f>
        <v>545336.25000000012</v>
      </c>
      <c r="E46" s="174">
        <f>MAX(0,'[9]March 2022'!$T$35)</f>
        <v>20613.710250000007</v>
      </c>
      <c r="F46" s="174">
        <f>'[10]March 2022'!$F$35</f>
        <v>4969568</v>
      </c>
      <c r="G46" s="174">
        <f>'[10]March 2022'!$L$35</f>
        <v>759399.45</v>
      </c>
      <c r="H46" s="174">
        <f>'[10]March 2022'!$R$35</f>
        <v>718442.45</v>
      </c>
      <c r="I46" s="174">
        <f>MAX(0,'[10]March 2022'!$T$35)</f>
        <v>27157.124609999999</v>
      </c>
      <c r="J46" s="174">
        <f>'[11]March 2022'!$F$35</f>
        <v>15698552.01</v>
      </c>
      <c r="K46" s="174">
        <f>'[11]March 2022'!$L$35</f>
        <v>664550.17999999947</v>
      </c>
      <c r="L46" s="174">
        <f>'[11]March 2022'!$R$35</f>
        <v>664550.17999999947</v>
      </c>
      <c r="M46" s="174">
        <f>'[11]March 2022'!$T$35</f>
        <v>25119.996803999988</v>
      </c>
      <c r="N46" s="175">
        <f t="shared" si="24"/>
        <v>26355303.609999999</v>
      </c>
      <c r="O46" s="175">
        <f t="shared" si="25"/>
        <v>1969047.1799999995</v>
      </c>
      <c r="P46" s="175">
        <f t="shared" si="26"/>
        <v>1928328.8799999997</v>
      </c>
      <c r="Q46" s="175">
        <f t="shared" si="27"/>
        <v>72890.831663999998</v>
      </c>
      <c r="R46" s="176">
        <f>'[12]2022 Sports Betting'!$N$10</f>
        <v>89088.794255999979</v>
      </c>
      <c r="S46" s="177">
        <f t="shared" si="28"/>
        <v>19283.288799999998</v>
      </c>
    </row>
    <row r="47" spans="1:25" ht="16.5" customHeight="1" x14ac:dyDescent="0.3">
      <c r="A47" s="31" t="s">
        <v>32</v>
      </c>
      <c r="B47" s="174">
        <f>'[9]April 2022'!$F$34</f>
        <v>4744418.0000000009</v>
      </c>
      <c r="C47" s="174">
        <f>'[9]April 2022'!$L$34</f>
        <v>404751.99999999988</v>
      </c>
      <c r="D47" s="174">
        <f>'[9]April 2022'!$R$34</f>
        <v>405384.69999999995</v>
      </c>
      <c r="E47" s="174">
        <f>MAX(0,'[9]April 2022'!$T$34)</f>
        <v>15323.541660000003</v>
      </c>
      <c r="F47" s="174">
        <f>'[10]April 2022'!$F$34</f>
        <v>4946288</v>
      </c>
      <c r="G47" s="174">
        <f>'[10]April 2022'!$L$34</f>
        <v>575500.62</v>
      </c>
      <c r="H47" s="174">
        <f>'[10]April 2022'!$R$34</f>
        <v>552841.12</v>
      </c>
      <c r="I47" s="174">
        <f>MAX(0,'[10]April 2022'!$T$34)</f>
        <v>20897.394335999998</v>
      </c>
      <c r="J47" s="174">
        <f>'[11]April 2022'!$F$34</f>
        <v>15094979.690000001</v>
      </c>
      <c r="K47" s="174">
        <f>'[11]April 2022'!$L$34</f>
        <v>912513.46</v>
      </c>
      <c r="L47" s="174">
        <f>'[11]April 2022'!$R$34</f>
        <v>912513.46</v>
      </c>
      <c r="M47" s="174">
        <f>MAX(0,'[11]April 2022'!$T$34)</f>
        <v>34493.008787999999</v>
      </c>
      <c r="N47" s="175">
        <f t="shared" ref="N47" si="29">B47+F47+J47</f>
        <v>24785685.690000001</v>
      </c>
      <c r="O47" s="175">
        <f t="shared" ref="O47" si="30">C47+G47+K47</f>
        <v>1892766.0799999998</v>
      </c>
      <c r="P47" s="175">
        <f t="shared" ref="P47" si="31">D47+H47+L47</f>
        <v>1870739.2799999998</v>
      </c>
      <c r="Q47" s="175">
        <f t="shared" ref="Q47" si="32">E47+I47+M47</f>
        <v>70713.944783999992</v>
      </c>
      <c r="R47" s="176">
        <f>'[12]2022 Sports Betting'!$N$12</f>
        <v>86428.154735999997</v>
      </c>
      <c r="S47" s="177">
        <f t="shared" si="28"/>
        <v>18707.392799999998</v>
      </c>
    </row>
    <row r="48" spans="1:25" ht="16.5" customHeight="1" x14ac:dyDescent="0.3">
      <c r="A48" s="31" t="s">
        <v>33</v>
      </c>
      <c r="B48" s="174">
        <f>'[9]May 2022'!$F$35</f>
        <v>5438726.2999999998</v>
      </c>
      <c r="C48" s="174">
        <f>'[9]May 2022'!$L$35</f>
        <v>223397.39999999991</v>
      </c>
      <c r="D48" s="174">
        <f>'[9]May 2022'!$R$35</f>
        <v>220028.04999999993</v>
      </c>
      <c r="E48" s="174">
        <f>MAX(0,'[9]May 2022'!$T$35)</f>
        <v>8317.0602899999958</v>
      </c>
      <c r="F48" s="174">
        <f>'[10]May 2022'!$F$35</f>
        <v>4210557</v>
      </c>
      <c r="G48" s="174">
        <f>'[10]May 2022'!$L$35</f>
        <v>579227.51</v>
      </c>
      <c r="H48" s="174">
        <f>'[10]May 2022'!$R$35</f>
        <v>575468.76</v>
      </c>
      <c r="I48" s="174">
        <f>MAX(0,'[10]May 2022'!$T$35)</f>
        <v>21752.719128000001</v>
      </c>
      <c r="J48" s="174">
        <f>'[11]May 2022'!$F$35</f>
        <v>13117992.619999997</v>
      </c>
      <c r="K48" s="174">
        <f>'[11]May 2022'!$L$35</f>
        <v>1592834.08</v>
      </c>
      <c r="L48" s="174">
        <f>'[11]May 2022'!$R$35</f>
        <v>1592834.08</v>
      </c>
      <c r="M48" s="174">
        <f>MAX(0,'[11]May 2022'!$T$35)</f>
        <v>60209.128223999993</v>
      </c>
      <c r="N48" s="175">
        <f t="shared" ref="N48:N49" si="33">B48+F48+J48</f>
        <v>22767275.919999998</v>
      </c>
      <c r="O48" s="175">
        <f t="shared" ref="O48:O49" si="34">C48+G48+K48</f>
        <v>2395458.9900000002</v>
      </c>
      <c r="P48" s="175">
        <f t="shared" ref="P48:P49" si="35">D48+H48+L48</f>
        <v>2388330.89</v>
      </c>
      <c r="Q48" s="175">
        <f t="shared" ref="Q48:Q49" si="36">E48+I48+M48</f>
        <v>90278.907641999991</v>
      </c>
      <c r="R48" s="176">
        <f>'[12]2022 Sports Betting'!$N$14</f>
        <v>110340.88711799996</v>
      </c>
      <c r="S48" s="177">
        <f t="shared" si="28"/>
        <v>23883.3089</v>
      </c>
    </row>
    <row r="49" spans="1:25" ht="16.5" customHeight="1" x14ac:dyDescent="0.3">
      <c r="A49" s="31" t="s">
        <v>34</v>
      </c>
      <c r="B49" s="174">
        <f>'[9]June 2022'!$F$34</f>
        <v>9535391.5999999996</v>
      </c>
      <c r="C49" s="174">
        <f>'[9]June 2022'!$L$34</f>
        <v>-22860.150000000445</v>
      </c>
      <c r="D49" s="174">
        <f>'[9]June 2022'!$R$34</f>
        <v>-22251.000000000451</v>
      </c>
      <c r="E49" s="174">
        <f>'[9]June 2022'!$T$34</f>
        <v>-841.08780000001661</v>
      </c>
      <c r="F49" s="174">
        <f>'[10]June 2022'!$F$34</f>
        <v>2643370</v>
      </c>
      <c r="G49" s="174">
        <f>'[10]June 2022'!$L$34</f>
        <v>180052</v>
      </c>
      <c r="H49" s="174">
        <f>'[10]June 2022'!$R$34</f>
        <v>165931</v>
      </c>
      <c r="I49" s="174">
        <f>MAX(0,'[10]June 2022'!$T$34)</f>
        <v>6272.1918000000005</v>
      </c>
      <c r="J49" s="174">
        <f>'[11]June 2022'!$F$34</f>
        <v>10199774.609999999</v>
      </c>
      <c r="K49" s="174">
        <f>'[11]June 2022'!$L$34</f>
        <v>305022.65000000008</v>
      </c>
      <c r="L49" s="174">
        <f>'[11]June 2022'!$R$34</f>
        <v>305022.65000000008</v>
      </c>
      <c r="M49" s="174">
        <f>MAX(0,'[11]June 2022'!$T$34)</f>
        <v>11529.856170000003</v>
      </c>
      <c r="N49" s="175">
        <f t="shared" si="33"/>
        <v>22378536.210000001</v>
      </c>
      <c r="O49" s="175">
        <f t="shared" si="34"/>
        <v>462214.49999999965</v>
      </c>
      <c r="P49" s="175">
        <f t="shared" si="35"/>
        <v>448702.64999999962</v>
      </c>
      <c r="Q49" s="175">
        <f t="shared" si="36"/>
        <v>16960.960169999988</v>
      </c>
      <c r="R49" s="176">
        <f>'[12]2022 Sports Betting'!$N$16</f>
        <v>20730.062429999991</v>
      </c>
      <c r="S49" s="177">
        <f t="shared" si="28"/>
        <v>4487.0264999999963</v>
      </c>
    </row>
    <row r="50" spans="1:25" ht="16.5" customHeight="1" x14ac:dyDescent="0.3">
      <c r="A50" s="31" t="s">
        <v>35</v>
      </c>
      <c r="B50" s="174">
        <f>'[9]July 2022'!$F$35</f>
        <v>7086312.1500000004</v>
      </c>
      <c r="C50" s="174">
        <f>'[9]July 2022'!$L$35</f>
        <v>807173.3</v>
      </c>
      <c r="D50" s="174">
        <f>'[9]July 2022'!$R$35</f>
        <v>807709.7</v>
      </c>
      <c r="E50" s="174">
        <f>MAX(0,'[9]July 2022'!$T$35)</f>
        <v>30531.426660000008</v>
      </c>
      <c r="F50" s="174">
        <f>'[10]July 2022'!$F$35</f>
        <v>2188434</v>
      </c>
      <c r="G50" s="174">
        <f>'[10]July 2022'!$L$35</f>
        <v>238720.49</v>
      </c>
      <c r="H50" s="174">
        <f>'[10]July 2022'!$R$35</f>
        <v>238320.49</v>
      </c>
      <c r="I50" s="174">
        <f>MAX(0,'[10]July 2022'!$T$35)</f>
        <v>9008.5145219999995</v>
      </c>
      <c r="J50" s="174">
        <f>'[11]July 2022'!$F$35</f>
        <v>9586012.6500000004</v>
      </c>
      <c r="K50" s="174">
        <f>'[11]July 2022'!$L$35</f>
        <v>212204.74999999985</v>
      </c>
      <c r="L50" s="174">
        <f>'[11]July 2022'!$R$35</f>
        <v>212204.74999999985</v>
      </c>
      <c r="M50" s="174">
        <f>MAX(0,'[11]July 2022'!$T$35)</f>
        <v>8021.3395499999997</v>
      </c>
      <c r="N50" s="175">
        <f t="shared" ref="N50" si="37">B50+F50+J50</f>
        <v>18860758.800000001</v>
      </c>
      <c r="O50" s="175">
        <f t="shared" ref="O50" si="38">C50+G50+K50</f>
        <v>1258098.5399999998</v>
      </c>
      <c r="P50" s="175">
        <f t="shared" ref="P50" si="39">D50+H50+L50</f>
        <v>1258234.9399999997</v>
      </c>
      <c r="Q50" s="175">
        <f t="shared" ref="Q50" si="40">E50+I50+M50</f>
        <v>47561.280732000007</v>
      </c>
      <c r="R50" s="176">
        <f>'[12]2022 Sports Betting'!$N$18</f>
        <v>58130.454227999995</v>
      </c>
      <c r="S50" s="177">
        <f t="shared" si="28"/>
        <v>12582.349399999997</v>
      </c>
    </row>
    <row r="51" spans="1:25" ht="16.5" customHeight="1" x14ac:dyDescent="0.3">
      <c r="A51" s="31" t="s">
        <v>36</v>
      </c>
      <c r="B51" s="174">
        <f>'[9]August 2022'!$F$35</f>
        <v>3778542.4000000004</v>
      </c>
      <c r="C51" s="174">
        <f>'[9]August 2022'!$L$35</f>
        <v>701545.70000000007</v>
      </c>
      <c r="D51" s="174">
        <f>'[9]August 2022'!$R$35</f>
        <v>701876.25000000012</v>
      </c>
      <c r="E51" s="174">
        <f>MAX(0,'[9]August 2022'!$T$35)</f>
        <v>26530.922250000003</v>
      </c>
      <c r="F51" s="174">
        <f>'[10]August 2022'!$F$35</f>
        <v>2423795</v>
      </c>
      <c r="G51" s="174">
        <f>'[10]August 2022'!$L$35</f>
        <v>382147</v>
      </c>
      <c r="H51" s="174">
        <f>'[10]August 2022'!$R$35</f>
        <v>382147</v>
      </c>
      <c r="I51" s="174">
        <f>MAX(0,'[10]August 2022'!$T$35)</f>
        <v>14445.156600000002</v>
      </c>
      <c r="J51" s="174">
        <f>'[11]August 2022'!$F$35</f>
        <v>4801415.4500000011</v>
      </c>
      <c r="K51" s="174">
        <f>'[11]August 2022'!$L$35</f>
        <v>578829.51</v>
      </c>
      <c r="L51" s="174">
        <f>'[11]August 2022'!$R$35</f>
        <v>578829.51</v>
      </c>
      <c r="M51" s="174">
        <f>MAX(0,'[11]August 2022'!$T$35)</f>
        <v>21879.755477999999</v>
      </c>
      <c r="N51" s="175">
        <f t="shared" ref="N51:N52" si="41">B51+F51+J51</f>
        <v>11003752.850000001</v>
      </c>
      <c r="O51" s="175">
        <f t="shared" ref="O51:O52" si="42">C51+G51+K51</f>
        <v>1662522.2100000002</v>
      </c>
      <c r="P51" s="175">
        <f t="shared" ref="P51:P52" si="43">D51+H51+L51</f>
        <v>1662852.76</v>
      </c>
      <c r="Q51" s="175">
        <f t="shared" ref="Q51:Q52" si="44">E51+I51+M51</f>
        <v>62855.834328000004</v>
      </c>
      <c r="R51" s="176">
        <f>'[12]2022 Sports Betting'!$N$20</f>
        <v>76823.79751199999</v>
      </c>
      <c r="S51" s="177">
        <f t="shared" si="28"/>
        <v>16628.527600000001</v>
      </c>
      <c r="T51" s="22"/>
      <c r="U51" s="22"/>
      <c r="V51" s="22"/>
      <c r="W51" s="22"/>
      <c r="X51" s="22"/>
      <c r="Y51" s="22"/>
    </row>
    <row r="52" spans="1:25" ht="16.5" customHeight="1" x14ac:dyDescent="0.3">
      <c r="A52" s="31" t="s">
        <v>3</v>
      </c>
      <c r="B52" s="174">
        <f>'[9]Sept 2022'!$F$34</f>
        <v>5674147.2000000002</v>
      </c>
      <c r="C52" s="174">
        <f>'[9]Sept 2022'!$L$34</f>
        <v>1007271.3999999999</v>
      </c>
      <c r="D52" s="174">
        <f>'[9]Sept 2022'!$R$34</f>
        <v>1007935.1</v>
      </c>
      <c r="E52" s="174">
        <f>MAX(0,'[9]Sept 2022'!$T$34)</f>
        <v>38099.946779999991</v>
      </c>
      <c r="F52" s="174">
        <f>'[10]Sept 2022'!$F$34</f>
        <v>4068333</v>
      </c>
      <c r="G52" s="174">
        <f>'[10]Sept 2022'!$L$34</f>
        <v>856323.85</v>
      </c>
      <c r="H52" s="174">
        <f>'[10]Sept 2022'!$R$34</f>
        <v>822533.85</v>
      </c>
      <c r="I52" s="174">
        <f>MAX(0,'[10]Sept 2022'!$T$34)</f>
        <v>31091.77953</v>
      </c>
      <c r="J52" s="174">
        <f>'[11]Sept 2022'!$F$34</f>
        <v>8837956.5599999987</v>
      </c>
      <c r="K52" s="174">
        <f>'[11]Sept 2022'!$L$34</f>
        <v>768911.95</v>
      </c>
      <c r="L52" s="174">
        <f>'[11]Sept 2022'!$R$34</f>
        <v>768911.95</v>
      </c>
      <c r="M52" s="174">
        <f>MAX(0,'[11]Sept 2022'!$T$34)</f>
        <v>29064.871710000003</v>
      </c>
      <c r="N52" s="175">
        <f t="shared" si="41"/>
        <v>18580436.759999998</v>
      </c>
      <c r="O52" s="175">
        <f t="shared" si="42"/>
        <v>2632507.2000000002</v>
      </c>
      <c r="P52" s="175">
        <f t="shared" si="43"/>
        <v>2599380.9</v>
      </c>
      <c r="Q52" s="175">
        <f t="shared" si="44"/>
        <v>98256.598020000005</v>
      </c>
      <c r="R52" s="176">
        <f>'[12]2022 Sports Betting'!$N$22</f>
        <v>120091.39757999999</v>
      </c>
      <c r="S52" s="177">
        <f t="shared" si="28"/>
        <v>25993.809000000001</v>
      </c>
      <c r="T52" s="22"/>
      <c r="U52" s="22"/>
      <c r="V52" s="22"/>
      <c r="W52" s="22"/>
      <c r="X52" s="22"/>
      <c r="Y52" s="22"/>
    </row>
    <row r="53" spans="1:25" ht="16.5" customHeight="1" x14ac:dyDescent="0.3">
      <c r="A53" s="31" t="s">
        <v>2</v>
      </c>
      <c r="B53" s="174">
        <f>'[13]October 2022'!$F$35</f>
        <v>9574410.7000000011</v>
      </c>
      <c r="C53" s="174">
        <f>'[13]October 2022'!$L$35</f>
        <v>721368.05</v>
      </c>
      <c r="D53" s="174">
        <f>'[13]October 2022'!$R$35</f>
        <v>711958.60000000009</v>
      </c>
      <c r="E53" s="174">
        <f>MAX(0,'[13]October 2022'!$T$35)</f>
        <v>26912.035080000005</v>
      </c>
      <c r="F53" s="174">
        <f>'[14]October 2022'!$F$35</f>
        <v>6130074.25</v>
      </c>
      <c r="G53" s="174">
        <f>'[14]October 2022'!$L$35</f>
        <v>709162.91</v>
      </c>
      <c r="H53" s="174">
        <f>'[14]October 2022'!$R$35</f>
        <v>680648.91</v>
      </c>
      <c r="I53" s="174">
        <f>MAX(0,'[14]October 2022'!$T$35)</f>
        <v>25728.528798000007</v>
      </c>
      <c r="J53" s="174">
        <f>'[15]October 2022'!$F$35</f>
        <v>7838978.7200000016</v>
      </c>
      <c r="K53" s="174">
        <f>'[15]October 2022'!$L$35</f>
        <v>702146.78</v>
      </c>
      <c r="L53" s="174">
        <f>'[15]October 2022'!$R$35</f>
        <v>702146.78</v>
      </c>
      <c r="M53" s="174">
        <f>MAX(0,'[15]October 2022'!$T$35)</f>
        <v>26541.148284000003</v>
      </c>
      <c r="N53" s="175">
        <f t="shared" ref="N53" si="45">B53+F53+J53</f>
        <v>23543463.670000002</v>
      </c>
      <c r="O53" s="175">
        <f t="shared" ref="O53" si="46">C53+G53+K53</f>
        <v>2132677.7400000002</v>
      </c>
      <c r="P53" s="175">
        <f t="shared" ref="P53" si="47">D53+H53+L53</f>
        <v>2094754.2900000003</v>
      </c>
      <c r="Q53" s="175">
        <f t="shared" ref="Q53" si="48">E53+I53+M53</f>
        <v>79181.712162000011</v>
      </c>
      <c r="R53" s="176">
        <f>'[12]2022 Sports Betting'!$N$24</f>
        <v>96777.64819800001</v>
      </c>
      <c r="S53" s="177">
        <f t="shared" si="28"/>
        <v>20947.542900000004</v>
      </c>
      <c r="T53" s="22"/>
      <c r="U53" s="22"/>
      <c r="V53" s="22"/>
      <c r="W53" s="22"/>
      <c r="X53" s="22"/>
      <c r="Y53" s="22"/>
    </row>
    <row r="54" spans="1:25" ht="16.5" customHeight="1" x14ac:dyDescent="0.3">
      <c r="A54" s="31" t="s">
        <v>37</v>
      </c>
      <c r="B54" s="174">
        <f>'[13]November 2022'!$F$34</f>
        <v>7631202.5999999987</v>
      </c>
      <c r="C54" s="174">
        <f>'[13]November 2022'!$L$34</f>
        <v>809315.09999999986</v>
      </c>
      <c r="D54" s="174">
        <f>'[13]November 2022'!$R$34</f>
        <v>807913.19999999984</v>
      </c>
      <c r="E54" s="174">
        <f>MAX(0,'[13]November 2022'!$T$34)</f>
        <v>30539.118959999996</v>
      </c>
      <c r="F54" s="174">
        <f>'[14]November 2022'!$F$34</f>
        <v>4705056.25</v>
      </c>
      <c r="G54" s="174">
        <f>'[14]November 2022'!$L$34</f>
        <v>788898.25</v>
      </c>
      <c r="H54" s="174">
        <f>'[14]November 2022'!$R$34</f>
        <v>741222.25</v>
      </c>
      <c r="I54" s="174">
        <f>MAX(0,'[14]November 2022'!$T$34)</f>
        <v>28018.201050000003</v>
      </c>
      <c r="J54" s="174">
        <f>'[15]November 2022'!$F$34</f>
        <v>5800710.4900000012</v>
      </c>
      <c r="K54" s="174">
        <f>'[15]November 2022'!$L$34</f>
        <v>313883.75</v>
      </c>
      <c r="L54" s="174">
        <f>'[15]November 2022'!$R$34</f>
        <v>313883.75</v>
      </c>
      <c r="M54" s="174">
        <f>MAX(0,'[15]November 2022'!$T$34)</f>
        <v>11864.80575</v>
      </c>
      <c r="N54" s="175">
        <f t="shared" ref="N54" si="49">B54+F54+J54</f>
        <v>18136969.34</v>
      </c>
      <c r="O54" s="175">
        <f t="shared" ref="O54" si="50">C54+G54+K54</f>
        <v>1912097.0999999999</v>
      </c>
      <c r="P54" s="175">
        <f t="shared" ref="P54" si="51">D54+H54+L54</f>
        <v>1863019.1999999997</v>
      </c>
      <c r="Q54" s="175">
        <f t="shared" ref="Q54" si="52">E54+I54+M54</f>
        <v>70422.125759999995</v>
      </c>
      <c r="R54" s="176">
        <f>'[12]2022 Sports Betting'!$N$26</f>
        <v>86071.487039999993</v>
      </c>
      <c r="S54" s="177">
        <f t="shared" si="28"/>
        <v>18630.191999999999</v>
      </c>
      <c r="T54" s="22"/>
      <c r="U54" s="22"/>
      <c r="V54" s="22"/>
      <c r="W54" s="22"/>
      <c r="X54" s="22"/>
      <c r="Y54" s="22"/>
    </row>
    <row r="55" spans="1:25" ht="16.5" customHeight="1" thickBot="1" x14ac:dyDescent="0.35">
      <c r="A55" s="31" t="s">
        <v>38</v>
      </c>
      <c r="B55" s="174">
        <f>'[13]December 2022'!$F$35</f>
        <v>6400857.4500000002</v>
      </c>
      <c r="C55" s="174">
        <f>'[13]December 2022'!$L$35</f>
        <v>722797.75</v>
      </c>
      <c r="D55" s="174">
        <f>'[13]December 2022'!$R$35</f>
        <v>723473.8</v>
      </c>
      <c r="E55" s="174">
        <f>MAX(0,'[13]December 2022'!$T$35)</f>
        <v>27347.309640000007</v>
      </c>
      <c r="F55" s="174">
        <f>'[14]December 2022'!$F$35</f>
        <v>4756913</v>
      </c>
      <c r="G55" s="174">
        <f>'[14]December 2022'!$L$35</f>
        <v>562965</v>
      </c>
      <c r="H55" s="174">
        <f>'[14]December 2022'!$R$35</f>
        <v>548710</v>
      </c>
      <c r="I55" s="174">
        <f>MAX(0,'[14]December 2022'!$T$35)</f>
        <v>20741.237999999998</v>
      </c>
      <c r="J55" s="174">
        <f>'[15]December 2022'!$F$35</f>
        <v>4924621.919999999</v>
      </c>
      <c r="K55" s="174">
        <f>'[15]December 2022'!$L$35</f>
        <v>364787.66000000003</v>
      </c>
      <c r="L55" s="174">
        <f>'[15]December 2022'!$R$35</f>
        <v>364787.66000000003</v>
      </c>
      <c r="M55" s="174">
        <f>MAX(0,'[15]December 2022'!$T$35)</f>
        <v>13788.973548</v>
      </c>
      <c r="N55" s="175">
        <f t="shared" ref="N55" si="53">B55+F55+J55</f>
        <v>16082392.369999997</v>
      </c>
      <c r="O55" s="175">
        <f t="shared" ref="O55" si="54">C55+G55+K55</f>
        <v>1650550.4100000001</v>
      </c>
      <c r="P55" s="175">
        <f t="shared" ref="P55" si="55">D55+H55+L55</f>
        <v>1636971.46</v>
      </c>
      <c r="Q55" s="175">
        <f t="shared" ref="Q55" si="56">E55+I55+M55</f>
        <v>61877.521188000006</v>
      </c>
      <c r="R55" s="176">
        <f>'[12]2022 Sports Betting'!$N$28</f>
        <v>75628.081452000013</v>
      </c>
      <c r="S55" s="177">
        <f t="shared" si="28"/>
        <v>16369.714599999999</v>
      </c>
      <c r="T55" s="22"/>
      <c r="U55" s="22"/>
      <c r="V55" s="22"/>
      <c r="W55" s="22"/>
      <c r="X55" s="22"/>
      <c r="Y55" s="22"/>
    </row>
    <row r="56" spans="1:25" ht="16.5" customHeight="1" thickBot="1" x14ac:dyDescent="0.35">
      <c r="A56" s="8" t="s">
        <v>0</v>
      </c>
      <c r="B56" s="25">
        <f>SUM(B44:B55)</f>
        <v>78648181.000000015</v>
      </c>
      <c r="C56" s="25">
        <f t="shared" ref="C56:O56" si="57">SUM(C44:C55)</f>
        <v>6235662</v>
      </c>
      <c r="D56" s="25">
        <f t="shared" si="57"/>
        <v>6216067.4500000002</v>
      </c>
      <c r="E56" s="25">
        <f t="shared" si="57"/>
        <v>234967.38741000002</v>
      </c>
      <c r="F56" s="25">
        <f t="shared" si="57"/>
        <v>52974933.5</v>
      </c>
      <c r="G56" s="25">
        <f t="shared" si="57"/>
        <v>5786244.9199999999</v>
      </c>
      <c r="H56" s="25">
        <f t="shared" si="57"/>
        <v>5547411.6699999999</v>
      </c>
      <c r="I56" s="25">
        <f t="shared" si="57"/>
        <v>209692.16112599999</v>
      </c>
      <c r="J56" s="25">
        <f t="shared" si="57"/>
        <v>132110075.03</v>
      </c>
      <c r="K56" s="25">
        <f t="shared" si="57"/>
        <v>7048356.96</v>
      </c>
      <c r="L56" s="25">
        <f t="shared" si="57"/>
        <v>7048356.96</v>
      </c>
      <c r="M56" s="25">
        <f t="shared" si="57"/>
        <v>266427.89308800001</v>
      </c>
      <c r="N56" s="25">
        <f t="shared" si="57"/>
        <v>263733189.53</v>
      </c>
      <c r="O56" s="25">
        <f t="shared" si="57"/>
        <v>19070263.880000003</v>
      </c>
      <c r="P56" s="25">
        <f>SUM(P44:P55)</f>
        <v>18811836.080000002</v>
      </c>
      <c r="Q56" s="210">
        <f>SUM(Q44:Q55)</f>
        <v>711087.44162399997</v>
      </c>
      <c r="R56" s="211">
        <f>SUM(R44:R55)</f>
        <v>869106.82689599996</v>
      </c>
      <c r="T56" s="22"/>
      <c r="U56" s="22"/>
      <c r="V56" s="22"/>
      <c r="W56" s="22"/>
      <c r="X56" s="22"/>
      <c r="Y56" s="22"/>
    </row>
    <row r="57" spans="1:25" ht="16.5" customHeight="1" x14ac:dyDescent="0.3">
      <c r="A57" s="207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9"/>
      <c r="T57" s="22"/>
      <c r="U57" s="22"/>
      <c r="V57" s="22"/>
      <c r="W57" s="22"/>
      <c r="X57" s="22"/>
      <c r="Y57" s="22"/>
    </row>
    <row r="58" spans="1:25" ht="16.5" customHeight="1" x14ac:dyDescent="0.3">
      <c r="A58" s="207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12"/>
      <c r="T58" s="22"/>
      <c r="U58" s="22"/>
      <c r="V58" s="22"/>
      <c r="W58" s="22"/>
      <c r="X58" s="22"/>
      <c r="Y58" s="22"/>
    </row>
    <row r="59" spans="1:25" x14ac:dyDescent="0.3">
      <c r="A59" s="4"/>
      <c r="B59" s="23"/>
      <c r="C59" s="23"/>
      <c r="D59" s="2"/>
      <c r="E59" s="3"/>
      <c r="F59" s="3"/>
      <c r="G59" s="3"/>
      <c r="H59" s="2"/>
      <c r="I59" s="3"/>
      <c r="J59" s="27"/>
      <c r="K59" s="27"/>
      <c r="L59" s="2"/>
      <c r="M59" s="3"/>
      <c r="N59" s="3"/>
      <c r="O59" s="3"/>
      <c r="P59" s="2"/>
      <c r="Q59" s="3"/>
      <c r="R59" s="36"/>
      <c r="T59" s="22"/>
      <c r="U59" s="22"/>
      <c r="V59" s="22"/>
      <c r="W59" s="22"/>
      <c r="X59" s="22"/>
      <c r="Y59" s="22"/>
    </row>
    <row r="60" spans="1:25" x14ac:dyDescent="0.3">
      <c r="A60" s="4"/>
      <c r="B60" s="23"/>
      <c r="C60" s="23"/>
      <c r="D60" s="2"/>
      <c r="E60" s="3"/>
      <c r="F60" s="3"/>
      <c r="G60" s="3"/>
      <c r="H60" s="2"/>
      <c r="I60" s="3"/>
      <c r="J60" s="27"/>
      <c r="K60" s="27"/>
      <c r="L60" s="2"/>
      <c r="M60" s="3"/>
      <c r="N60" s="3"/>
      <c r="O60" s="3"/>
      <c r="P60" s="2"/>
      <c r="Q60" s="3"/>
      <c r="R60" s="36"/>
      <c r="T60" s="22"/>
      <c r="U60" s="22"/>
      <c r="V60" s="22"/>
      <c r="W60" s="22"/>
      <c r="X60" s="22"/>
      <c r="Y60" s="22"/>
    </row>
    <row r="61" spans="1:25" s="10" customFormat="1" ht="18" customHeight="1" x14ac:dyDescent="0.3">
      <c r="A61" s="18"/>
      <c r="B61" s="236" t="s">
        <v>61</v>
      </c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32"/>
      <c r="T61" s="11"/>
      <c r="U61" s="11"/>
    </row>
    <row r="62" spans="1:25" s="16" customFormat="1" ht="30.75" customHeight="1" thickBot="1" x14ac:dyDescent="0.35">
      <c r="A62" s="19"/>
      <c r="B62" s="227" t="s">
        <v>5</v>
      </c>
      <c r="C62" s="227"/>
      <c r="D62" s="227"/>
      <c r="E62" s="228"/>
      <c r="F62" s="229" t="s">
        <v>6</v>
      </c>
      <c r="G62" s="230"/>
      <c r="H62" s="230"/>
      <c r="I62" s="231"/>
      <c r="J62" s="229" t="s">
        <v>7</v>
      </c>
      <c r="K62" s="230"/>
      <c r="L62" s="230"/>
      <c r="M62" s="231"/>
      <c r="N62" s="232" t="s">
        <v>8</v>
      </c>
      <c r="O62" s="233"/>
      <c r="P62" s="233"/>
      <c r="Q62" s="234"/>
      <c r="R62" s="33" t="s">
        <v>9</v>
      </c>
      <c r="T62" s="17"/>
      <c r="U62" s="17"/>
    </row>
    <row r="63" spans="1:25" s="166" customFormat="1" ht="38.25" customHeight="1" x14ac:dyDescent="0.3">
      <c r="A63" s="168" t="s">
        <v>1</v>
      </c>
      <c r="B63" s="162" t="s">
        <v>15</v>
      </c>
      <c r="C63" s="162" t="s">
        <v>39</v>
      </c>
      <c r="D63" s="162" t="s">
        <v>11</v>
      </c>
      <c r="E63" s="162" t="s">
        <v>56</v>
      </c>
      <c r="F63" s="162" t="s">
        <v>15</v>
      </c>
      <c r="G63" s="162" t="s">
        <v>39</v>
      </c>
      <c r="H63" s="162" t="s">
        <v>11</v>
      </c>
      <c r="I63" s="162" t="s">
        <v>56</v>
      </c>
      <c r="J63" s="162" t="s">
        <v>15</v>
      </c>
      <c r="K63" s="162" t="s">
        <v>39</v>
      </c>
      <c r="L63" s="162" t="s">
        <v>11</v>
      </c>
      <c r="M63" s="162" t="s">
        <v>56</v>
      </c>
      <c r="N63" s="164" t="s">
        <v>15</v>
      </c>
      <c r="O63" s="164" t="s">
        <v>39</v>
      </c>
      <c r="P63" s="164" t="s">
        <v>11</v>
      </c>
      <c r="Q63" s="164" t="s">
        <v>57</v>
      </c>
      <c r="R63" s="169" t="s">
        <v>58</v>
      </c>
      <c r="T63" s="167"/>
      <c r="U63" s="167"/>
    </row>
    <row r="64" spans="1:25" s="177" customFormat="1" ht="16.5" customHeight="1" x14ac:dyDescent="0.3">
      <c r="A64" s="173" t="s">
        <v>29</v>
      </c>
      <c r="B64" s="174">
        <f>'[13]January 2023'!$F$35</f>
        <v>5695124.3500000015</v>
      </c>
      <c r="C64" s="174">
        <f>'[13]January 2023'!$L$35</f>
        <v>-54479.349999999933</v>
      </c>
      <c r="D64" s="174">
        <f>'[13]January 2023'!$R$35</f>
        <v>-62724.599999999889</v>
      </c>
      <c r="E64" s="174">
        <f>'[13]January 2023'!$T$35</f>
        <v>-2370.9898799999964</v>
      </c>
      <c r="F64" s="174">
        <f>'[14]January 2023'!$F$35</f>
        <v>3707097</v>
      </c>
      <c r="G64" s="174">
        <f>'[14]January 2023'!$L$35</f>
        <v>266613.38</v>
      </c>
      <c r="H64" s="174">
        <f>'[14]January 2023'!$R$35</f>
        <v>236503.38</v>
      </c>
      <c r="I64" s="174">
        <f>MAX(0,'[14]January 2023'!$T$35)</f>
        <v>8939.8277640000015</v>
      </c>
      <c r="J64" s="174">
        <f>'[15]January 2023'!$F$35</f>
        <v>5875462</v>
      </c>
      <c r="K64" s="174">
        <f>'[15]January 2023'!$L$35</f>
        <v>-62755.390000000029</v>
      </c>
      <c r="L64" s="174">
        <f>'[15]January 2023'!$R$35</f>
        <v>-62755.390000000029</v>
      </c>
      <c r="M64" s="174">
        <f>'[15]January 2023'!$T$35</f>
        <v>-2372.1537420000045</v>
      </c>
      <c r="N64" s="175">
        <f t="shared" ref="N64" si="58">B64+F64+J64</f>
        <v>15277683.350000001</v>
      </c>
      <c r="O64" s="175">
        <f t="shared" ref="O64" si="59">C64+G64+K64</f>
        <v>149378.64000000007</v>
      </c>
      <c r="P64" s="175">
        <f>D64+H64+L64</f>
        <v>111023.39000000009</v>
      </c>
      <c r="Q64" s="175">
        <f t="shared" ref="Q64" si="60">E64+I64+M64</f>
        <v>4196.6841420000001</v>
      </c>
      <c r="R64" s="176">
        <f>'[16]2023 Sports Betting'!$N$6</f>
        <v>5129.280617999998</v>
      </c>
      <c r="S64" s="177">
        <f>P64*0.01</f>
        <v>1110.2339000000009</v>
      </c>
      <c r="T64" s="178"/>
      <c r="U64" s="178"/>
    </row>
    <row r="65" spans="1:25" s="177" customFormat="1" ht="16.5" customHeight="1" x14ac:dyDescent="0.3">
      <c r="A65" s="173" t="s">
        <v>30</v>
      </c>
      <c r="B65" s="174">
        <f>'[13]February 2023'!$F$32</f>
        <v>3739140.7000000007</v>
      </c>
      <c r="C65" s="174">
        <f>'[13]February 2023'!$L$32</f>
        <v>5914.0999999998457</v>
      </c>
      <c r="D65" s="174">
        <f>'[13]February 2023'!$R$32</f>
        <v>6463.2999999998456</v>
      </c>
      <c r="E65" s="174">
        <f>MAX(0,'[13]February 2023'!$T$32)</f>
        <v>244.31273999999553</v>
      </c>
      <c r="F65" s="174">
        <f>'[14]February 2023'!$F$32</f>
        <v>4136351</v>
      </c>
      <c r="G65" s="174">
        <f>'[14]February 2023'!$L$32</f>
        <v>96483</v>
      </c>
      <c r="H65" s="174">
        <f>'[14]February 2023'!$R$32</f>
        <v>78773</v>
      </c>
      <c r="I65" s="174">
        <f>MAX(0,'[14]February 2023'!$T$32)</f>
        <v>2977.619400000005</v>
      </c>
      <c r="J65" s="174">
        <f>'[15]February 2023'!$F$32</f>
        <v>4343322.07</v>
      </c>
      <c r="K65" s="174">
        <f>'[15]February 2023'!$L$32</f>
        <v>373515.8000000001</v>
      </c>
      <c r="L65" s="174">
        <f>'[15]February 2023'!$R$32</f>
        <v>373515.8000000001</v>
      </c>
      <c r="M65" s="174">
        <f>'[15]February 2023'!$T$32</f>
        <v>14118.897240000002</v>
      </c>
      <c r="N65" s="175">
        <f t="shared" ref="N65:N66" si="61">B65+F65+J65</f>
        <v>12218813.770000001</v>
      </c>
      <c r="O65" s="175">
        <f t="shared" ref="O65:O66" si="62">C65+G65+K65</f>
        <v>475912.89999999997</v>
      </c>
      <c r="P65" s="175">
        <f>D65+H65+L65</f>
        <v>458752.1</v>
      </c>
      <c r="Q65" s="175">
        <f t="shared" ref="Q65" si="63">E65+I65+M65</f>
        <v>17340.829380000003</v>
      </c>
      <c r="R65" s="176">
        <f>'[16]2023 Sports Betting'!$N$8</f>
        <v>21194.347020000001</v>
      </c>
      <c r="S65" s="177">
        <f t="shared" ref="S65:S75" si="64">P65*0.01</f>
        <v>4587.5209999999997</v>
      </c>
      <c r="T65" s="178"/>
      <c r="U65" s="178"/>
    </row>
    <row r="66" spans="1:25" s="21" customFormat="1" ht="16.5" customHeight="1" x14ac:dyDescent="0.3">
      <c r="A66" s="31" t="s">
        <v>31</v>
      </c>
      <c r="B66" s="174">
        <f>'[13]March 2023'!$F$35</f>
        <v>4051375.4</v>
      </c>
      <c r="C66" s="174">
        <f>'[13]March 2023'!$L$35</f>
        <v>283925.40000000002</v>
      </c>
      <c r="D66" s="174">
        <f>'[13]March 2023'!$R$35</f>
        <v>284424.7</v>
      </c>
      <c r="E66" s="174">
        <f>MAX(0,'[13]March 2023'!$T$35)</f>
        <v>10751.253659999998</v>
      </c>
      <c r="F66" s="174">
        <f>'[14]March 2023'!$F$35</f>
        <v>3436686</v>
      </c>
      <c r="G66" s="174">
        <f>'[14]March 2023'!$L$35</f>
        <v>444984.52</v>
      </c>
      <c r="H66" s="174">
        <f>'[14]March 2023'!$R$35</f>
        <v>424381.52</v>
      </c>
      <c r="I66" s="174">
        <f>MAX(0,'[14]March 2023'!$T$35)</f>
        <v>16041.621455999999</v>
      </c>
      <c r="J66" s="174">
        <f>'[15]March 2023'!$F$35</f>
        <v>6450121.7800000012</v>
      </c>
      <c r="K66" s="174">
        <f>'[15]March 2023'!$L$35</f>
        <v>702670.15</v>
      </c>
      <c r="L66" s="174">
        <f>'[15]March 2023'!$R$35</f>
        <v>702670.15</v>
      </c>
      <c r="M66" s="174">
        <f>MAX(0,'[15]March 2023'!$T35)</f>
        <v>26560.931670000002</v>
      </c>
      <c r="N66" s="175">
        <f t="shared" si="61"/>
        <v>13938183.180000002</v>
      </c>
      <c r="O66" s="175">
        <f t="shared" si="62"/>
        <v>1431580.07</v>
      </c>
      <c r="P66" s="175">
        <f>D66+H66+L66</f>
        <v>1411476.37</v>
      </c>
      <c r="Q66" s="175">
        <f>E66+I66+M66</f>
        <v>53353.806786000001</v>
      </c>
      <c r="R66" s="176">
        <f>'[16]2023 Sports Betting'!$N$10</f>
        <v>65210.208293999996</v>
      </c>
      <c r="S66" s="177">
        <f t="shared" si="64"/>
        <v>14114.763700000001</v>
      </c>
    </row>
    <row r="67" spans="1:25" ht="16.5" customHeight="1" x14ac:dyDescent="0.3">
      <c r="A67" s="31" t="s">
        <v>32</v>
      </c>
      <c r="B67" s="174">
        <f>'[13]April 2023'!$F$34</f>
        <v>4331536.6999999993</v>
      </c>
      <c r="C67" s="174">
        <f>'[13]April 2023'!$L$34</f>
        <v>276855.54999999993</v>
      </c>
      <c r="D67" s="174">
        <f>'[13]April 2023'!$R$34</f>
        <v>432194.74999999994</v>
      </c>
      <c r="E67" s="174">
        <f>MAX(0,'[13]April 2023'!$T$34)</f>
        <v>16336.961550000004</v>
      </c>
      <c r="F67" s="174">
        <f>'[14]April 2023'!$F$34</f>
        <v>4166192</v>
      </c>
      <c r="G67" s="174">
        <f>'[14]April 2023'!$L$34</f>
        <v>-1690829.07</v>
      </c>
      <c r="H67" s="174">
        <f>'[14]April 2023'!$R$34</f>
        <v>-1711329.07</v>
      </c>
      <c r="I67" s="174">
        <f>MAX(0,'[14]April 2023'!$T$34)</f>
        <v>0</v>
      </c>
      <c r="J67" s="174">
        <f>'[15]April 2023'!$F$34</f>
        <v>6808156.54</v>
      </c>
      <c r="K67" s="174">
        <f>'[15]April 2023'!$L$34</f>
        <v>1399484.49</v>
      </c>
      <c r="L67" s="174">
        <f>'[15]April 2023'!$R$34</f>
        <v>1399484.49</v>
      </c>
      <c r="M67" s="174">
        <f>MAX(0,'[15]April 2023'!$T34)</f>
        <v>52900.513722000003</v>
      </c>
      <c r="N67" s="175">
        <f t="shared" ref="N67" si="65">B67+F67+J67</f>
        <v>15305885.239999998</v>
      </c>
      <c r="O67" s="175">
        <f t="shared" ref="O67:O68" si="66">C67+G67+K67</f>
        <v>-14489.030000000028</v>
      </c>
      <c r="P67" s="175">
        <f>D67+H67+L67</f>
        <v>120350.16999999993</v>
      </c>
      <c r="Q67" s="175">
        <f t="shared" ref="Q67" si="67">E67+I67+M67</f>
        <v>69237.475272000011</v>
      </c>
      <c r="R67" s="176">
        <f>'[16]2023 Sports Betting'!$N$12</f>
        <v>84623.580887999997</v>
      </c>
      <c r="S67" s="177">
        <f t="shared" si="64"/>
        <v>1203.5016999999993</v>
      </c>
    </row>
    <row r="68" spans="1:25" ht="16.5" customHeight="1" x14ac:dyDescent="0.3">
      <c r="A68" s="31" t="s">
        <v>33</v>
      </c>
      <c r="B68" s="174">
        <f>'[13]May 2023'!$F$35</f>
        <v>4257841.5999999996</v>
      </c>
      <c r="C68" s="174">
        <f>'[13]May 2023'!$L$35</f>
        <v>470133.5</v>
      </c>
      <c r="D68" s="174">
        <f>'[13]May 2023'!$R$35</f>
        <v>470509.75000000006</v>
      </c>
      <c r="E68" s="174">
        <f>MAX(0,'[13]May 2023'!$T$35)</f>
        <v>17785.268549999993</v>
      </c>
      <c r="F68" s="174">
        <f>'[14]May 2023'!$F$35</f>
        <v>5255230</v>
      </c>
      <c r="G68" s="174">
        <f>'[14]May 2023'!$L$35</f>
        <v>423589</v>
      </c>
      <c r="H68" s="174">
        <f>'[14]May 2023'!$R$35</f>
        <v>395677</v>
      </c>
      <c r="I68" s="174">
        <f>MAX(0,'[14]May 2023'!$T$35)</f>
        <v>14956.590599999994</v>
      </c>
      <c r="J68" s="174">
        <f>'[15]May 2023'!$F$35</f>
        <v>7422983.3999999994</v>
      </c>
      <c r="K68" s="174">
        <f>'[15]May 2023'!$L$35</f>
        <v>27545.299999999937</v>
      </c>
      <c r="L68" s="174">
        <f>'[15]May 2023'!$R$35</f>
        <v>27545.299999999937</v>
      </c>
      <c r="M68" s="174">
        <f>MAX(0,'[15]May 2023'!$T35)</f>
        <v>1041.2123400000005</v>
      </c>
      <c r="N68" s="175">
        <f>B68+F68+J68</f>
        <v>16936055</v>
      </c>
      <c r="O68" s="175">
        <f t="shared" si="66"/>
        <v>921267.79999999993</v>
      </c>
      <c r="P68" s="175">
        <f>D68+H68+L68</f>
        <v>893732.04999999993</v>
      </c>
      <c r="Q68" s="175">
        <f>E68+I68+M68</f>
        <v>33783.071489999988</v>
      </c>
      <c r="R68" s="176">
        <f>'[16]2023 Sports Betting'!$N$14</f>
        <v>41290.420709999999</v>
      </c>
      <c r="S68" s="177">
        <f t="shared" si="64"/>
        <v>8937.3204999999998</v>
      </c>
    </row>
    <row r="69" spans="1:25" ht="16.5" customHeight="1" x14ac:dyDescent="0.3">
      <c r="A69" s="31" t="s">
        <v>34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5"/>
      <c r="O69" s="175"/>
      <c r="P69" s="175"/>
      <c r="Q69" s="175"/>
      <c r="R69" s="176"/>
      <c r="S69" s="177">
        <f t="shared" si="64"/>
        <v>0</v>
      </c>
    </row>
    <row r="70" spans="1:25" ht="16.5" customHeight="1" x14ac:dyDescent="0.3">
      <c r="A70" s="31" t="s">
        <v>35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5"/>
      <c r="O70" s="175"/>
      <c r="P70" s="175"/>
      <c r="Q70" s="175"/>
      <c r="R70" s="176"/>
      <c r="S70" s="177">
        <f t="shared" si="64"/>
        <v>0</v>
      </c>
    </row>
    <row r="71" spans="1:25" ht="16.5" customHeight="1" x14ac:dyDescent="0.3">
      <c r="A71" s="31" t="s">
        <v>36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5"/>
      <c r="O71" s="175"/>
      <c r="P71" s="175"/>
      <c r="Q71" s="175"/>
      <c r="R71" s="176"/>
      <c r="S71" s="177">
        <f t="shared" si="64"/>
        <v>0</v>
      </c>
      <c r="T71" s="22"/>
      <c r="U71" s="22"/>
      <c r="V71" s="22"/>
      <c r="W71" s="22"/>
      <c r="X71" s="22"/>
      <c r="Y71" s="22"/>
    </row>
    <row r="72" spans="1:25" ht="16.5" customHeight="1" x14ac:dyDescent="0.3">
      <c r="A72" s="31" t="s">
        <v>3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5"/>
      <c r="O72" s="175"/>
      <c r="P72" s="175"/>
      <c r="Q72" s="175"/>
      <c r="R72" s="176"/>
      <c r="S72" s="177">
        <f t="shared" si="64"/>
        <v>0</v>
      </c>
      <c r="T72" s="22"/>
      <c r="U72" s="22"/>
      <c r="V72" s="22"/>
      <c r="W72" s="22"/>
      <c r="X72" s="22"/>
      <c r="Y72" s="22"/>
    </row>
    <row r="73" spans="1:25" ht="16.5" customHeight="1" x14ac:dyDescent="0.3">
      <c r="A73" s="31" t="s">
        <v>2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5"/>
      <c r="O73" s="175"/>
      <c r="P73" s="175"/>
      <c r="Q73" s="175"/>
      <c r="R73" s="176"/>
      <c r="S73" s="177">
        <f t="shared" si="64"/>
        <v>0</v>
      </c>
      <c r="T73" s="22"/>
      <c r="U73" s="22"/>
      <c r="V73" s="22"/>
      <c r="W73" s="22"/>
      <c r="X73" s="22"/>
      <c r="Y73" s="22"/>
    </row>
    <row r="74" spans="1:25" ht="16.5" customHeight="1" x14ac:dyDescent="0.3">
      <c r="A74" s="31" t="s">
        <v>37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5"/>
      <c r="O74" s="175"/>
      <c r="P74" s="175"/>
      <c r="Q74" s="175"/>
      <c r="R74" s="176"/>
      <c r="S74" s="177">
        <f t="shared" si="64"/>
        <v>0</v>
      </c>
      <c r="T74" s="22"/>
      <c r="U74" s="22"/>
      <c r="V74" s="22"/>
      <c r="W74" s="22"/>
      <c r="X74" s="22"/>
      <c r="Y74" s="22"/>
    </row>
    <row r="75" spans="1:25" ht="16.5" customHeight="1" thickBot="1" x14ac:dyDescent="0.35">
      <c r="A75" s="31" t="s">
        <v>38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5"/>
      <c r="O75" s="175"/>
      <c r="P75" s="175"/>
      <c r="Q75" s="175"/>
      <c r="R75" s="176"/>
      <c r="S75" s="177">
        <f t="shared" si="64"/>
        <v>0</v>
      </c>
      <c r="T75" s="22"/>
      <c r="U75" s="22"/>
      <c r="V75" s="22"/>
      <c r="W75" s="22"/>
      <c r="X75" s="22"/>
      <c r="Y75" s="22"/>
    </row>
    <row r="76" spans="1:25" ht="16.5" customHeight="1" thickBot="1" x14ac:dyDescent="0.35">
      <c r="A76" s="8" t="s">
        <v>0</v>
      </c>
      <c r="B76" s="25">
        <f>SUM(B64:B75)</f>
        <v>22075018.75</v>
      </c>
      <c r="C76" s="25">
        <f t="shared" ref="C76:O76" si="68">SUM(C64:C75)</f>
        <v>982349.19999999984</v>
      </c>
      <c r="D76" s="25">
        <f t="shared" si="68"/>
        <v>1130867.8999999999</v>
      </c>
      <c r="E76" s="25">
        <f t="shared" si="68"/>
        <v>42746.806619999996</v>
      </c>
      <c r="F76" s="25">
        <f t="shared" si="68"/>
        <v>20701556</v>
      </c>
      <c r="G76" s="25">
        <f t="shared" si="68"/>
        <v>-459159.17000000004</v>
      </c>
      <c r="H76" s="25">
        <f t="shared" si="68"/>
        <v>-575994.17000000004</v>
      </c>
      <c r="I76" s="25">
        <f t="shared" si="68"/>
        <v>42915.659220000001</v>
      </c>
      <c r="J76" s="25">
        <f t="shared" si="68"/>
        <v>30900045.789999999</v>
      </c>
      <c r="K76" s="25">
        <f t="shared" si="68"/>
        <v>2440460.3499999996</v>
      </c>
      <c r="L76" s="25">
        <f t="shared" si="68"/>
        <v>2440460.3499999996</v>
      </c>
      <c r="M76" s="25">
        <f t="shared" si="68"/>
        <v>92249.401230000003</v>
      </c>
      <c r="N76" s="25">
        <f t="shared" si="68"/>
        <v>73676620.540000007</v>
      </c>
      <c r="O76" s="25">
        <f t="shared" si="68"/>
        <v>2963650.38</v>
      </c>
      <c r="P76" s="25">
        <f>SUM(P64:P75)</f>
        <v>2995334.08</v>
      </c>
      <c r="Q76" s="25">
        <f>SUM(Q64:Q75)</f>
        <v>177911.86706999998</v>
      </c>
      <c r="R76" s="34">
        <f>SUM(R64:R75)</f>
        <v>217447.83752999999</v>
      </c>
      <c r="T76" s="22"/>
      <c r="U76" s="22"/>
      <c r="V76" s="22"/>
      <c r="W76" s="22"/>
      <c r="X76" s="22"/>
      <c r="Y76" s="22"/>
    </row>
    <row r="77" spans="1:25" x14ac:dyDescent="0.3">
      <c r="A77" s="4"/>
      <c r="B77" s="23"/>
      <c r="C77" s="23"/>
      <c r="D77" s="2"/>
      <c r="E77" s="3"/>
      <c r="F77" s="3"/>
      <c r="G77" s="3"/>
      <c r="H77" s="2"/>
      <c r="I77" s="3"/>
      <c r="J77" s="27"/>
      <c r="K77" s="27"/>
      <c r="L77" s="2"/>
      <c r="M77" s="3"/>
      <c r="N77" s="3"/>
      <c r="O77" s="3"/>
      <c r="P77" s="2"/>
      <c r="Q77" s="3"/>
      <c r="R77" s="36"/>
      <c r="T77" s="22"/>
      <c r="U77" s="22"/>
      <c r="V77" s="22"/>
      <c r="W77" s="22"/>
      <c r="X77" s="22"/>
      <c r="Y77" s="22"/>
    </row>
    <row r="78" spans="1:25" x14ac:dyDescent="0.3">
      <c r="A78" s="4"/>
      <c r="B78" s="23"/>
      <c r="C78" s="23"/>
      <c r="D78" s="2"/>
      <c r="E78" s="3"/>
      <c r="F78" s="3"/>
      <c r="G78" s="3"/>
      <c r="H78" s="2"/>
      <c r="I78" s="3"/>
      <c r="J78" s="27"/>
      <c r="K78" s="27"/>
      <c r="L78" s="2"/>
      <c r="M78" s="3"/>
      <c r="N78" s="3"/>
      <c r="O78" s="3"/>
      <c r="P78" s="2"/>
      <c r="Q78" s="3"/>
      <c r="R78" s="36"/>
      <c r="T78" s="22"/>
      <c r="U78" s="22"/>
      <c r="V78" s="22"/>
      <c r="W78" s="22"/>
      <c r="X78" s="22"/>
      <c r="Y78" s="22"/>
    </row>
    <row r="79" spans="1:25" x14ac:dyDescent="0.3">
      <c r="A79" s="4"/>
      <c r="B79" s="23"/>
      <c r="C79" s="23"/>
      <c r="D79" s="2"/>
      <c r="E79" s="3"/>
      <c r="F79" s="3"/>
      <c r="G79" s="3"/>
      <c r="H79" s="2"/>
      <c r="I79" s="3"/>
      <c r="J79" s="27"/>
      <c r="K79" s="27"/>
      <c r="L79" s="2"/>
      <c r="M79" s="3"/>
      <c r="N79" s="3"/>
      <c r="O79" s="3"/>
      <c r="P79" s="2"/>
      <c r="Q79" s="3"/>
      <c r="R79" s="36"/>
      <c r="T79" s="22"/>
      <c r="U79" s="22"/>
      <c r="V79" s="22"/>
      <c r="W79" s="22"/>
      <c r="X79" s="22"/>
      <c r="Y79" s="22"/>
    </row>
    <row r="80" spans="1:25" ht="18" x14ac:dyDescent="0.35">
      <c r="A80" s="13"/>
      <c r="B80" s="235" t="s">
        <v>63</v>
      </c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37"/>
    </row>
    <row r="81" spans="1:21" s="16" customFormat="1" ht="30.75" customHeight="1" thickBot="1" x14ac:dyDescent="0.35">
      <c r="A81" s="19"/>
      <c r="B81" s="227" t="s">
        <v>5</v>
      </c>
      <c r="C81" s="227"/>
      <c r="D81" s="227"/>
      <c r="E81" s="228"/>
      <c r="F81" s="229" t="s">
        <v>6</v>
      </c>
      <c r="G81" s="230"/>
      <c r="H81" s="230"/>
      <c r="I81" s="231"/>
      <c r="J81" s="229" t="s">
        <v>7</v>
      </c>
      <c r="K81" s="230"/>
      <c r="L81" s="230"/>
      <c r="M81" s="231"/>
      <c r="N81" s="232" t="s">
        <v>8</v>
      </c>
      <c r="O81" s="233"/>
      <c r="P81" s="233"/>
      <c r="Q81" s="234"/>
      <c r="R81" s="33" t="s">
        <v>9</v>
      </c>
      <c r="T81" s="17"/>
      <c r="U81" s="17"/>
    </row>
    <row r="82" spans="1:21" s="166" customFormat="1" ht="38.25" customHeight="1" thickBot="1" x14ac:dyDescent="0.35">
      <c r="A82" s="161" t="s">
        <v>1</v>
      </c>
      <c r="B82" s="162" t="s">
        <v>15</v>
      </c>
      <c r="C82" s="162" t="s">
        <v>39</v>
      </c>
      <c r="D82" s="163" t="s">
        <v>11</v>
      </c>
      <c r="E82" s="162" t="s">
        <v>56</v>
      </c>
      <c r="F82" s="162" t="s">
        <v>15</v>
      </c>
      <c r="G82" s="162" t="s">
        <v>39</v>
      </c>
      <c r="H82" s="163" t="s">
        <v>11</v>
      </c>
      <c r="I82" s="162" t="s">
        <v>56</v>
      </c>
      <c r="J82" s="162" t="s">
        <v>15</v>
      </c>
      <c r="K82" s="162" t="s">
        <v>39</v>
      </c>
      <c r="L82" s="163" t="s">
        <v>11</v>
      </c>
      <c r="M82" s="162" t="s">
        <v>56</v>
      </c>
      <c r="N82" s="164" t="s">
        <v>15</v>
      </c>
      <c r="O82" s="164" t="s">
        <v>39</v>
      </c>
      <c r="P82" s="165" t="s">
        <v>11</v>
      </c>
      <c r="Q82" s="164" t="s">
        <v>57</v>
      </c>
      <c r="R82" s="169" t="s">
        <v>58</v>
      </c>
      <c r="T82" s="167"/>
      <c r="U82" s="167"/>
    </row>
    <row r="83" spans="1:21" ht="17.25" customHeight="1" thickBot="1" x14ac:dyDescent="0.35">
      <c r="A83" s="14">
        <v>2020</v>
      </c>
      <c r="B83" s="5">
        <f t="shared" ref="B83:M83" si="69">B15</f>
        <v>57073118.449999988</v>
      </c>
      <c r="C83" s="5">
        <f t="shared" si="69"/>
        <v>8177242.7000000002</v>
      </c>
      <c r="D83" s="5">
        <f t="shared" si="69"/>
        <v>8165747.3000000007</v>
      </c>
      <c r="E83" s="5">
        <f t="shared" si="69"/>
        <v>308665.24793999997</v>
      </c>
      <c r="F83" s="5">
        <f t="shared" si="69"/>
        <v>46607374</v>
      </c>
      <c r="G83" s="5">
        <f t="shared" si="69"/>
        <v>6091894.6200000001</v>
      </c>
      <c r="H83" s="5">
        <f t="shared" si="69"/>
        <v>6030228.6200000001</v>
      </c>
      <c r="I83" s="5">
        <f t="shared" si="69"/>
        <v>227942.641836</v>
      </c>
      <c r="J83" s="5">
        <f t="shared" si="69"/>
        <v>27083005.079999998</v>
      </c>
      <c r="K83" s="5">
        <f t="shared" si="69"/>
        <v>4076251.6700000004</v>
      </c>
      <c r="L83" s="5">
        <f t="shared" si="69"/>
        <v>4080882.5800000005</v>
      </c>
      <c r="M83" s="5">
        <f t="shared" si="69"/>
        <v>154257.36152400001</v>
      </c>
      <c r="N83" s="6">
        <f t="shared" ref="N83:Q85" si="70">B83+F83+J83</f>
        <v>130763497.52999999</v>
      </c>
      <c r="O83" s="6">
        <f t="shared" si="70"/>
        <v>18345388.990000002</v>
      </c>
      <c r="P83" s="6">
        <f t="shared" si="70"/>
        <v>18276858.500000004</v>
      </c>
      <c r="Q83" s="6">
        <f t="shared" si="70"/>
        <v>690865.25129999989</v>
      </c>
      <c r="R83" s="34">
        <f>R15</f>
        <v>844390.86269999994</v>
      </c>
    </row>
    <row r="84" spans="1:21" ht="17.25" customHeight="1" thickBot="1" x14ac:dyDescent="0.35">
      <c r="A84" s="14">
        <v>2021</v>
      </c>
      <c r="B84" s="5">
        <f t="shared" ref="B84:M84" si="71">B38</f>
        <v>102055668.94999999</v>
      </c>
      <c r="C84" s="5">
        <f t="shared" si="71"/>
        <v>8804125.7000000011</v>
      </c>
      <c r="D84" s="5">
        <f t="shared" si="71"/>
        <v>8788563.5500000007</v>
      </c>
      <c r="E84" s="5">
        <f t="shared" si="71"/>
        <v>332207.70219000004</v>
      </c>
      <c r="F84" s="5">
        <f t="shared" si="71"/>
        <v>98599755</v>
      </c>
      <c r="G84" s="5">
        <f t="shared" si="71"/>
        <v>9073692.6999999993</v>
      </c>
      <c r="H84" s="5">
        <f t="shared" si="71"/>
        <v>8686001.6999999993</v>
      </c>
      <c r="I84" s="5">
        <f t="shared" si="71"/>
        <v>328330.86426000006</v>
      </c>
      <c r="J84" s="5">
        <f t="shared" si="71"/>
        <v>109972512.84000002</v>
      </c>
      <c r="K84" s="5">
        <f t="shared" si="71"/>
        <v>9471983.3900000006</v>
      </c>
      <c r="L84" s="5">
        <f t="shared" si="71"/>
        <v>9471983.3900000006</v>
      </c>
      <c r="M84" s="5">
        <f t="shared" si="71"/>
        <v>358040.97214200004</v>
      </c>
      <c r="N84" s="6">
        <f t="shared" si="70"/>
        <v>310627936.79000002</v>
      </c>
      <c r="O84" s="6">
        <f t="shared" si="70"/>
        <v>27349801.789999999</v>
      </c>
      <c r="P84" s="6">
        <f t="shared" si="70"/>
        <v>26946548.640000001</v>
      </c>
      <c r="Q84" s="6">
        <f t="shared" si="70"/>
        <v>1018579.538592</v>
      </c>
      <c r="R84" s="34">
        <f>R38</f>
        <v>1244930.5471679999</v>
      </c>
    </row>
    <row r="85" spans="1:21" ht="17.25" customHeight="1" thickBot="1" x14ac:dyDescent="0.35">
      <c r="A85" s="14">
        <v>2022</v>
      </c>
      <c r="B85" s="5">
        <f t="shared" ref="B85:M85" si="72">B56</f>
        <v>78648181.000000015</v>
      </c>
      <c r="C85" s="5">
        <f t="shared" si="72"/>
        <v>6235662</v>
      </c>
      <c r="D85" s="5">
        <f t="shared" si="72"/>
        <v>6216067.4500000002</v>
      </c>
      <c r="E85" s="5">
        <f t="shared" si="72"/>
        <v>234967.38741000002</v>
      </c>
      <c r="F85" s="5">
        <f t="shared" si="72"/>
        <v>52974933.5</v>
      </c>
      <c r="G85" s="5">
        <f t="shared" si="72"/>
        <v>5786244.9199999999</v>
      </c>
      <c r="H85" s="5">
        <f t="shared" si="72"/>
        <v>5547411.6699999999</v>
      </c>
      <c r="I85" s="5">
        <f t="shared" si="72"/>
        <v>209692.16112599999</v>
      </c>
      <c r="J85" s="5">
        <f t="shared" si="72"/>
        <v>132110075.03</v>
      </c>
      <c r="K85" s="5">
        <f t="shared" si="72"/>
        <v>7048356.96</v>
      </c>
      <c r="L85" s="5">
        <f t="shared" si="72"/>
        <v>7048356.96</v>
      </c>
      <c r="M85" s="5">
        <f t="shared" si="72"/>
        <v>266427.89308800001</v>
      </c>
      <c r="N85" s="6">
        <f t="shared" si="70"/>
        <v>263733189.53000003</v>
      </c>
      <c r="O85" s="6">
        <f t="shared" si="70"/>
        <v>19070263.879999999</v>
      </c>
      <c r="P85" s="6">
        <f>D85+H85+L85</f>
        <v>18811836.080000002</v>
      </c>
      <c r="Q85" s="6">
        <f t="shared" si="70"/>
        <v>711087.44162399997</v>
      </c>
      <c r="R85" s="34">
        <f>R56</f>
        <v>869106.82689599996</v>
      </c>
    </row>
    <row r="86" spans="1:21" s="160" customFormat="1" ht="17.25" customHeight="1" thickBot="1" x14ac:dyDescent="0.35">
      <c r="A86" s="157">
        <v>2023</v>
      </c>
      <c r="B86" s="158">
        <f t="shared" ref="B86:M86" si="73">B76</f>
        <v>22075018.75</v>
      </c>
      <c r="C86" s="158">
        <f t="shared" si="73"/>
        <v>982349.19999999984</v>
      </c>
      <c r="D86" s="158">
        <f t="shared" si="73"/>
        <v>1130867.8999999999</v>
      </c>
      <c r="E86" s="158">
        <f t="shared" si="73"/>
        <v>42746.806619999996</v>
      </c>
      <c r="F86" s="158">
        <f t="shared" si="73"/>
        <v>20701556</v>
      </c>
      <c r="G86" s="158">
        <f t="shared" si="73"/>
        <v>-459159.17000000004</v>
      </c>
      <c r="H86" s="158">
        <f t="shared" si="73"/>
        <v>-575994.17000000004</v>
      </c>
      <c r="I86" s="158">
        <f t="shared" si="73"/>
        <v>42915.659220000001</v>
      </c>
      <c r="J86" s="158">
        <f t="shared" si="73"/>
        <v>30900045.789999999</v>
      </c>
      <c r="K86" s="158">
        <f t="shared" si="73"/>
        <v>2440460.3499999996</v>
      </c>
      <c r="L86" s="158">
        <f t="shared" si="73"/>
        <v>2440460.3499999996</v>
      </c>
      <c r="M86" s="158">
        <f t="shared" si="73"/>
        <v>92249.401230000003</v>
      </c>
      <c r="N86" s="7">
        <f t="shared" ref="N86" si="74">B86+F86+J86</f>
        <v>73676620.539999992</v>
      </c>
      <c r="O86" s="7">
        <f t="shared" ref="O86" si="75">C86+G86+K86</f>
        <v>2963650.3799999994</v>
      </c>
      <c r="P86" s="7">
        <f>D86+H86+L86</f>
        <v>2995334.0799999996</v>
      </c>
      <c r="Q86" s="7">
        <f t="shared" ref="Q86" si="76">E86+I86+M86</f>
        <v>177911.86706999998</v>
      </c>
      <c r="R86" s="159">
        <f>R76</f>
        <v>217447.83752999999</v>
      </c>
    </row>
    <row r="87" spans="1:21" ht="17.25" customHeight="1" thickBot="1" x14ac:dyDescent="0.35">
      <c r="A87" s="9" t="s">
        <v>0</v>
      </c>
      <c r="B87" s="6">
        <f>SUM(B83:B86)</f>
        <v>259851987.14999998</v>
      </c>
      <c r="C87" s="6">
        <f t="shared" ref="C87:R87" si="77">SUM(C83:C86)</f>
        <v>24199379.600000001</v>
      </c>
      <c r="D87" s="6">
        <f>SUM(D83:D86)</f>
        <v>24301246.199999999</v>
      </c>
      <c r="E87" s="6">
        <f t="shared" si="77"/>
        <v>918587.14416000003</v>
      </c>
      <c r="F87" s="6">
        <f t="shared" si="77"/>
        <v>218883618.5</v>
      </c>
      <c r="G87" s="6">
        <f>SUM(G83:G86)</f>
        <v>20492673.07</v>
      </c>
      <c r="H87" s="6">
        <f t="shared" si="77"/>
        <v>19687647.82</v>
      </c>
      <c r="I87" s="6">
        <f t="shared" si="77"/>
        <v>808881.32644200011</v>
      </c>
      <c r="J87" s="6">
        <f t="shared" si="77"/>
        <v>300065638.74000007</v>
      </c>
      <c r="K87" s="6">
        <f t="shared" si="77"/>
        <v>23037052.369999997</v>
      </c>
      <c r="L87" s="6">
        <f t="shared" si="77"/>
        <v>23041683.280000001</v>
      </c>
      <c r="M87" s="6">
        <f t="shared" si="77"/>
        <v>870975.62798400002</v>
      </c>
      <c r="N87" s="6">
        <f t="shared" si="77"/>
        <v>778801244.38999999</v>
      </c>
      <c r="O87" s="6">
        <f t="shared" si="77"/>
        <v>67729105.039999992</v>
      </c>
      <c r="P87" s="6">
        <f t="shared" si="77"/>
        <v>67030577.299999997</v>
      </c>
      <c r="Q87" s="6">
        <f t="shared" si="77"/>
        <v>2598444.098586</v>
      </c>
      <c r="R87" s="34">
        <f t="shared" si="77"/>
        <v>3175876.0742939999</v>
      </c>
    </row>
    <row r="88" spans="1:21" x14ac:dyDescent="0.3">
      <c r="A88" s="4"/>
      <c r="B88" s="23"/>
      <c r="C88" s="23"/>
      <c r="D88" s="2"/>
      <c r="E88" s="3"/>
      <c r="F88" s="3"/>
      <c r="G88" s="3"/>
      <c r="H88" s="2"/>
      <c r="I88" s="3"/>
      <c r="J88" s="3"/>
      <c r="K88" s="3"/>
      <c r="L88" s="2"/>
      <c r="M88" s="3"/>
      <c r="N88" s="3"/>
      <c r="O88" s="3"/>
      <c r="P88" s="2"/>
      <c r="Q88" s="3"/>
      <c r="R88" s="35"/>
    </row>
    <row r="89" spans="1:21" x14ac:dyDescent="0.3">
      <c r="A89" s="206" t="s">
        <v>59</v>
      </c>
      <c r="B89" s="226" t="s">
        <v>60</v>
      </c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0"/>
      <c r="R89" s="36"/>
    </row>
    <row r="90" spans="1:21" ht="24.75" customHeight="1" thickBot="1" x14ac:dyDescent="0.35">
      <c r="A90" s="1"/>
      <c r="B90" s="24"/>
      <c r="C90" s="2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38"/>
    </row>
  </sheetData>
  <mergeCells count="31">
    <mergeCell ref="B41:Q41"/>
    <mergeCell ref="B23:Q23"/>
    <mergeCell ref="B24:E24"/>
    <mergeCell ref="F24:I24"/>
    <mergeCell ref="A1:R1"/>
    <mergeCell ref="A17:R17"/>
    <mergeCell ref="N3:Q3"/>
    <mergeCell ref="J24:M24"/>
    <mergeCell ref="N24:Q24"/>
    <mergeCell ref="B2:Q2"/>
    <mergeCell ref="B3:E3"/>
    <mergeCell ref="F3:I3"/>
    <mergeCell ref="J3:M3"/>
    <mergeCell ref="A19:R19"/>
    <mergeCell ref="A18:R18"/>
    <mergeCell ref="A20:R20"/>
    <mergeCell ref="B89:N89"/>
    <mergeCell ref="B42:E42"/>
    <mergeCell ref="F42:I42"/>
    <mergeCell ref="J42:M42"/>
    <mergeCell ref="N42:Q42"/>
    <mergeCell ref="N81:Q81"/>
    <mergeCell ref="J81:M81"/>
    <mergeCell ref="F81:I81"/>
    <mergeCell ref="B81:E81"/>
    <mergeCell ref="B80:Q80"/>
    <mergeCell ref="B61:Q61"/>
    <mergeCell ref="B62:E62"/>
    <mergeCell ref="F62:I62"/>
    <mergeCell ref="J62:M62"/>
    <mergeCell ref="N62:Q62"/>
  </mergeCells>
  <phoneticPr fontId="11" type="noConversion"/>
  <conditionalFormatting sqref="A1:XFD1 A17:C17 S17 Z10:XFD17 N81:O81 J81:K81 F81:G81 R80:XFD81 A80:C81 F3:G3 N3:O3 J3:K3 R2:XFD3 A2:C3 A40:XFD40 A18:A19 S18:XFD19 T6:XFD9 A4:XFD4 A82:B82 D82 H82 L82 P82 A15:S16 P6:S14 P5:XFD5 A5:O14 S82:XFD82 N82 J82 F82 A90:XFD1048576 A89:B89 O89:XFD89 A83:XFD88">
    <cfRule type="cellIs" dxfId="221" priority="313" operator="equal">
      <formula>"Greektown Casino"</formula>
    </cfRule>
    <cfRule type="cellIs" dxfId="220" priority="314" operator="equal">
      <formula>"MotorCity Casino"</formula>
    </cfRule>
    <cfRule type="cellIs" dxfId="219" priority="315" operator="equal">
      <formula>"MGM Grand Detroit"</formula>
    </cfRule>
  </conditionalFormatting>
  <conditionalFormatting sqref="A20:A22 S20:XFD22">
    <cfRule type="cellIs" dxfId="218" priority="304" operator="equal">
      <formula>"Greektown Casino"</formula>
    </cfRule>
    <cfRule type="cellIs" dxfId="217" priority="305" operator="equal">
      <formula>"MotorCity Casino"</formula>
    </cfRule>
    <cfRule type="cellIs" dxfId="216" priority="306" operator="equal">
      <formula>"MGM Grand Detroit"</formula>
    </cfRule>
  </conditionalFormatting>
  <conditionalFormatting sqref="Z33:XFD39 F24:G24 N24:O24 J24:K24 R23:XFD24 A23:C24 A27:A37 A38:S39 A26:XFD26 B27:M27 S27:XFD32 S33:S37">
    <cfRule type="cellIs" dxfId="215" priority="301" operator="equal">
      <formula>"Greektown Casino"</formula>
    </cfRule>
    <cfRule type="cellIs" dxfId="214" priority="302" operator="equal">
      <formula>"MotorCity Casino"</formula>
    </cfRule>
    <cfRule type="cellIs" dxfId="213" priority="303" operator="equal">
      <formula>"MGM Grand Detroit"</formula>
    </cfRule>
  </conditionalFormatting>
  <conditionalFormatting sqref="N27:R27 R28">
    <cfRule type="cellIs" dxfId="212" priority="298" operator="equal">
      <formula>"Greektown Casino"</formula>
    </cfRule>
    <cfRule type="cellIs" dxfId="211" priority="299" operator="equal">
      <formula>"MotorCity Casino"</formula>
    </cfRule>
    <cfRule type="cellIs" dxfId="210" priority="300" operator="equal">
      <formula>"MGM Grand Detroit"</formula>
    </cfRule>
  </conditionalFormatting>
  <conditionalFormatting sqref="C82">
    <cfRule type="cellIs" dxfId="209" priority="274" operator="equal">
      <formula>"Greektown Casino"</formula>
    </cfRule>
    <cfRule type="cellIs" dxfId="208" priority="275" operator="equal">
      <formula>"MotorCity Casino"</formula>
    </cfRule>
    <cfRule type="cellIs" dxfId="207" priority="276" operator="equal">
      <formula>"MGM Grand Detroit"</formula>
    </cfRule>
  </conditionalFormatting>
  <conditionalFormatting sqref="G82">
    <cfRule type="cellIs" dxfId="206" priority="271" operator="equal">
      <formula>"Greektown Casino"</formula>
    </cfRule>
    <cfRule type="cellIs" dxfId="205" priority="272" operator="equal">
      <formula>"MotorCity Casino"</formula>
    </cfRule>
    <cfRule type="cellIs" dxfId="204" priority="273" operator="equal">
      <formula>"MGM Grand Detroit"</formula>
    </cfRule>
  </conditionalFormatting>
  <conditionalFormatting sqref="K82">
    <cfRule type="cellIs" dxfId="203" priority="268" operator="equal">
      <formula>"Greektown Casino"</formula>
    </cfRule>
    <cfRule type="cellIs" dxfId="202" priority="269" operator="equal">
      <formula>"MotorCity Casino"</formula>
    </cfRule>
    <cfRule type="cellIs" dxfId="201" priority="270" operator="equal">
      <formula>"MGM Grand Detroit"</formula>
    </cfRule>
  </conditionalFormatting>
  <conditionalFormatting sqref="O82">
    <cfRule type="cellIs" dxfId="200" priority="265" operator="equal">
      <formula>"Greektown Casino"</formula>
    </cfRule>
    <cfRule type="cellIs" dxfId="199" priority="266" operator="equal">
      <formula>"MotorCity Casino"</formula>
    </cfRule>
    <cfRule type="cellIs" dxfId="198" priority="267" operator="equal">
      <formula>"MGM Grand Detroit"</formula>
    </cfRule>
  </conditionalFormatting>
  <conditionalFormatting sqref="B28:Q28">
    <cfRule type="cellIs" dxfId="197" priority="262" operator="equal">
      <formula>"Greektown Casino"</formula>
    </cfRule>
    <cfRule type="cellIs" dxfId="196" priority="263" operator="equal">
      <formula>"MotorCity Casino"</formula>
    </cfRule>
    <cfRule type="cellIs" dxfId="195" priority="264" operator="equal">
      <formula>"MGM Grand Detroit"</formula>
    </cfRule>
  </conditionalFormatting>
  <conditionalFormatting sqref="R29">
    <cfRule type="cellIs" dxfId="194" priority="259" operator="equal">
      <formula>"Greektown Casino"</formula>
    </cfRule>
    <cfRule type="cellIs" dxfId="193" priority="260" operator="equal">
      <formula>"MotorCity Casino"</formula>
    </cfRule>
    <cfRule type="cellIs" dxfId="192" priority="261" operator="equal">
      <formula>"MGM Grand Detroit"</formula>
    </cfRule>
  </conditionalFormatting>
  <conditionalFormatting sqref="B29:Q29">
    <cfRule type="cellIs" dxfId="191" priority="256" operator="equal">
      <formula>"Greektown Casino"</formula>
    </cfRule>
    <cfRule type="cellIs" dxfId="190" priority="257" operator="equal">
      <formula>"MotorCity Casino"</formula>
    </cfRule>
    <cfRule type="cellIs" dxfId="189" priority="258" operator="equal">
      <formula>"MGM Grand Detroit"</formula>
    </cfRule>
  </conditionalFormatting>
  <conditionalFormatting sqref="R30">
    <cfRule type="cellIs" dxfId="188" priority="253" operator="equal">
      <formula>"Greektown Casino"</formula>
    </cfRule>
    <cfRule type="cellIs" dxfId="187" priority="254" operator="equal">
      <formula>"MotorCity Casino"</formula>
    </cfRule>
    <cfRule type="cellIs" dxfId="186" priority="255" operator="equal">
      <formula>"MGM Grand Detroit"</formula>
    </cfRule>
  </conditionalFormatting>
  <conditionalFormatting sqref="B30:Q30">
    <cfRule type="cellIs" dxfId="185" priority="250" operator="equal">
      <formula>"Greektown Casino"</formula>
    </cfRule>
    <cfRule type="cellIs" dxfId="184" priority="251" operator="equal">
      <formula>"MotorCity Casino"</formula>
    </cfRule>
    <cfRule type="cellIs" dxfId="183" priority="252" operator="equal">
      <formula>"MGM Grand Detroit"</formula>
    </cfRule>
  </conditionalFormatting>
  <conditionalFormatting sqref="R31">
    <cfRule type="cellIs" dxfId="182" priority="247" operator="equal">
      <formula>"Greektown Casino"</formula>
    </cfRule>
    <cfRule type="cellIs" dxfId="181" priority="248" operator="equal">
      <formula>"MotorCity Casino"</formula>
    </cfRule>
    <cfRule type="cellIs" dxfId="180" priority="249" operator="equal">
      <formula>"MGM Grand Detroit"</formula>
    </cfRule>
  </conditionalFormatting>
  <conditionalFormatting sqref="F31:Q31">
    <cfRule type="cellIs" dxfId="179" priority="244" operator="equal">
      <formula>"Greektown Casino"</formula>
    </cfRule>
    <cfRule type="cellIs" dxfId="178" priority="245" operator="equal">
      <formula>"MotorCity Casino"</formula>
    </cfRule>
    <cfRule type="cellIs" dxfId="177" priority="246" operator="equal">
      <formula>"MGM Grand Detroit"</formula>
    </cfRule>
  </conditionalFormatting>
  <conditionalFormatting sqref="B31:E31">
    <cfRule type="cellIs" dxfId="176" priority="241" operator="equal">
      <formula>"Greektown Casino"</formula>
    </cfRule>
    <cfRule type="cellIs" dxfId="175" priority="242" operator="equal">
      <formula>"MotorCity Casino"</formula>
    </cfRule>
    <cfRule type="cellIs" dxfId="174" priority="243" operator="equal">
      <formula>"MGM Grand Detroit"</formula>
    </cfRule>
  </conditionalFormatting>
  <conditionalFormatting sqref="R32">
    <cfRule type="cellIs" dxfId="173" priority="238" operator="equal">
      <formula>"Greektown Casino"</formula>
    </cfRule>
    <cfRule type="cellIs" dxfId="172" priority="239" operator="equal">
      <formula>"MotorCity Casino"</formula>
    </cfRule>
    <cfRule type="cellIs" dxfId="171" priority="240" operator="equal">
      <formula>"MGM Grand Detroit"</formula>
    </cfRule>
  </conditionalFormatting>
  <conditionalFormatting sqref="E32:Q32">
    <cfRule type="cellIs" dxfId="170" priority="235" operator="equal">
      <formula>"Greektown Casino"</formula>
    </cfRule>
    <cfRule type="cellIs" dxfId="169" priority="236" operator="equal">
      <formula>"MotorCity Casino"</formula>
    </cfRule>
    <cfRule type="cellIs" dxfId="168" priority="237" operator="equal">
      <formula>"MGM Grand Detroit"</formula>
    </cfRule>
  </conditionalFormatting>
  <conditionalFormatting sqref="B32:D32">
    <cfRule type="cellIs" dxfId="167" priority="232" operator="equal">
      <formula>"Greektown Casino"</formula>
    </cfRule>
    <cfRule type="cellIs" dxfId="166" priority="233" operator="equal">
      <formula>"MotorCity Casino"</formula>
    </cfRule>
    <cfRule type="cellIs" dxfId="165" priority="234" operator="equal">
      <formula>"MGM Grand Detroit"</formula>
    </cfRule>
  </conditionalFormatting>
  <conditionalFormatting sqref="R33">
    <cfRule type="cellIs" dxfId="164" priority="229" operator="equal">
      <formula>"Greektown Casino"</formula>
    </cfRule>
    <cfRule type="cellIs" dxfId="163" priority="230" operator="equal">
      <formula>"MotorCity Casino"</formula>
    </cfRule>
    <cfRule type="cellIs" dxfId="162" priority="231" operator="equal">
      <formula>"MGM Grand Detroit"</formula>
    </cfRule>
  </conditionalFormatting>
  <conditionalFormatting sqref="E33:Q33">
    <cfRule type="cellIs" dxfId="161" priority="226" operator="equal">
      <formula>"Greektown Casino"</formula>
    </cfRule>
    <cfRule type="cellIs" dxfId="160" priority="227" operator="equal">
      <formula>"MotorCity Casino"</formula>
    </cfRule>
    <cfRule type="cellIs" dxfId="159" priority="228" operator="equal">
      <formula>"MGM Grand Detroit"</formula>
    </cfRule>
  </conditionalFormatting>
  <conditionalFormatting sqref="B33:D33">
    <cfRule type="cellIs" dxfId="158" priority="223" operator="equal">
      <formula>"Greektown Casino"</formula>
    </cfRule>
    <cfRule type="cellIs" dxfId="157" priority="224" operator="equal">
      <formula>"MotorCity Casino"</formula>
    </cfRule>
    <cfRule type="cellIs" dxfId="156" priority="225" operator="equal">
      <formula>"MGM Grand Detroit"</formula>
    </cfRule>
  </conditionalFormatting>
  <conditionalFormatting sqref="R34">
    <cfRule type="cellIs" dxfId="155" priority="211" operator="equal">
      <formula>"Greektown Casino"</formula>
    </cfRule>
    <cfRule type="cellIs" dxfId="154" priority="212" operator="equal">
      <formula>"MotorCity Casino"</formula>
    </cfRule>
    <cfRule type="cellIs" dxfId="153" priority="213" operator="equal">
      <formula>"MGM Grand Detroit"</formula>
    </cfRule>
  </conditionalFormatting>
  <conditionalFormatting sqref="F34:Q34">
    <cfRule type="cellIs" dxfId="152" priority="208" operator="equal">
      <formula>"Greektown Casino"</formula>
    </cfRule>
    <cfRule type="cellIs" dxfId="151" priority="209" operator="equal">
      <formula>"MotorCity Casino"</formula>
    </cfRule>
    <cfRule type="cellIs" dxfId="150" priority="210" operator="equal">
      <formula>"MGM Grand Detroit"</formula>
    </cfRule>
  </conditionalFormatting>
  <conditionalFormatting sqref="B34:E34">
    <cfRule type="cellIs" dxfId="149" priority="205" operator="equal">
      <formula>"Greektown Casino"</formula>
    </cfRule>
    <cfRule type="cellIs" dxfId="148" priority="206" operator="equal">
      <formula>"MotorCity Casino"</formula>
    </cfRule>
    <cfRule type="cellIs" dxfId="147" priority="207" operator="equal">
      <formula>"MGM Grand Detroit"</formula>
    </cfRule>
  </conditionalFormatting>
  <conditionalFormatting sqref="R35:R36">
    <cfRule type="cellIs" dxfId="146" priority="202" operator="equal">
      <formula>"Greektown Casino"</formula>
    </cfRule>
    <cfRule type="cellIs" dxfId="145" priority="203" operator="equal">
      <formula>"MotorCity Casino"</formula>
    </cfRule>
    <cfRule type="cellIs" dxfId="144" priority="204" operator="equal">
      <formula>"MGM Grand Detroit"</formula>
    </cfRule>
  </conditionalFormatting>
  <conditionalFormatting sqref="E35:Q36">
    <cfRule type="cellIs" dxfId="143" priority="199" operator="equal">
      <formula>"Greektown Casino"</formula>
    </cfRule>
    <cfRule type="cellIs" dxfId="142" priority="200" operator="equal">
      <formula>"MotorCity Casino"</formula>
    </cfRule>
    <cfRule type="cellIs" dxfId="141" priority="201" operator="equal">
      <formula>"MGM Grand Detroit"</formula>
    </cfRule>
  </conditionalFormatting>
  <conditionalFormatting sqref="B35:D36">
    <cfRule type="cellIs" dxfId="140" priority="196" operator="equal">
      <formula>"Greektown Casino"</formula>
    </cfRule>
    <cfRule type="cellIs" dxfId="139" priority="197" operator="equal">
      <formula>"MotorCity Casino"</formula>
    </cfRule>
    <cfRule type="cellIs" dxfId="138" priority="198" operator="equal">
      <formula>"MGM Grand Detroit"</formula>
    </cfRule>
  </conditionalFormatting>
  <conditionalFormatting sqref="R37">
    <cfRule type="cellIs" dxfId="137" priority="193" operator="equal">
      <formula>"Greektown Casino"</formula>
    </cfRule>
    <cfRule type="cellIs" dxfId="136" priority="194" operator="equal">
      <formula>"MotorCity Casino"</formula>
    </cfRule>
    <cfRule type="cellIs" dxfId="135" priority="195" operator="equal">
      <formula>"MGM Grand Detroit"</formula>
    </cfRule>
  </conditionalFormatting>
  <conditionalFormatting sqref="E37:Q37">
    <cfRule type="cellIs" dxfId="134" priority="190" operator="equal">
      <formula>"Greektown Casino"</formula>
    </cfRule>
    <cfRule type="cellIs" dxfId="133" priority="191" operator="equal">
      <formula>"MotorCity Casino"</formula>
    </cfRule>
    <cfRule type="cellIs" dxfId="132" priority="192" operator="equal">
      <formula>"MGM Grand Detroit"</formula>
    </cfRule>
  </conditionalFormatting>
  <conditionalFormatting sqref="B37:D37">
    <cfRule type="cellIs" dxfId="131" priority="187" operator="equal">
      <formula>"Greektown Casino"</formula>
    </cfRule>
    <cfRule type="cellIs" dxfId="130" priority="188" operator="equal">
      <formula>"MotorCity Casino"</formula>
    </cfRule>
    <cfRule type="cellIs" dxfId="129" priority="189" operator="equal">
      <formula>"MGM Grand Detroit"</formula>
    </cfRule>
  </conditionalFormatting>
  <conditionalFormatting sqref="Z51:XFD60 F42:G42 N42:O42 J42:K42 R41:XFD42 A41:C42 A45:A55 A43:B43 D43:F43 A56:S60 P43:XFD44 A44:O44 T45:XFD50 H43:J43 L43:N43 Z71:XFD79 F62:G62 N62:O62 J62:K62 R61:XFD62 A61:C62 A65:A75 A63:B63 D63:F63 A76:S79 P63:XFD63 H63:J63 L63:N63 B65:R65 S45:S55 A64:R64 T64:XFD70 S64:S75">
    <cfRule type="cellIs" dxfId="128" priority="184" operator="equal">
      <formula>"Greektown Casino"</formula>
    </cfRule>
    <cfRule type="cellIs" dxfId="127" priority="185" operator="equal">
      <formula>"MotorCity Casino"</formula>
    </cfRule>
    <cfRule type="cellIs" dxfId="126" priority="186" operator="equal">
      <formula>"MGM Grand Detroit"</formula>
    </cfRule>
  </conditionalFormatting>
  <conditionalFormatting sqref="C43">
    <cfRule type="cellIs" dxfId="125" priority="178" operator="equal">
      <formula>"Greektown Casino"</formula>
    </cfRule>
    <cfRule type="cellIs" dxfId="124" priority="179" operator="equal">
      <formula>"MotorCity Casino"</formula>
    </cfRule>
    <cfRule type="cellIs" dxfId="123" priority="180" operator="equal">
      <formula>"MGM Grand Detroit"</formula>
    </cfRule>
  </conditionalFormatting>
  <conditionalFormatting sqref="G43">
    <cfRule type="cellIs" dxfId="122" priority="175" operator="equal">
      <formula>"Greektown Casino"</formula>
    </cfRule>
    <cfRule type="cellIs" dxfId="121" priority="176" operator="equal">
      <formula>"MotorCity Casino"</formula>
    </cfRule>
    <cfRule type="cellIs" dxfId="120" priority="177" operator="equal">
      <formula>"MGM Grand Detroit"</formula>
    </cfRule>
  </conditionalFormatting>
  <conditionalFormatting sqref="K43">
    <cfRule type="cellIs" dxfId="119" priority="172" operator="equal">
      <formula>"Greektown Casino"</formula>
    </cfRule>
    <cfRule type="cellIs" dxfId="118" priority="173" operator="equal">
      <formula>"MotorCity Casino"</formula>
    </cfRule>
    <cfRule type="cellIs" dxfId="117" priority="174" operator="equal">
      <formula>"MGM Grand Detroit"</formula>
    </cfRule>
  </conditionalFormatting>
  <conditionalFormatting sqref="O43">
    <cfRule type="cellIs" dxfId="116" priority="169" operator="equal">
      <formula>"Greektown Casino"</formula>
    </cfRule>
    <cfRule type="cellIs" dxfId="115" priority="170" operator="equal">
      <formula>"MotorCity Casino"</formula>
    </cfRule>
    <cfRule type="cellIs" dxfId="114" priority="171" operator="equal">
      <formula>"MGM Grand Detroit"</formula>
    </cfRule>
  </conditionalFormatting>
  <conditionalFormatting sqref="B45:R45">
    <cfRule type="cellIs" dxfId="113" priority="97" operator="equal">
      <formula>"Greektown Casino"</formula>
    </cfRule>
    <cfRule type="cellIs" dxfId="112" priority="98" operator="equal">
      <formula>"MotorCity Casino"</formula>
    </cfRule>
    <cfRule type="cellIs" dxfId="111" priority="99" operator="equal">
      <formula>"MGM Grand Detroit"</formula>
    </cfRule>
  </conditionalFormatting>
  <conditionalFormatting sqref="B46:R46">
    <cfRule type="cellIs" dxfId="110" priority="94" operator="equal">
      <formula>"Greektown Casino"</formula>
    </cfRule>
    <cfRule type="cellIs" dxfId="109" priority="95" operator="equal">
      <formula>"MotorCity Casino"</formula>
    </cfRule>
    <cfRule type="cellIs" dxfId="108" priority="96" operator="equal">
      <formula>"MGM Grand Detroit"</formula>
    </cfRule>
  </conditionalFormatting>
  <conditionalFormatting sqref="B47:R48">
    <cfRule type="cellIs" dxfId="107" priority="91" operator="equal">
      <formula>"Greektown Casino"</formula>
    </cfRule>
    <cfRule type="cellIs" dxfId="106" priority="92" operator="equal">
      <formula>"MotorCity Casino"</formula>
    </cfRule>
    <cfRule type="cellIs" dxfId="105" priority="93" operator="equal">
      <formula>"MGM Grand Detroit"</formula>
    </cfRule>
  </conditionalFormatting>
  <conditionalFormatting sqref="B49:R49">
    <cfRule type="cellIs" dxfId="104" priority="88" operator="equal">
      <formula>"Greektown Casino"</formula>
    </cfRule>
    <cfRule type="cellIs" dxfId="103" priority="89" operator="equal">
      <formula>"MotorCity Casino"</formula>
    </cfRule>
    <cfRule type="cellIs" dxfId="102" priority="90" operator="equal">
      <formula>"MGM Grand Detroit"</formula>
    </cfRule>
  </conditionalFormatting>
  <conditionalFormatting sqref="B50:R50">
    <cfRule type="cellIs" dxfId="101" priority="85" operator="equal">
      <formula>"Greektown Casino"</formula>
    </cfRule>
    <cfRule type="cellIs" dxfId="100" priority="86" operator="equal">
      <formula>"MotorCity Casino"</formula>
    </cfRule>
    <cfRule type="cellIs" dxfId="99" priority="87" operator="equal">
      <formula>"MGM Grand Detroit"</formula>
    </cfRule>
  </conditionalFormatting>
  <conditionalFormatting sqref="B51:R51">
    <cfRule type="cellIs" dxfId="98" priority="82" operator="equal">
      <formula>"Greektown Casino"</formula>
    </cfRule>
    <cfRule type="cellIs" dxfId="97" priority="83" operator="equal">
      <formula>"MotorCity Casino"</formula>
    </cfRule>
    <cfRule type="cellIs" dxfId="96" priority="84" operator="equal">
      <formula>"MGM Grand Detroit"</formula>
    </cfRule>
  </conditionalFormatting>
  <conditionalFormatting sqref="B52:R52">
    <cfRule type="cellIs" dxfId="95" priority="79" operator="equal">
      <formula>"Greektown Casino"</formula>
    </cfRule>
    <cfRule type="cellIs" dxfId="94" priority="80" operator="equal">
      <formula>"MotorCity Casino"</formula>
    </cfRule>
    <cfRule type="cellIs" dxfId="93" priority="81" operator="equal">
      <formula>"MGM Grand Detroit"</formula>
    </cfRule>
  </conditionalFormatting>
  <conditionalFormatting sqref="B53:R55">
    <cfRule type="cellIs" dxfId="92" priority="76" operator="equal">
      <formula>"Greektown Casino"</formula>
    </cfRule>
    <cfRule type="cellIs" dxfId="91" priority="77" operator="equal">
      <formula>"MotorCity Casino"</formula>
    </cfRule>
    <cfRule type="cellIs" dxfId="90" priority="78" operator="equal">
      <formula>"MGM Grand Detroit"</formula>
    </cfRule>
  </conditionalFormatting>
  <conditionalFormatting sqref="R82">
    <cfRule type="cellIs" dxfId="89" priority="73" operator="equal">
      <formula>"Greektown Casino"</formula>
    </cfRule>
    <cfRule type="cellIs" dxfId="88" priority="74" operator="equal">
      <formula>"MotorCity Casino"</formula>
    </cfRule>
    <cfRule type="cellIs" dxfId="87" priority="75" operator="equal">
      <formula>"MGM Grand Detroit"</formula>
    </cfRule>
  </conditionalFormatting>
  <conditionalFormatting sqref="Q82">
    <cfRule type="cellIs" dxfId="86" priority="70" operator="equal">
      <formula>"Greektown Casino"</formula>
    </cfRule>
    <cfRule type="cellIs" dxfId="85" priority="71" operator="equal">
      <formula>"MotorCity Casino"</formula>
    </cfRule>
    <cfRule type="cellIs" dxfId="84" priority="72" operator="equal">
      <formula>"MGM Grand Detroit"</formula>
    </cfRule>
  </conditionalFormatting>
  <conditionalFormatting sqref="M82">
    <cfRule type="cellIs" dxfId="83" priority="67" operator="equal">
      <formula>"Greektown Casino"</formula>
    </cfRule>
    <cfRule type="cellIs" dxfId="82" priority="68" operator="equal">
      <formula>"MotorCity Casino"</formula>
    </cfRule>
    <cfRule type="cellIs" dxfId="81" priority="69" operator="equal">
      <formula>"MGM Grand Detroit"</formula>
    </cfRule>
  </conditionalFormatting>
  <conditionalFormatting sqref="I82">
    <cfRule type="cellIs" dxfId="80" priority="64" operator="equal">
      <formula>"Greektown Casino"</formula>
    </cfRule>
    <cfRule type="cellIs" dxfId="79" priority="65" operator="equal">
      <formula>"MotorCity Casino"</formula>
    </cfRule>
    <cfRule type="cellIs" dxfId="78" priority="66" operator="equal">
      <formula>"MGM Grand Detroit"</formula>
    </cfRule>
  </conditionalFormatting>
  <conditionalFormatting sqref="E82">
    <cfRule type="cellIs" dxfId="77" priority="61" operator="equal">
      <formula>"Greektown Casino"</formula>
    </cfRule>
    <cfRule type="cellIs" dxfId="76" priority="62" operator="equal">
      <formula>"MotorCity Casino"</formula>
    </cfRule>
    <cfRule type="cellIs" dxfId="75" priority="63" operator="equal">
      <formula>"MGM Grand Detroit"</formula>
    </cfRule>
  </conditionalFormatting>
  <conditionalFormatting sqref="A25:B25 D25:F25 P25:XFD25 H25:J25 L25:N25">
    <cfRule type="cellIs" dxfId="74" priority="58" operator="equal">
      <formula>"Greektown Casino"</formula>
    </cfRule>
    <cfRule type="cellIs" dxfId="73" priority="59" operator="equal">
      <formula>"MotorCity Casino"</formula>
    </cfRule>
    <cfRule type="cellIs" dxfId="72" priority="60" operator="equal">
      <formula>"MGM Grand Detroit"</formula>
    </cfRule>
  </conditionalFormatting>
  <conditionalFormatting sqref="C25">
    <cfRule type="cellIs" dxfId="71" priority="55" operator="equal">
      <formula>"Greektown Casino"</formula>
    </cfRule>
    <cfRule type="cellIs" dxfId="70" priority="56" operator="equal">
      <formula>"MotorCity Casino"</formula>
    </cfRule>
    <cfRule type="cellIs" dxfId="69" priority="57" operator="equal">
      <formula>"MGM Grand Detroit"</formula>
    </cfRule>
  </conditionalFormatting>
  <conditionalFormatting sqref="G25">
    <cfRule type="cellIs" dxfId="68" priority="52" operator="equal">
      <formula>"Greektown Casino"</formula>
    </cfRule>
    <cfRule type="cellIs" dxfId="67" priority="53" operator="equal">
      <formula>"MotorCity Casino"</formula>
    </cfRule>
    <cfRule type="cellIs" dxfId="66" priority="54" operator="equal">
      <formula>"MGM Grand Detroit"</formula>
    </cfRule>
  </conditionalFormatting>
  <conditionalFormatting sqref="K25">
    <cfRule type="cellIs" dxfId="65" priority="49" operator="equal">
      <formula>"Greektown Casino"</formula>
    </cfRule>
    <cfRule type="cellIs" dxfId="64" priority="50" operator="equal">
      <formula>"MotorCity Casino"</formula>
    </cfRule>
    <cfRule type="cellIs" dxfId="63" priority="51" operator="equal">
      <formula>"MGM Grand Detroit"</formula>
    </cfRule>
  </conditionalFormatting>
  <conditionalFormatting sqref="O25">
    <cfRule type="cellIs" dxfId="62" priority="46" operator="equal">
      <formula>"Greektown Casino"</formula>
    </cfRule>
    <cfRule type="cellIs" dxfId="61" priority="47" operator="equal">
      <formula>"MotorCity Casino"</formula>
    </cfRule>
    <cfRule type="cellIs" dxfId="60" priority="48" operator="equal">
      <formula>"MGM Grand Detroit"</formula>
    </cfRule>
  </conditionalFormatting>
  <conditionalFormatting sqref="C63">
    <cfRule type="cellIs" dxfId="59" priority="43" operator="equal">
      <formula>"Greektown Casino"</formula>
    </cfRule>
    <cfRule type="cellIs" dxfId="58" priority="44" operator="equal">
      <formula>"MotorCity Casino"</formula>
    </cfRule>
    <cfRule type="cellIs" dxfId="57" priority="45" operator="equal">
      <formula>"MGM Grand Detroit"</formula>
    </cfRule>
  </conditionalFormatting>
  <conditionalFormatting sqref="G63">
    <cfRule type="cellIs" dxfId="56" priority="40" operator="equal">
      <formula>"Greektown Casino"</formula>
    </cfRule>
    <cfRule type="cellIs" dxfId="55" priority="41" operator="equal">
      <formula>"MotorCity Casino"</formula>
    </cfRule>
    <cfRule type="cellIs" dxfId="54" priority="42" operator="equal">
      <formula>"MGM Grand Detroit"</formula>
    </cfRule>
  </conditionalFormatting>
  <conditionalFormatting sqref="K63">
    <cfRule type="cellIs" dxfId="53" priority="37" operator="equal">
      <formula>"Greektown Casino"</formula>
    </cfRule>
    <cfRule type="cellIs" dxfId="52" priority="38" operator="equal">
      <formula>"MotorCity Casino"</formula>
    </cfRule>
    <cfRule type="cellIs" dxfId="51" priority="39" operator="equal">
      <formula>"MGM Grand Detroit"</formula>
    </cfRule>
  </conditionalFormatting>
  <conditionalFormatting sqref="O63">
    <cfRule type="cellIs" dxfId="50" priority="34" operator="equal">
      <formula>"Greektown Casino"</formula>
    </cfRule>
    <cfRule type="cellIs" dxfId="49" priority="35" operator="equal">
      <formula>"MotorCity Casino"</formula>
    </cfRule>
    <cfRule type="cellIs" dxfId="48" priority="36" operator="equal">
      <formula>"MGM Grand Detroit"</formula>
    </cfRule>
  </conditionalFormatting>
  <conditionalFormatting sqref="B69:R69">
    <cfRule type="cellIs" dxfId="47" priority="22" operator="equal">
      <formula>"Greektown Casino"</formula>
    </cfRule>
    <cfRule type="cellIs" dxfId="46" priority="23" operator="equal">
      <formula>"MotorCity Casino"</formula>
    </cfRule>
    <cfRule type="cellIs" dxfId="45" priority="24" operator="equal">
      <formula>"MGM Grand Detroit"</formula>
    </cfRule>
  </conditionalFormatting>
  <conditionalFormatting sqref="B70:R70">
    <cfRule type="cellIs" dxfId="44" priority="19" operator="equal">
      <formula>"Greektown Casino"</formula>
    </cfRule>
    <cfRule type="cellIs" dxfId="43" priority="20" operator="equal">
      <formula>"MotorCity Casino"</formula>
    </cfRule>
    <cfRule type="cellIs" dxfId="42" priority="21" operator="equal">
      <formula>"MGM Grand Detroit"</formula>
    </cfRule>
  </conditionalFormatting>
  <conditionalFormatting sqref="B71:R71">
    <cfRule type="cellIs" dxfId="41" priority="16" operator="equal">
      <formula>"Greektown Casino"</formula>
    </cfRule>
    <cfRule type="cellIs" dxfId="40" priority="17" operator="equal">
      <formula>"MotorCity Casino"</formula>
    </cfRule>
    <cfRule type="cellIs" dxfId="39" priority="18" operator="equal">
      <formula>"MGM Grand Detroit"</formula>
    </cfRule>
  </conditionalFormatting>
  <conditionalFormatting sqref="B72:R72">
    <cfRule type="cellIs" dxfId="38" priority="13" operator="equal">
      <formula>"Greektown Casino"</formula>
    </cfRule>
    <cfRule type="cellIs" dxfId="37" priority="14" operator="equal">
      <formula>"MotorCity Casino"</formula>
    </cfRule>
    <cfRule type="cellIs" dxfId="36" priority="15" operator="equal">
      <formula>"MGM Grand Detroit"</formula>
    </cfRule>
  </conditionalFormatting>
  <conditionalFormatting sqref="B73:R75">
    <cfRule type="cellIs" dxfId="35" priority="10" operator="equal">
      <formula>"Greektown Casino"</formula>
    </cfRule>
    <cfRule type="cellIs" dxfId="34" priority="11" operator="equal">
      <formula>"MotorCity Casino"</formula>
    </cfRule>
    <cfRule type="cellIs" dxfId="33" priority="12" operator="equal">
      <formula>"MGM Grand Detroit"</formula>
    </cfRule>
  </conditionalFormatting>
  <conditionalFormatting sqref="B66:R66">
    <cfRule type="cellIs" dxfId="32" priority="7" operator="equal">
      <formula>"Greektown Casino"</formula>
    </cfRule>
    <cfRule type="cellIs" dxfId="31" priority="8" operator="equal">
      <formula>"MotorCity Casino"</formula>
    </cfRule>
    <cfRule type="cellIs" dxfId="30" priority="9" operator="equal">
      <formula>"MGM Grand Detroit"</formula>
    </cfRule>
  </conditionalFormatting>
  <conditionalFormatting sqref="B67:R67">
    <cfRule type="cellIs" dxfId="29" priority="4" operator="equal">
      <formula>"Greektown Casino"</formula>
    </cfRule>
    <cfRule type="cellIs" dxfId="28" priority="5" operator="equal">
      <formula>"MotorCity Casino"</formula>
    </cfRule>
    <cfRule type="cellIs" dxfId="27" priority="6" operator="equal">
      <formula>"MGM Grand Detroit"</formula>
    </cfRule>
  </conditionalFormatting>
  <conditionalFormatting sqref="B68:R68">
    <cfRule type="cellIs" dxfId="26" priority="1" operator="equal">
      <formula>"Greektown Casino"</formula>
    </cfRule>
    <cfRule type="cellIs" dxfId="25" priority="2" operator="equal">
      <formula>"MotorCity Casino"</formula>
    </cfRule>
    <cfRule type="cellIs" dxfId="24" priority="3" operator="equal">
      <formula>"MGM Grand Detroit"</formula>
    </cfRule>
  </conditionalFormatting>
  <printOptions horizontalCentered="1" gridLines="1"/>
  <pageMargins left="0.25" right="0.25" top="0.75" bottom="0.75" header="0.3" footer="0.3"/>
  <pageSetup paperSize="5" scale="62" orientation="landscape" r:id="rId1"/>
  <rowBreaks count="2" manualBreakCount="2">
    <brk id="40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F4973-BF33-456C-BF35-1CE3F277DB8E}">
  <sheetPr codeName="Sheet2"/>
  <dimension ref="A1:Q19"/>
  <sheetViews>
    <sheetView zoomScaleNormal="100" workbookViewId="0">
      <selection activeCell="A11" sqref="A11:Q13"/>
    </sheetView>
  </sheetViews>
  <sheetFormatPr defaultColWidth="9.33203125" defaultRowHeight="14.4" x14ac:dyDescent="0.3"/>
  <cols>
    <col min="1" max="1" width="13.44140625" style="40" customWidth="1"/>
    <col min="2" max="2" width="16.5546875" style="40" bestFit="1" customWidth="1"/>
    <col min="3" max="3" width="15.44140625" style="40" bestFit="1" customWidth="1"/>
    <col min="4" max="4" width="22.33203125" style="40" bestFit="1" customWidth="1"/>
    <col min="5" max="5" width="20.5546875" style="40" bestFit="1" customWidth="1"/>
    <col min="6" max="7" width="20.5546875" style="40" customWidth="1"/>
    <col min="8" max="8" width="22.33203125" style="40" bestFit="1" customWidth="1"/>
    <col min="9" max="9" width="20.5546875" style="40" bestFit="1" customWidth="1"/>
    <col min="10" max="11" width="20.5546875" style="40" customWidth="1"/>
    <col min="12" max="12" width="20.5546875" style="40" bestFit="1" customWidth="1"/>
    <col min="13" max="13" width="19.33203125" style="40" bestFit="1" customWidth="1"/>
    <col min="14" max="15" width="19.33203125" style="40" customWidth="1"/>
    <col min="16" max="16" width="22.33203125" style="40" bestFit="1" customWidth="1"/>
    <col min="17" max="17" width="20.5546875" style="40" bestFit="1" customWidth="1"/>
    <col min="18" max="16384" width="9.33203125" style="40"/>
  </cols>
  <sheetData>
    <row r="1" spans="1:17" ht="15" thickBot="1" x14ac:dyDescent="0.35">
      <c r="A1" s="243" t="s">
        <v>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/>
    </row>
    <row r="2" spans="1:17" ht="29.1" customHeight="1" x14ac:dyDescent="0.3">
      <c r="A2" s="41" t="s">
        <v>40</v>
      </c>
      <c r="B2" s="256" t="s">
        <v>5</v>
      </c>
      <c r="C2" s="257"/>
      <c r="D2" s="257"/>
      <c r="E2" s="258"/>
      <c r="F2" s="259" t="s">
        <v>6</v>
      </c>
      <c r="G2" s="260"/>
      <c r="H2" s="260"/>
      <c r="I2" s="261"/>
      <c r="J2" s="262" t="s">
        <v>7</v>
      </c>
      <c r="K2" s="263"/>
      <c r="L2" s="263"/>
      <c r="M2" s="264"/>
      <c r="N2" s="250" t="s">
        <v>51</v>
      </c>
      <c r="O2" s="246" t="s">
        <v>52</v>
      </c>
      <c r="P2" s="246" t="s">
        <v>64</v>
      </c>
      <c r="Q2" s="248" t="s">
        <v>42</v>
      </c>
    </row>
    <row r="3" spans="1:17" x14ac:dyDescent="0.3">
      <c r="A3" s="42"/>
      <c r="B3" s="50" t="s">
        <v>49</v>
      </c>
      <c r="C3" s="78" t="s">
        <v>50</v>
      </c>
      <c r="D3" s="78" t="s">
        <v>48</v>
      </c>
      <c r="E3" s="51" t="s">
        <v>43</v>
      </c>
      <c r="F3" s="55" t="s">
        <v>49</v>
      </c>
      <c r="G3" s="79" t="s">
        <v>50</v>
      </c>
      <c r="H3" s="79" t="s">
        <v>48</v>
      </c>
      <c r="I3" s="56" t="s">
        <v>43</v>
      </c>
      <c r="J3" s="60" t="s">
        <v>49</v>
      </c>
      <c r="K3" s="80" t="s">
        <v>50</v>
      </c>
      <c r="L3" s="80" t="s">
        <v>48</v>
      </c>
      <c r="M3" s="61" t="s">
        <v>43</v>
      </c>
      <c r="N3" s="251"/>
      <c r="O3" s="247"/>
      <c r="P3" s="247"/>
      <c r="Q3" s="249"/>
    </row>
    <row r="4" spans="1:17" x14ac:dyDescent="0.3">
      <c r="A4" s="205" t="s">
        <v>65</v>
      </c>
      <c r="B4" s="52">
        <f>Summary!B46</f>
        <v>5687183.6000000006</v>
      </c>
      <c r="C4" s="81">
        <f>Summary!C46</f>
        <v>545097.55000000005</v>
      </c>
      <c r="D4" s="81">
        <f>Summary!D46</f>
        <v>545336.25000000012</v>
      </c>
      <c r="E4" s="53">
        <f>Summary!E46</f>
        <v>20613.710250000007</v>
      </c>
      <c r="F4" s="57">
        <f>Summary!F46</f>
        <v>4969568</v>
      </c>
      <c r="G4" s="82">
        <f>Summary!G46</f>
        <v>759399.45</v>
      </c>
      <c r="H4" s="82">
        <f>Summary!H46</f>
        <v>718442.45</v>
      </c>
      <c r="I4" s="58">
        <f>MAX(0,Summary!I46)</f>
        <v>27157.124609999999</v>
      </c>
      <c r="J4" s="62">
        <f>Summary!J46</f>
        <v>15698552.01</v>
      </c>
      <c r="K4" s="83">
        <f>Summary!K46</f>
        <v>664550.17999999947</v>
      </c>
      <c r="L4" s="83">
        <f>Summary!L46</f>
        <v>664550.17999999947</v>
      </c>
      <c r="M4" s="63">
        <f>Summary!M46</f>
        <v>25119.996803999988</v>
      </c>
      <c r="N4" s="100">
        <f>Summary!N46</f>
        <v>26355303.609999999</v>
      </c>
      <c r="O4" s="84">
        <f>Summary!O46</f>
        <v>1969047.1799999995</v>
      </c>
      <c r="P4" s="84">
        <f>Summary!P46</f>
        <v>1928328.8799999997</v>
      </c>
      <c r="Q4" s="85">
        <f>M4+I4+E4</f>
        <v>72890.831663999998</v>
      </c>
    </row>
    <row r="5" spans="1:17" x14ac:dyDescent="0.3">
      <c r="A5" s="205" t="s">
        <v>67</v>
      </c>
      <c r="B5" s="52">
        <f>Summary!B47</f>
        <v>4744418.0000000009</v>
      </c>
      <c r="C5" s="81">
        <f>Summary!C47</f>
        <v>404751.99999999988</v>
      </c>
      <c r="D5" s="81">
        <f>Summary!D47</f>
        <v>405384.69999999995</v>
      </c>
      <c r="E5" s="53">
        <f>Summary!E47</f>
        <v>15323.541660000003</v>
      </c>
      <c r="F5" s="57">
        <f>Summary!F47</f>
        <v>4946288</v>
      </c>
      <c r="G5" s="82">
        <f>Summary!G47</f>
        <v>575500.62</v>
      </c>
      <c r="H5" s="82">
        <f>Summary!H47</f>
        <v>552841.12</v>
      </c>
      <c r="I5" s="58">
        <f>MAX(0,Summary!I47)</f>
        <v>20897.394335999998</v>
      </c>
      <c r="J5" s="62">
        <f>Summary!J47</f>
        <v>15094979.690000001</v>
      </c>
      <c r="K5" s="83">
        <f>Summary!K47</f>
        <v>912513.46</v>
      </c>
      <c r="L5" s="83">
        <f>Summary!L47</f>
        <v>912513.46</v>
      </c>
      <c r="M5" s="63">
        <f>Summary!M47</f>
        <v>34493.008787999999</v>
      </c>
      <c r="N5" s="100">
        <f>Summary!N47</f>
        <v>24785685.690000001</v>
      </c>
      <c r="O5" s="84">
        <f>Summary!O47</f>
        <v>1892766.0799999998</v>
      </c>
      <c r="P5" s="84">
        <f>Summary!P47</f>
        <v>1870739.2799999998</v>
      </c>
      <c r="Q5" s="85">
        <f t="shared" ref="Q5:Q6" si="0">M5+I5+E5</f>
        <v>70713.944783999992</v>
      </c>
    </row>
    <row r="6" spans="1:17" ht="15" thickBot="1" x14ac:dyDescent="0.35">
      <c r="A6" s="205" t="s">
        <v>71</v>
      </c>
      <c r="B6" s="52">
        <f>Summary!B48</f>
        <v>5438726.2999999998</v>
      </c>
      <c r="C6" s="81">
        <f>Summary!C48</f>
        <v>223397.39999999991</v>
      </c>
      <c r="D6" s="81">
        <f>Summary!D48</f>
        <v>220028.04999999993</v>
      </c>
      <c r="E6" s="53">
        <f>Summary!E48</f>
        <v>8317.0602899999958</v>
      </c>
      <c r="F6" s="57">
        <f>Summary!F48</f>
        <v>4210557</v>
      </c>
      <c r="G6" s="82">
        <f>Summary!G48</f>
        <v>579227.51</v>
      </c>
      <c r="H6" s="82">
        <f>Summary!H48</f>
        <v>575468.76</v>
      </c>
      <c r="I6" s="58">
        <f>MAX(0,Summary!I48)</f>
        <v>21752.719128000001</v>
      </c>
      <c r="J6" s="62">
        <f>Summary!J48</f>
        <v>13117992.619999997</v>
      </c>
      <c r="K6" s="83">
        <f>Summary!K48</f>
        <v>1592834.08</v>
      </c>
      <c r="L6" s="83">
        <f>Summary!L48</f>
        <v>1592834.08</v>
      </c>
      <c r="M6" s="63">
        <f>Summary!M48</f>
        <v>60209.128223999993</v>
      </c>
      <c r="N6" s="100">
        <f>Summary!N48</f>
        <v>22767275.919999998</v>
      </c>
      <c r="O6" s="84">
        <f>Summary!O48</f>
        <v>2395458.9900000002</v>
      </c>
      <c r="P6" s="84">
        <f>Summary!P48</f>
        <v>2388330.89</v>
      </c>
      <c r="Q6" s="85">
        <f t="shared" si="0"/>
        <v>90278.907641999991</v>
      </c>
    </row>
    <row r="7" spans="1:17" s="133" customFormat="1" ht="15" thickBot="1" x14ac:dyDescent="0.35">
      <c r="A7" s="213" t="s">
        <v>44</v>
      </c>
      <c r="B7" s="214">
        <f t="shared" ref="B7:C7" si="1">SUM(B4:B6)</f>
        <v>15870327.900000002</v>
      </c>
      <c r="C7" s="215">
        <f t="shared" si="1"/>
        <v>1173246.9499999997</v>
      </c>
      <c r="D7" s="215">
        <f>SUM(D4:D6)</f>
        <v>1170749</v>
      </c>
      <c r="E7" s="216">
        <f t="shared" ref="E7" si="2">SUM(E4:E6)</f>
        <v>44254.3122</v>
      </c>
      <c r="F7" s="217">
        <f t="shared" ref="F7:L7" si="3">SUM(F4:F6)</f>
        <v>14126413</v>
      </c>
      <c r="G7" s="218">
        <f t="shared" si="3"/>
        <v>1914127.5799999998</v>
      </c>
      <c r="H7" s="218">
        <f t="shared" si="3"/>
        <v>1846752.3299999998</v>
      </c>
      <c r="I7" s="219">
        <f t="shared" si="3"/>
        <v>69807.238073999994</v>
      </c>
      <c r="J7" s="220">
        <f t="shared" si="3"/>
        <v>43911524.32</v>
      </c>
      <c r="K7" s="221">
        <f t="shared" si="3"/>
        <v>3169897.7199999997</v>
      </c>
      <c r="L7" s="221">
        <f t="shared" si="3"/>
        <v>3169897.7199999997</v>
      </c>
      <c r="M7" s="222">
        <f>SUM(M4:M6)</f>
        <v>119822.13381599999</v>
      </c>
      <c r="N7" s="223">
        <f t="shared" ref="N7:P7" si="4">SUM(N4:N6)</f>
        <v>73908265.219999999</v>
      </c>
      <c r="O7" s="224">
        <f t="shared" si="4"/>
        <v>6257272.25</v>
      </c>
      <c r="P7" s="224">
        <f t="shared" si="4"/>
        <v>6187399.0499999989</v>
      </c>
      <c r="Q7" s="225">
        <f>SUM(Q4:Q6)</f>
        <v>233883.68409</v>
      </c>
    </row>
    <row r="8" spans="1:17" ht="15" thickBot="1" x14ac:dyDescent="0.3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s="45" customFormat="1" ht="29.1" customHeight="1" x14ac:dyDescent="0.3">
      <c r="A9" s="44" t="s">
        <v>45</v>
      </c>
      <c r="B9" s="271" t="s">
        <v>5</v>
      </c>
      <c r="C9" s="272"/>
      <c r="D9" s="272"/>
      <c r="E9" s="273"/>
      <c r="F9" s="268" t="s">
        <v>6</v>
      </c>
      <c r="G9" s="269"/>
      <c r="H9" s="269"/>
      <c r="I9" s="270"/>
      <c r="J9" s="265" t="s">
        <v>7</v>
      </c>
      <c r="K9" s="266"/>
      <c r="L9" s="266"/>
      <c r="M9" s="267"/>
      <c r="N9" s="250" t="s">
        <v>51</v>
      </c>
      <c r="O9" s="246" t="s">
        <v>52</v>
      </c>
      <c r="P9" s="252" t="s">
        <v>64</v>
      </c>
      <c r="Q9" s="254" t="s">
        <v>42</v>
      </c>
    </row>
    <row r="10" spans="1:17" x14ac:dyDescent="0.3">
      <c r="A10" s="42"/>
      <c r="B10" s="52" t="s">
        <v>49</v>
      </c>
      <c r="C10" s="81" t="s">
        <v>50</v>
      </c>
      <c r="D10" s="81" t="s">
        <v>48</v>
      </c>
      <c r="E10" s="53" t="s">
        <v>43</v>
      </c>
      <c r="F10" s="57" t="s">
        <v>49</v>
      </c>
      <c r="G10" s="82" t="s">
        <v>50</v>
      </c>
      <c r="H10" s="82" t="s">
        <v>48</v>
      </c>
      <c r="I10" s="58" t="s">
        <v>43</v>
      </c>
      <c r="J10" s="62" t="s">
        <v>49</v>
      </c>
      <c r="K10" s="83" t="s">
        <v>50</v>
      </c>
      <c r="L10" s="83" t="s">
        <v>48</v>
      </c>
      <c r="M10" s="63" t="s">
        <v>43</v>
      </c>
      <c r="N10" s="251"/>
      <c r="O10" s="247"/>
      <c r="P10" s="253"/>
      <c r="Q10" s="255"/>
    </row>
    <row r="11" spans="1:17" s="45" customFormat="1" ht="15.6" x14ac:dyDescent="0.3">
      <c r="A11" s="46" t="s">
        <v>66</v>
      </c>
      <c r="B11" s="69">
        <f>Summary!B66</f>
        <v>4051375.4</v>
      </c>
      <c r="C11" s="86">
        <f>Summary!C66</f>
        <v>283925.40000000002</v>
      </c>
      <c r="D11" s="86">
        <f>Summary!D66</f>
        <v>284424.7</v>
      </c>
      <c r="E11" s="113">
        <f>MAX(0,Summary!E66)</f>
        <v>10751.253659999998</v>
      </c>
      <c r="F11" s="67">
        <f>Summary!F66</f>
        <v>3436686</v>
      </c>
      <c r="G11" s="87">
        <f>Summary!G66</f>
        <v>444984.52</v>
      </c>
      <c r="H11" s="87">
        <f>Summary!H66</f>
        <v>424381.52</v>
      </c>
      <c r="I11" s="101">
        <f>MAX(0,Summary!I66)</f>
        <v>16041.621455999999</v>
      </c>
      <c r="J11" s="65">
        <f>Summary!J66</f>
        <v>6450121.7800000012</v>
      </c>
      <c r="K11" s="88">
        <f>Summary!K66</f>
        <v>702670.15</v>
      </c>
      <c r="L11" s="88">
        <f>Summary!L66</f>
        <v>702670.15</v>
      </c>
      <c r="M11" s="104">
        <f>MAX(0,Summary!M66)</f>
        <v>26560.931670000002</v>
      </c>
      <c r="N11" s="98">
        <f>Summary!N66</f>
        <v>13938183.180000002</v>
      </c>
      <c r="O11" s="89">
        <f>Summary!O66</f>
        <v>1431580.07</v>
      </c>
      <c r="P11" s="89">
        <f>Summary!P66</f>
        <v>1411476.37</v>
      </c>
      <c r="Q11" s="90">
        <f>M11+I11+E11</f>
        <v>53353.806786000001</v>
      </c>
    </row>
    <row r="12" spans="1:17" s="45" customFormat="1" ht="15.6" x14ac:dyDescent="0.3">
      <c r="A12" s="46" t="s">
        <v>68</v>
      </c>
      <c r="B12" s="69">
        <f>Summary!B67</f>
        <v>4331536.6999999993</v>
      </c>
      <c r="C12" s="86">
        <f>Summary!C67</f>
        <v>276855.54999999993</v>
      </c>
      <c r="D12" s="86">
        <f>Summary!D67</f>
        <v>432194.74999999994</v>
      </c>
      <c r="E12" s="113">
        <f>MAX(0,Summary!E67)</f>
        <v>16336.961550000004</v>
      </c>
      <c r="F12" s="67">
        <f>Summary!F67</f>
        <v>4166192</v>
      </c>
      <c r="G12" s="87">
        <f>Summary!G67</f>
        <v>-1690829.07</v>
      </c>
      <c r="H12" s="87">
        <f>Summary!H67</f>
        <v>-1711329.07</v>
      </c>
      <c r="I12" s="101">
        <f>MAX(0,Summary!I67)</f>
        <v>0</v>
      </c>
      <c r="J12" s="65">
        <f>Summary!J67</f>
        <v>6808156.54</v>
      </c>
      <c r="K12" s="88">
        <f>Summary!K67</f>
        <v>1399484.49</v>
      </c>
      <c r="L12" s="88">
        <f>Summary!L67</f>
        <v>1399484.49</v>
      </c>
      <c r="M12" s="104">
        <f>MAX(0,Summary!M67)</f>
        <v>52900.513722000003</v>
      </c>
      <c r="N12" s="98">
        <f>Summary!N67</f>
        <v>15305885.239999998</v>
      </c>
      <c r="O12" s="89">
        <f>Summary!O67</f>
        <v>-14489.030000000028</v>
      </c>
      <c r="P12" s="89">
        <f>Summary!P67</f>
        <v>120350.16999999993</v>
      </c>
      <c r="Q12" s="90">
        <f t="shared" ref="Q12:Q13" si="5">M12+I12+E12</f>
        <v>69237.475272000011</v>
      </c>
    </row>
    <row r="13" spans="1:17" s="45" customFormat="1" ht="15.6" x14ac:dyDescent="0.3">
      <c r="A13" s="46" t="s">
        <v>72</v>
      </c>
      <c r="B13" s="69">
        <f>Summary!B68</f>
        <v>4257841.5999999996</v>
      </c>
      <c r="C13" s="86">
        <f>Summary!C68</f>
        <v>470133.5</v>
      </c>
      <c r="D13" s="86">
        <f>Summary!D68</f>
        <v>470509.75000000006</v>
      </c>
      <c r="E13" s="113">
        <f>MAX(0,Summary!E68)</f>
        <v>17785.268549999993</v>
      </c>
      <c r="F13" s="67">
        <f>Summary!F68</f>
        <v>5255230</v>
      </c>
      <c r="G13" s="87">
        <f>Summary!G68</f>
        <v>423589</v>
      </c>
      <c r="H13" s="87">
        <f>Summary!H68</f>
        <v>395677</v>
      </c>
      <c r="I13" s="101">
        <f>MAX(0,Summary!I68)</f>
        <v>14956.590599999994</v>
      </c>
      <c r="J13" s="65">
        <f>Summary!J68</f>
        <v>7422983.3999999994</v>
      </c>
      <c r="K13" s="88">
        <f>Summary!K68</f>
        <v>27545.299999999937</v>
      </c>
      <c r="L13" s="88">
        <f>Summary!L68</f>
        <v>27545.299999999937</v>
      </c>
      <c r="M13" s="104">
        <f>MAX(0,Summary!M68)</f>
        <v>1041.2123400000005</v>
      </c>
      <c r="N13" s="98">
        <f>Summary!N68</f>
        <v>16936055</v>
      </c>
      <c r="O13" s="89">
        <f>Summary!O68</f>
        <v>921267.79999999993</v>
      </c>
      <c r="P13" s="89">
        <f>Summary!P68</f>
        <v>893732.04999999993</v>
      </c>
      <c r="Q13" s="90">
        <f t="shared" si="5"/>
        <v>33783.071489999988</v>
      </c>
    </row>
    <row r="14" spans="1:17" s="45" customFormat="1" ht="31.8" thickBot="1" x14ac:dyDescent="0.35">
      <c r="A14" s="112" t="s">
        <v>44</v>
      </c>
      <c r="B14" s="114">
        <f>SUM(B11:B13)</f>
        <v>12640753.699999999</v>
      </c>
      <c r="C14" s="91">
        <f t="shared" ref="C14:Q14" si="6">SUM(C11:C13)</f>
        <v>1030914.45</v>
      </c>
      <c r="D14" s="91">
        <f t="shared" si="6"/>
        <v>1187129.2</v>
      </c>
      <c r="E14" s="115">
        <f t="shared" si="6"/>
        <v>44873.483759999996</v>
      </c>
      <c r="F14" s="102">
        <f t="shared" si="6"/>
        <v>12858108</v>
      </c>
      <c r="G14" s="92">
        <f t="shared" si="6"/>
        <v>-822255.55</v>
      </c>
      <c r="H14" s="92">
        <f t="shared" si="6"/>
        <v>-891270.55</v>
      </c>
      <c r="I14" s="103">
        <f t="shared" si="6"/>
        <v>30998.212055999993</v>
      </c>
      <c r="J14" s="105">
        <f t="shared" si="6"/>
        <v>20681261.719999999</v>
      </c>
      <c r="K14" s="93">
        <f t="shared" si="6"/>
        <v>2129699.94</v>
      </c>
      <c r="L14" s="93">
        <f t="shared" si="6"/>
        <v>2129699.94</v>
      </c>
      <c r="M14" s="106">
        <f t="shared" si="6"/>
        <v>80502.657732000007</v>
      </c>
      <c r="N14" s="99">
        <f t="shared" si="6"/>
        <v>46180123.420000002</v>
      </c>
      <c r="O14" s="94">
        <f t="shared" si="6"/>
        <v>2338358.84</v>
      </c>
      <c r="P14" s="94">
        <f t="shared" si="6"/>
        <v>2425558.59</v>
      </c>
      <c r="Q14" s="95">
        <f t="shared" si="6"/>
        <v>156374.35354799998</v>
      </c>
    </row>
    <row r="15" spans="1:17" ht="15" thickBot="1" x14ac:dyDescent="0.3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ht="29.4" thickBot="1" x14ac:dyDescent="0.35">
      <c r="A16" s="77" t="s">
        <v>46</v>
      </c>
      <c r="B16" s="116">
        <f>B14-B7</f>
        <v>-3229574.200000003</v>
      </c>
      <c r="C16" s="72">
        <f>C14-C7</f>
        <v>-142332.49999999977</v>
      </c>
      <c r="D16" s="72">
        <f>D14-D7</f>
        <v>16380.199999999953</v>
      </c>
      <c r="E16" s="117">
        <f t="shared" ref="E16:Q16" si="7">E14-E7</f>
        <v>619.17155999999522</v>
      </c>
      <c r="F16" s="110">
        <f t="shared" si="7"/>
        <v>-1268305</v>
      </c>
      <c r="G16" s="73">
        <f t="shared" si="7"/>
        <v>-2736383.13</v>
      </c>
      <c r="H16" s="73">
        <f t="shared" si="7"/>
        <v>-2738022.88</v>
      </c>
      <c r="I16" s="111">
        <f t="shared" si="7"/>
        <v>-38809.026018000004</v>
      </c>
      <c r="J16" s="108">
        <f t="shared" si="7"/>
        <v>-23230262.600000001</v>
      </c>
      <c r="K16" s="74">
        <f t="shared" si="7"/>
        <v>-1040197.7799999998</v>
      </c>
      <c r="L16" s="74">
        <f t="shared" si="7"/>
        <v>-1040197.7799999998</v>
      </c>
      <c r="M16" s="109">
        <f t="shared" si="7"/>
        <v>-39319.47608399998</v>
      </c>
      <c r="N16" s="107">
        <f t="shared" si="7"/>
        <v>-27728141.799999997</v>
      </c>
      <c r="O16" s="75">
        <f t="shared" si="7"/>
        <v>-3918913.41</v>
      </c>
      <c r="P16" s="75">
        <f t="shared" si="7"/>
        <v>-3761840.459999999</v>
      </c>
      <c r="Q16" s="76">
        <f t="shared" si="7"/>
        <v>-77509.330542000011</v>
      </c>
    </row>
    <row r="18" spans="1:17" ht="15" thickBot="1" x14ac:dyDescent="0.35"/>
    <row r="19" spans="1:17" ht="43.8" thickBot="1" x14ac:dyDescent="0.35">
      <c r="A19" s="96" t="s">
        <v>47</v>
      </c>
      <c r="B19" s="97">
        <f t="shared" ref="B19:C19" si="8">B16/B7</f>
        <v>-0.20349763535761617</v>
      </c>
      <c r="C19" s="97">
        <f t="shared" si="8"/>
        <v>-0.12131503942967829</v>
      </c>
      <c r="D19" s="97">
        <f>D16/D7</f>
        <v>1.3991214171440636E-2</v>
      </c>
      <c r="E19" s="97">
        <f t="shared" ref="E19:Q19" si="9">E16/E7</f>
        <v>1.3991214171440568E-2</v>
      </c>
      <c r="F19" s="97">
        <f t="shared" si="9"/>
        <v>-8.9782522994336922E-2</v>
      </c>
      <c r="G19" s="97">
        <f t="shared" si="9"/>
        <v>-1.4295719671935347</v>
      </c>
      <c r="H19" s="97">
        <f>H16/H7</f>
        <v>-1.4826150943586465</v>
      </c>
      <c r="I19" s="97">
        <f t="shared" si="9"/>
        <v>-0.5559455880042129</v>
      </c>
      <c r="J19" s="97">
        <f t="shared" si="9"/>
        <v>-0.52902428143264235</v>
      </c>
      <c r="K19" s="97">
        <f t="shared" si="9"/>
        <v>-0.32814868865863595</v>
      </c>
      <c r="L19" s="97">
        <f t="shared" si="9"/>
        <v>-0.32814868865863595</v>
      </c>
      <c r="M19" s="97">
        <f t="shared" si="9"/>
        <v>-0.32814868865863583</v>
      </c>
      <c r="N19" s="97">
        <f t="shared" si="9"/>
        <v>-0.37516970148687245</v>
      </c>
      <c r="O19" s="97">
        <f t="shared" si="9"/>
        <v>-0.62629741098447489</v>
      </c>
      <c r="P19" s="97">
        <f t="shared" si="9"/>
        <v>-0.6079841351108588</v>
      </c>
      <c r="Q19" s="49">
        <f t="shared" si="9"/>
        <v>-0.33140118706259947</v>
      </c>
    </row>
  </sheetData>
  <mergeCells count="15">
    <mergeCell ref="P9:P10"/>
    <mergeCell ref="Q9:Q10"/>
    <mergeCell ref="N9:N10"/>
    <mergeCell ref="O9:O10"/>
    <mergeCell ref="B2:E2"/>
    <mergeCell ref="F2:I2"/>
    <mergeCell ref="J2:M2"/>
    <mergeCell ref="J9:M9"/>
    <mergeCell ref="F9:I9"/>
    <mergeCell ref="B9:E9"/>
    <mergeCell ref="A1:Q1"/>
    <mergeCell ref="P2:P3"/>
    <mergeCell ref="Q2:Q3"/>
    <mergeCell ref="N2:N3"/>
    <mergeCell ref="O2:O3"/>
  </mergeCells>
  <phoneticPr fontId="11" type="noConversion"/>
  <conditionalFormatting sqref="A1:XFD1 A2:B2 F2 J2 J9 F9 A9:B9 A3:M3 P3:XFD3 N2:XFD2 A10:M10 P9:XFD10 A4:XFD8 A11:XFD1048576">
    <cfRule type="cellIs" dxfId="23" priority="4" operator="equal">
      <formula>"Greektown Casino"</formula>
    </cfRule>
    <cfRule type="cellIs" dxfId="22" priority="5" operator="equal">
      <formula>"MotorCity Casino"</formula>
    </cfRule>
    <cfRule type="cellIs" dxfId="21" priority="6" operator="equal">
      <formula>"MGM Grand Detroit"</formula>
    </cfRule>
  </conditionalFormatting>
  <conditionalFormatting sqref="N9:O9">
    <cfRule type="cellIs" dxfId="20" priority="1" operator="equal">
      <formula>"Greektown Casino"</formula>
    </cfRule>
    <cfRule type="cellIs" dxfId="19" priority="2" operator="equal">
      <formula>"MotorCity Casino"</formula>
    </cfRule>
    <cfRule type="cellIs" dxfId="18" priority="3" operator="equal">
      <formula>"MGM Grand Detroit"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1B1F5-D3B8-490F-8CDA-597F26969516}">
  <sheetPr codeName="Sheet3"/>
  <dimension ref="A1:XFD20"/>
  <sheetViews>
    <sheetView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L16" sqref="L16"/>
    </sheetView>
  </sheetViews>
  <sheetFormatPr defaultColWidth="16.33203125" defaultRowHeight="14.4" x14ac:dyDescent="0.3"/>
  <cols>
    <col min="1" max="16384" width="16.33203125" style="40"/>
  </cols>
  <sheetData>
    <row r="1" spans="1:17 16384:16384" ht="30.75" customHeight="1" thickBot="1" x14ac:dyDescent="0.35">
      <c r="A1" s="243" t="s">
        <v>69</v>
      </c>
      <c r="B1" s="274"/>
      <c r="C1" s="274"/>
      <c r="D1" s="274"/>
      <c r="E1" s="274"/>
      <c r="F1" s="274"/>
      <c r="G1" s="274"/>
      <c r="H1" s="274"/>
      <c r="I1" s="275"/>
    </row>
    <row r="2" spans="1:17 16384:16384" ht="29.1" customHeight="1" x14ac:dyDescent="0.3">
      <c r="A2" s="41" t="s">
        <v>40</v>
      </c>
      <c r="B2" s="256" t="s">
        <v>5</v>
      </c>
      <c r="C2" s="257"/>
      <c r="D2" s="257"/>
      <c r="E2" s="258"/>
      <c r="F2" s="259" t="s">
        <v>6</v>
      </c>
      <c r="G2" s="260"/>
      <c r="H2" s="260"/>
      <c r="I2" s="261"/>
      <c r="J2" s="262" t="s">
        <v>7</v>
      </c>
      <c r="K2" s="263"/>
      <c r="L2" s="263"/>
      <c r="M2" s="264"/>
      <c r="N2" s="250" t="s">
        <v>51</v>
      </c>
      <c r="O2" s="246" t="s">
        <v>52</v>
      </c>
      <c r="P2" s="246" t="s">
        <v>54</v>
      </c>
      <c r="Q2" s="248" t="s">
        <v>42</v>
      </c>
    </row>
    <row r="3" spans="1:17 16384:16384" ht="29.4" thickBot="1" x14ac:dyDescent="0.35">
      <c r="A3" s="42"/>
      <c r="B3" s="50" t="s">
        <v>49</v>
      </c>
      <c r="C3" s="78" t="s">
        <v>50</v>
      </c>
      <c r="D3" s="78" t="s">
        <v>48</v>
      </c>
      <c r="E3" s="51" t="s">
        <v>43</v>
      </c>
      <c r="F3" s="55" t="s">
        <v>49</v>
      </c>
      <c r="G3" s="79" t="s">
        <v>50</v>
      </c>
      <c r="H3" s="79" t="s">
        <v>48</v>
      </c>
      <c r="I3" s="56" t="s">
        <v>43</v>
      </c>
      <c r="J3" s="60" t="s">
        <v>49</v>
      </c>
      <c r="K3" s="80" t="s">
        <v>50</v>
      </c>
      <c r="L3" s="80" t="s">
        <v>48</v>
      </c>
      <c r="M3" s="61" t="s">
        <v>43</v>
      </c>
      <c r="N3" s="251"/>
      <c r="O3" s="247"/>
      <c r="P3" s="247"/>
      <c r="Q3" s="249"/>
    </row>
    <row r="4" spans="1:17 16384:16384" ht="15" thickBot="1" x14ac:dyDescent="0.35">
      <c r="A4" s="120">
        <v>2022</v>
      </c>
      <c r="B4" s="54">
        <f>Summary!B48</f>
        <v>5438726.2999999998</v>
      </c>
      <c r="C4" s="54">
        <f>Summary!C48</f>
        <v>223397.39999999991</v>
      </c>
      <c r="D4" s="54">
        <f>Summary!D48</f>
        <v>220028.04999999993</v>
      </c>
      <c r="E4" s="54">
        <f>MAX(0,Summary!E48)</f>
        <v>8317.0602899999958</v>
      </c>
      <c r="F4" s="59">
        <f>Summary!F48</f>
        <v>4210557</v>
      </c>
      <c r="G4" s="59">
        <f>Summary!G48</f>
        <v>579227.51</v>
      </c>
      <c r="H4" s="59">
        <f>Summary!H48</f>
        <v>575468.76</v>
      </c>
      <c r="I4" s="59">
        <f>MAX(0,Summary!I48)</f>
        <v>21752.719128000001</v>
      </c>
      <c r="J4" s="64">
        <f>Summary!J48</f>
        <v>13117992.619999997</v>
      </c>
      <c r="K4" s="64">
        <f>Summary!K48</f>
        <v>1592834.08</v>
      </c>
      <c r="L4" s="64">
        <f>Summary!L48</f>
        <v>1592834.08</v>
      </c>
      <c r="M4" s="64">
        <f>MAX(0,Summary!M48)</f>
        <v>60209.128223999993</v>
      </c>
      <c r="N4" s="43">
        <f>Summary!N48</f>
        <v>22767275.919999998</v>
      </c>
      <c r="O4" s="43">
        <f>Summary!O48</f>
        <v>2395458.9900000002</v>
      </c>
      <c r="P4" s="43">
        <f>Summary!P48</f>
        <v>2388330.89</v>
      </c>
      <c r="Q4" s="43">
        <f>MAX(0,Summary!Q48)</f>
        <v>90278.907641999991</v>
      </c>
    </row>
    <row r="5" spans="1:17 16384:16384" ht="3.75" customHeight="1" thickBot="1" x14ac:dyDescent="0.35">
      <c r="A5" s="121"/>
      <c r="B5" s="121"/>
      <c r="C5" s="121"/>
      <c r="D5" s="121"/>
      <c r="E5" s="121"/>
      <c r="F5" s="121"/>
      <c r="G5" s="121"/>
      <c r="H5" s="121"/>
      <c r="I5" s="121"/>
    </row>
    <row r="6" spans="1:17 16384:16384" ht="29.1" customHeight="1" x14ac:dyDescent="0.3">
      <c r="A6" s="41" t="s">
        <v>45</v>
      </c>
      <c r="B6" s="256" t="s">
        <v>5</v>
      </c>
      <c r="C6" s="257"/>
      <c r="D6" s="257"/>
      <c r="E6" s="258"/>
      <c r="F6" s="259" t="s">
        <v>6</v>
      </c>
      <c r="G6" s="260"/>
      <c r="H6" s="260"/>
      <c r="I6" s="261"/>
      <c r="J6" s="262" t="s">
        <v>7</v>
      </c>
      <c r="K6" s="263"/>
      <c r="L6" s="263"/>
      <c r="M6" s="264"/>
      <c r="N6" s="250" t="s">
        <v>51</v>
      </c>
      <c r="O6" s="246" t="s">
        <v>52</v>
      </c>
      <c r="P6" s="246" t="s">
        <v>41</v>
      </c>
      <c r="Q6" s="248" t="s">
        <v>42</v>
      </c>
    </row>
    <row r="7" spans="1:17 16384:16384" ht="29.4" thickBot="1" x14ac:dyDescent="0.35">
      <c r="A7" s="42"/>
      <c r="B7" s="50" t="s">
        <v>49</v>
      </c>
      <c r="C7" s="78" t="s">
        <v>50</v>
      </c>
      <c r="D7" s="78" t="s">
        <v>48</v>
      </c>
      <c r="E7" s="51" t="s">
        <v>43</v>
      </c>
      <c r="F7" s="55" t="s">
        <v>49</v>
      </c>
      <c r="G7" s="79" t="s">
        <v>50</v>
      </c>
      <c r="H7" s="79" t="s">
        <v>48</v>
      </c>
      <c r="I7" s="56" t="s">
        <v>43</v>
      </c>
      <c r="J7" s="60" t="s">
        <v>49</v>
      </c>
      <c r="K7" s="80" t="s">
        <v>50</v>
      </c>
      <c r="L7" s="80" t="s">
        <v>48</v>
      </c>
      <c r="M7" s="61" t="s">
        <v>43</v>
      </c>
      <c r="N7" s="251"/>
      <c r="O7" s="247"/>
      <c r="P7" s="247"/>
      <c r="Q7" s="249"/>
    </row>
    <row r="8" spans="1:17 16384:16384" s="133" customFormat="1" ht="15" thickBot="1" x14ac:dyDescent="0.35">
      <c r="A8" s="144">
        <v>2023</v>
      </c>
      <c r="B8" s="145">
        <f>Summary!B68</f>
        <v>4257841.5999999996</v>
      </c>
      <c r="C8" s="145">
        <f>Summary!C68</f>
        <v>470133.5</v>
      </c>
      <c r="D8" s="145">
        <f>Summary!D68</f>
        <v>470509.75000000006</v>
      </c>
      <c r="E8" s="145">
        <f>MAX(0,Summary!E68)</f>
        <v>17785.268549999993</v>
      </c>
      <c r="F8" s="146">
        <f>Summary!F68</f>
        <v>5255230</v>
      </c>
      <c r="G8" s="146">
        <f>Summary!G68</f>
        <v>423589</v>
      </c>
      <c r="H8" s="146">
        <f>Summary!H68</f>
        <v>395677</v>
      </c>
      <c r="I8" s="146">
        <f>MAX(0,Summary!I68)</f>
        <v>14956.590599999994</v>
      </c>
      <c r="J8" s="147">
        <f>Summary!J68</f>
        <v>7422983.3999999994</v>
      </c>
      <c r="K8" s="147">
        <f>Summary!K68</f>
        <v>27545.299999999937</v>
      </c>
      <c r="L8" s="147">
        <f>Summary!L68</f>
        <v>27545.299999999937</v>
      </c>
      <c r="M8" s="147">
        <f>MAX(0,Summary!M68)</f>
        <v>1041.2123400000005</v>
      </c>
      <c r="N8" s="148">
        <f>Summary!N68</f>
        <v>16936055</v>
      </c>
      <c r="O8" s="148">
        <f>Summary!O68</f>
        <v>921267.79999999993</v>
      </c>
      <c r="P8" s="148">
        <f>Summary!P68</f>
        <v>893732.04999999993</v>
      </c>
      <c r="Q8" s="148">
        <f>MAX(0,Summary!Q68)</f>
        <v>33783.071489999988</v>
      </c>
      <c r="XFD8" s="149"/>
    </row>
    <row r="9" spans="1:17 16384:16384" ht="3.75" customHeight="1" thickBot="1" x14ac:dyDescent="0.35">
      <c r="A9" s="121"/>
      <c r="B9" s="121"/>
      <c r="C9" s="121"/>
      <c r="D9" s="121"/>
      <c r="E9" s="121"/>
      <c r="F9" s="121"/>
      <c r="G9" s="121"/>
      <c r="H9" s="121"/>
      <c r="I9" s="121"/>
    </row>
    <row r="10" spans="1:17 16384:16384" s="71" customFormat="1" ht="39" customHeight="1" thickBot="1" x14ac:dyDescent="0.35">
      <c r="A10" s="172" t="s">
        <v>46</v>
      </c>
      <c r="B10" s="72">
        <f>B8-B4</f>
        <v>-1180884.7000000002</v>
      </c>
      <c r="C10" s="72">
        <f t="shared" ref="C10:Q10" si="0">C8-C4</f>
        <v>246736.10000000009</v>
      </c>
      <c r="D10" s="72">
        <f t="shared" si="0"/>
        <v>250481.70000000013</v>
      </c>
      <c r="E10" s="72">
        <f t="shared" si="0"/>
        <v>9468.2082599999976</v>
      </c>
      <c r="F10" s="73">
        <f t="shared" si="0"/>
        <v>1044673</v>
      </c>
      <c r="G10" s="73">
        <f t="shared" si="0"/>
        <v>-155638.51</v>
      </c>
      <c r="H10" s="73">
        <f t="shared" si="0"/>
        <v>-179791.76</v>
      </c>
      <c r="I10" s="73">
        <f t="shared" si="0"/>
        <v>-6796.1285280000066</v>
      </c>
      <c r="J10" s="74">
        <f t="shared" si="0"/>
        <v>-5695009.2199999979</v>
      </c>
      <c r="K10" s="74">
        <f t="shared" si="0"/>
        <v>-1565288.78</v>
      </c>
      <c r="L10" s="74">
        <f t="shared" si="0"/>
        <v>-1565288.78</v>
      </c>
      <c r="M10" s="74">
        <f t="shared" si="0"/>
        <v>-59167.915883999995</v>
      </c>
      <c r="N10" s="75">
        <f t="shared" si="0"/>
        <v>-5831220.9199999981</v>
      </c>
      <c r="O10" s="75">
        <f>O8-O4</f>
        <v>-1474191.1900000004</v>
      </c>
      <c r="P10" s="75">
        <f t="shared" si="0"/>
        <v>-1494598.8400000003</v>
      </c>
      <c r="Q10" s="75">
        <f t="shared" si="0"/>
        <v>-56495.836152000003</v>
      </c>
    </row>
    <row r="11" spans="1:17 16384:16384" ht="3.75" customHeight="1" thickBot="1" x14ac:dyDescent="0.35">
      <c r="A11" s="121"/>
      <c r="B11" s="121"/>
      <c r="C11" s="121"/>
      <c r="D11" s="121"/>
      <c r="E11" s="121"/>
      <c r="F11" s="121"/>
      <c r="G11" s="121"/>
      <c r="H11" s="121"/>
      <c r="I11" s="121"/>
    </row>
    <row r="12" spans="1:17 16384:16384" ht="29.4" thickBot="1" x14ac:dyDescent="0.35">
      <c r="A12" s="124" t="s">
        <v>47</v>
      </c>
      <c r="B12" s="131">
        <f>B10/B4</f>
        <v>-0.21712523022164221</v>
      </c>
      <c r="C12" s="131">
        <f t="shared" ref="C12:Q12" si="1">C10/C4</f>
        <v>1.1044716724545594</v>
      </c>
      <c r="D12" s="131">
        <f t="shared" si="1"/>
        <v>1.1384080347937466</v>
      </c>
      <c r="E12" s="131">
        <f t="shared" si="1"/>
        <v>1.138408034793746</v>
      </c>
      <c r="F12" s="130">
        <f t="shared" si="1"/>
        <v>0.24810802941273566</v>
      </c>
      <c r="G12" s="130">
        <f t="shared" si="1"/>
        <v>-0.26870013477087784</v>
      </c>
      <c r="H12" s="130">
        <f t="shared" si="1"/>
        <v>-0.3124266206909303</v>
      </c>
      <c r="I12" s="130">
        <f t="shared" si="1"/>
        <v>-0.31242662069093058</v>
      </c>
      <c r="J12" s="129">
        <f t="shared" si="1"/>
        <v>-0.43413724835591494</v>
      </c>
      <c r="K12" s="129">
        <f t="shared" si="1"/>
        <v>-0.98270673615923632</v>
      </c>
      <c r="L12" s="129">
        <f t="shared" si="1"/>
        <v>-0.98270673615923632</v>
      </c>
      <c r="M12" s="129">
        <f t="shared" si="1"/>
        <v>-0.98270673615923643</v>
      </c>
      <c r="N12" s="48">
        <f t="shared" si="1"/>
        <v>-0.25612290818145445</v>
      </c>
      <c r="O12" s="48">
        <f>O10/O4</f>
        <v>-0.61541074013544284</v>
      </c>
      <c r="P12" s="48">
        <f t="shared" si="1"/>
        <v>-0.62579219917052631</v>
      </c>
      <c r="Q12" s="48">
        <f t="shared" si="1"/>
        <v>-0.62579219917052631</v>
      </c>
    </row>
    <row r="13" spans="1:17 16384:16384" ht="46.5" customHeight="1" thickBot="1" x14ac:dyDescent="0.35"/>
    <row r="14" spans="1:17 16384:16384" ht="42" customHeight="1" x14ac:dyDescent="0.3">
      <c r="A14" s="118" t="s">
        <v>53</v>
      </c>
      <c r="B14" s="256" t="s">
        <v>5</v>
      </c>
      <c r="C14" s="257"/>
      <c r="D14" s="257"/>
      <c r="E14" s="258"/>
      <c r="F14" s="259" t="s">
        <v>6</v>
      </c>
      <c r="G14" s="260"/>
      <c r="H14" s="260"/>
      <c r="I14" s="261"/>
      <c r="J14" s="262" t="s">
        <v>7</v>
      </c>
      <c r="K14" s="263"/>
      <c r="L14" s="263"/>
      <c r="M14" s="264"/>
      <c r="N14" s="250" t="s">
        <v>51</v>
      </c>
      <c r="O14" s="246" t="s">
        <v>52</v>
      </c>
      <c r="P14" s="246" t="s">
        <v>54</v>
      </c>
      <c r="Q14" s="248" t="s">
        <v>42</v>
      </c>
    </row>
    <row r="15" spans="1:17 16384:16384" ht="29.4" thickBot="1" x14ac:dyDescent="0.35">
      <c r="A15" s="119"/>
      <c r="B15" s="50" t="s">
        <v>49</v>
      </c>
      <c r="C15" s="78" t="s">
        <v>50</v>
      </c>
      <c r="D15" s="78" t="s">
        <v>48</v>
      </c>
      <c r="E15" s="51" t="s">
        <v>43</v>
      </c>
      <c r="F15" s="55" t="s">
        <v>49</v>
      </c>
      <c r="G15" s="79" t="s">
        <v>50</v>
      </c>
      <c r="H15" s="79" t="s">
        <v>48</v>
      </c>
      <c r="I15" s="56" t="s">
        <v>43</v>
      </c>
      <c r="J15" s="60" t="s">
        <v>49</v>
      </c>
      <c r="K15" s="80" t="s">
        <v>50</v>
      </c>
      <c r="L15" s="80" t="s">
        <v>48</v>
      </c>
      <c r="M15" s="61" t="s">
        <v>43</v>
      </c>
      <c r="N15" s="251"/>
      <c r="O15" s="247"/>
      <c r="P15" s="247"/>
      <c r="Q15" s="249"/>
    </row>
    <row r="16" spans="1:17 16384:16384" ht="15" thickBot="1" x14ac:dyDescent="0.35">
      <c r="A16" s="125">
        <v>45017</v>
      </c>
      <c r="B16" s="54">
        <f>Summary!B67</f>
        <v>4331536.6999999993</v>
      </c>
      <c r="C16" s="54">
        <f>Summary!C67</f>
        <v>276855.54999999993</v>
      </c>
      <c r="D16" s="54">
        <f>Summary!D67</f>
        <v>432194.74999999994</v>
      </c>
      <c r="E16" s="54">
        <f>MAX(0,Summary!E67)</f>
        <v>16336.961550000004</v>
      </c>
      <c r="F16" s="59">
        <f>Summary!F67</f>
        <v>4166192</v>
      </c>
      <c r="G16" s="59">
        <f>Summary!G67</f>
        <v>-1690829.07</v>
      </c>
      <c r="H16" s="59">
        <f>Summary!H67</f>
        <v>-1711329.07</v>
      </c>
      <c r="I16" s="59">
        <f>MAX(0,Summary!I67)</f>
        <v>0</v>
      </c>
      <c r="J16" s="64">
        <f>Summary!J67</f>
        <v>6808156.54</v>
      </c>
      <c r="K16" s="64">
        <f>Summary!K67</f>
        <v>1399484.49</v>
      </c>
      <c r="L16" s="64">
        <f>Summary!L67</f>
        <v>1399484.49</v>
      </c>
      <c r="M16" s="64">
        <f>MAX(0,Summary!M67)</f>
        <v>52900.513722000003</v>
      </c>
      <c r="N16" s="43">
        <f>Summary!N67</f>
        <v>15305885.239999998</v>
      </c>
      <c r="O16" s="43">
        <f>Summary!O67</f>
        <v>-14489.030000000028</v>
      </c>
      <c r="P16" s="43">
        <f>Summary!P67</f>
        <v>120350.16999999993</v>
      </c>
      <c r="Q16" s="43">
        <f>Summary!Q67</f>
        <v>69237.475272000011</v>
      </c>
      <c r="XFD16" s="122"/>
    </row>
    <row r="17" spans="1:17" ht="15" thickBot="1" x14ac:dyDescent="0.35">
      <c r="A17" s="126"/>
      <c r="B17" s="170"/>
      <c r="C17" s="170"/>
      <c r="D17" s="170"/>
      <c r="E17" s="170"/>
      <c r="F17" s="170"/>
      <c r="G17" s="170"/>
      <c r="H17" s="170"/>
      <c r="I17" s="171"/>
      <c r="J17" s="71"/>
      <c r="K17" s="71"/>
      <c r="L17" s="71"/>
      <c r="M17" s="71"/>
      <c r="N17" s="71"/>
      <c r="O17" s="71"/>
      <c r="P17" s="71"/>
      <c r="Q17" s="71"/>
    </row>
    <row r="18" spans="1:17" ht="29.4" thickBot="1" x14ac:dyDescent="0.35">
      <c r="A18" s="123" t="s">
        <v>46</v>
      </c>
      <c r="B18" s="72">
        <f>B8-B16</f>
        <v>-73695.099999999627</v>
      </c>
      <c r="C18" s="72">
        <f t="shared" ref="C18:Q18" si="2">C8-C16</f>
        <v>193277.95000000007</v>
      </c>
      <c r="D18" s="72">
        <f t="shared" si="2"/>
        <v>38315.000000000116</v>
      </c>
      <c r="E18" s="72">
        <f t="shared" si="2"/>
        <v>1448.3069999999898</v>
      </c>
      <c r="F18" s="73">
        <f t="shared" si="2"/>
        <v>1089038</v>
      </c>
      <c r="G18" s="73">
        <f t="shared" si="2"/>
        <v>2114418.0700000003</v>
      </c>
      <c r="H18" s="73">
        <f t="shared" si="2"/>
        <v>2107006.0700000003</v>
      </c>
      <c r="I18" s="73">
        <f t="shared" si="2"/>
        <v>14956.590599999994</v>
      </c>
      <c r="J18" s="74">
        <f t="shared" si="2"/>
        <v>614826.8599999994</v>
      </c>
      <c r="K18" s="74">
        <f t="shared" si="2"/>
        <v>-1371939.19</v>
      </c>
      <c r="L18" s="74">
        <f t="shared" si="2"/>
        <v>-1371939.19</v>
      </c>
      <c r="M18" s="74">
        <f t="shared" si="2"/>
        <v>-51859.301382000005</v>
      </c>
      <c r="N18" s="75">
        <f t="shared" si="2"/>
        <v>1630169.7600000016</v>
      </c>
      <c r="O18" s="75">
        <f t="shared" si="2"/>
        <v>935756.83</v>
      </c>
      <c r="P18" s="75">
        <f t="shared" si="2"/>
        <v>773381.88</v>
      </c>
      <c r="Q18" s="75">
        <f t="shared" si="2"/>
        <v>-35454.403782000023</v>
      </c>
    </row>
    <row r="19" spans="1:17" ht="15" thickBot="1" x14ac:dyDescent="0.35">
      <c r="A19" s="124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</row>
    <row r="20" spans="1:17" ht="29.4" thickBot="1" x14ac:dyDescent="0.35">
      <c r="A20" s="124" t="s">
        <v>47</v>
      </c>
      <c r="B20" s="128">
        <f>B18/B16</f>
        <v>-1.701361551432766E-2</v>
      </c>
      <c r="C20" s="128">
        <f t="shared" ref="C20:Q20" si="3">C18/C16</f>
        <v>0.69811838700723217</v>
      </c>
      <c r="D20" s="128">
        <f t="shared" si="3"/>
        <v>8.865216433101078E-2</v>
      </c>
      <c r="E20" s="128">
        <f t="shared" si="3"/>
        <v>8.865216433100985E-2</v>
      </c>
      <c r="F20" s="128">
        <f t="shared" si="3"/>
        <v>0.26139889856252424</v>
      </c>
      <c r="G20" s="128">
        <f t="shared" si="3"/>
        <v>-1.2505214793828925</v>
      </c>
      <c r="H20" s="128">
        <f t="shared" si="3"/>
        <v>-1.2312103539502197</v>
      </c>
      <c r="I20" s="128" t="e">
        <f t="shared" si="3"/>
        <v>#DIV/0!</v>
      </c>
      <c r="J20" s="128">
        <f t="shared" si="3"/>
        <v>9.0307391786264568E-2</v>
      </c>
      <c r="K20" s="128">
        <f t="shared" si="3"/>
        <v>-0.9803175382100876</v>
      </c>
      <c r="L20" s="128">
        <f t="shared" si="3"/>
        <v>-0.9803175382100876</v>
      </c>
      <c r="M20" s="128">
        <f t="shared" si="3"/>
        <v>-0.98031753821008771</v>
      </c>
      <c r="N20" s="128">
        <f t="shared" si="3"/>
        <v>0.10650607491422703</v>
      </c>
      <c r="O20" s="128">
        <f t="shared" si="3"/>
        <v>-64.583814789533747</v>
      </c>
      <c r="P20" s="128">
        <f>P18/P16</f>
        <v>6.4260971131158389</v>
      </c>
      <c r="Q20" s="128">
        <f t="shared" si="3"/>
        <v>-0.51206956410119076</v>
      </c>
    </row>
  </sheetData>
  <mergeCells count="22">
    <mergeCell ref="P14:P15"/>
    <mergeCell ref="Q14:Q15"/>
    <mergeCell ref="B6:E6"/>
    <mergeCell ref="F6:I6"/>
    <mergeCell ref="J6:M6"/>
    <mergeCell ref="N6:N7"/>
    <mergeCell ref="O6:O7"/>
    <mergeCell ref="B14:E14"/>
    <mergeCell ref="F14:I14"/>
    <mergeCell ref="J14:M14"/>
    <mergeCell ref="N14:N15"/>
    <mergeCell ref="O14:O15"/>
    <mergeCell ref="O2:O3"/>
    <mergeCell ref="P2:P3"/>
    <mergeCell ref="Q2:Q3"/>
    <mergeCell ref="P6:P7"/>
    <mergeCell ref="Q6:Q7"/>
    <mergeCell ref="A1:I1"/>
    <mergeCell ref="B2:E2"/>
    <mergeCell ref="F2:I2"/>
    <mergeCell ref="J2:M2"/>
    <mergeCell ref="N2:N3"/>
  </mergeCells>
  <conditionalFormatting sqref="A2:B2 F2 J2 A3:M3 P3:XFD3 N2:XFD2">
    <cfRule type="cellIs" dxfId="17" priority="10" operator="equal">
      <formula>"Greektown Casino"</formula>
    </cfRule>
    <cfRule type="cellIs" dxfId="16" priority="11" operator="equal">
      <formula>"MotorCity Casino"</formula>
    </cfRule>
    <cfRule type="cellIs" dxfId="15" priority="12" operator="equal">
      <formula>"MGM Grand Detroit"</formula>
    </cfRule>
  </conditionalFormatting>
  <conditionalFormatting sqref="A6:B6 F6 J6 A7:M7 P7:XFD7 N6:XFD6">
    <cfRule type="cellIs" dxfId="14" priority="7" operator="equal">
      <formula>"Greektown Casino"</formula>
    </cfRule>
    <cfRule type="cellIs" dxfId="13" priority="8" operator="equal">
      <formula>"MotorCity Casino"</formula>
    </cfRule>
    <cfRule type="cellIs" dxfId="12" priority="9" operator="equal">
      <formula>"MGM Grand Detroit"</formula>
    </cfRule>
  </conditionalFormatting>
  <conditionalFormatting sqref="B14 F14 J14 B15:M15 N14:O14 Q14:Q15">
    <cfRule type="cellIs" dxfId="11" priority="4" operator="equal">
      <formula>"Greektown Casino"</formula>
    </cfRule>
    <cfRule type="cellIs" dxfId="10" priority="5" operator="equal">
      <formula>"MotorCity Casino"</formula>
    </cfRule>
    <cfRule type="cellIs" dxfId="9" priority="6" operator="equal">
      <formula>"MGM Grand Detroit"</formula>
    </cfRule>
  </conditionalFormatting>
  <conditionalFormatting sqref="P14:P15">
    <cfRule type="cellIs" dxfId="8" priority="1" operator="equal">
      <formula>"Greektown Casino"</formula>
    </cfRule>
    <cfRule type="cellIs" dxfId="7" priority="2" operator="equal">
      <formula>"MotorCity Casino"</formula>
    </cfRule>
    <cfRule type="cellIs" dxfId="6" priority="3" operator="equal">
      <formula>"MGM Grand Detroit"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CABF9-33C6-4AB9-AC64-9C80D4D5D251}">
  <sheetPr codeName="Sheet4"/>
  <dimension ref="A1:XFD12"/>
  <sheetViews>
    <sheetView workbookViewId="0">
      <selection activeCell="J8" sqref="J8"/>
    </sheetView>
  </sheetViews>
  <sheetFormatPr defaultColWidth="15" defaultRowHeight="14.4" x14ac:dyDescent="0.3"/>
  <cols>
    <col min="1" max="1" width="15" style="40"/>
    <col min="2" max="2" width="16.33203125" style="40" bestFit="1" customWidth="1"/>
    <col min="3" max="9" width="15" style="40"/>
    <col min="10" max="10" width="16.33203125" style="40" bestFit="1" customWidth="1"/>
    <col min="11" max="13" width="15" style="40"/>
    <col min="14" max="14" width="16.33203125" style="40" bestFit="1" customWidth="1"/>
    <col min="15" max="16384" width="15" style="40"/>
  </cols>
  <sheetData>
    <row r="1" spans="1:17 16384:16384" ht="30.75" customHeight="1" thickBot="1" x14ac:dyDescent="0.35">
      <c r="A1" s="243" t="s">
        <v>62</v>
      </c>
      <c r="B1" s="274"/>
      <c r="C1" s="274"/>
      <c r="D1" s="274"/>
      <c r="E1" s="274"/>
      <c r="F1" s="274"/>
      <c r="G1" s="274"/>
      <c r="H1" s="274"/>
      <c r="I1" s="275"/>
    </row>
    <row r="2" spans="1:17 16384:16384" ht="29.1" customHeight="1" x14ac:dyDescent="0.3">
      <c r="A2" s="41" t="s">
        <v>40</v>
      </c>
      <c r="B2" s="256" t="s">
        <v>5</v>
      </c>
      <c r="C2" s="257"/>
      <c r="D2" s="257"/>
      <c r="E2" s="258"/>
      <c r="F2" s="259" t="s">
        <v>6</v>
      </c>
      <c r="G2" s="260"/>
      <c r="H2" s="260"/>
      <c r="I2" s="261"/>
      <c r="J2" s="262" t="s">
        <v>7</v>
      </c>
      <c r="K2" s="263"/>
      <c r="L2" s="263"/>
      <c r="M2" s="264"/>
      <c r="N2" s="250" t="s">
        <v>51</v>
      </c>
      <c r="O2" s="246" t="s">
        <v>52</v>
      </c>
      <c r="P2" s="246" t="s">
        <v>54</v>
      </c>
      <c r="Q2" s="248" t="s">
        <v>42</v>
      </c>
    </row>
    <row r="3" spans="1:17 16384:16384" ht="29.4" thickBot="1" x14ac:dyDescent="0.35">
      <c r="A3" s="42"/>
      <c r="B3" s="50" t="s">
        <v>49</v>
      </c>
      <c r="C3" s="78" t="s">
        <v>50</v>
      </c>
      <c r="D3" s="78" t="s">
        <v>48</v>
      </c>
      <c r="E3" s="51" t="s">
        <v>43</v>
      </c>
      <c r="F3" s="55" t="s">
        <v>49</v>
      </c>
      <c r="G3" s="79" t="s">
        <v>50</v>
      </c>
      <c r="H3" s="79" t="s">
        <v>48</v>
      </c>
      <c r="I3" s="56" t="s">
        <v>43</v>
      </c>
      <c r="J3" s="60" t="s">
        <v>49</v>
      </c>
      <c r="K3" s="80" t="s">
        <v>50</v>
      </c>
      <c r="L3" s="80" t="s">
        <v>48</v>
      </c>
      <c r="M3" s="61" t="s">
        <v>43</v>
      </c>
      <c r="N3" s="251"/>
      <c r="O3" s="247"/>
      <c r="P3" s="247"/>
      <c r="Q3" s="249"/>
    </row>
    <row r="4" spans="1:17 16384:16384" ht="15" thickBot="1" x14ac:dyDescent="0.35">
      <c r="A4" s="120">
        <v>2022</v>
      </c>
      <c r="B4" s="54">
        <f>SUM(Summary!B44:B48)</f>
        <v>28967316.900000006</v>
      </c>
      <c r="C4" s="54">
        <f>SUM(Summary!C44:C48)</f>
        <v>1489050.85</v>
      </c>
      <c r="D4" s="54">
        <f>SUM(Summary!D44:D48)</f>
        <v>1477451.8000000003</v>
      </c>
      <c r="E4" s="54">
        <f>SUM(Summary!E44:E48)</f>
        <v>55847.715840000012</v>
      </c>
      <c r="F4" s="59">
        <f>SUM(Summary!F44:F48)</f>
        <v>26058958</v>
      </c>
      <c r="G4" s="59">
        <f>SUM(Summary!G44:G48)</f>
        <v>2067975.4200000002</v>
      </c>
      <c r="H4" s="59">
        <f>SUM(Summary!H44:H48)</f>
        <v>1967898.1700000002</v>
      </c>
      <c r="I4" s="59">
        <f>SUM(Summary!I4:I48)</f>
        <v>1186933.563018</v>
      </c>
      <c r="J4" s="64">
        <f>SUM(Summary!J44:J48)</f>
        <v>80120604.629999995</v>
      </c>
      <c r="K4" s="64">
        <f>SUM(Summary!K44:K48)</f>
        <v>3802569.91</v>
      </c>
      <c r="L4" s="64">
        <f>SUM(Summary!L44:L48)</f>
        <v>3802569.91</v>
      </c>
      <c r="M4" s="64">
        <f>SUM(Summary!M44:M48)</f>
        <v>143737.14259799998</v>
      </c>
      <c r="N4" s="43">
        <f>SUM(Summary!N44:N48)</f>
        <v>135146879.53</v>
      </c>
      <c r="O4" s="43">
        <f>SUM(Summary!O44:O48)</f>
        <v>7359596.1800000006</v>
      </c>
      <c r="P4" s="43">
        <f>SUM(Summary!P44:P48)</f>
        <v>7247919.8800000008</v>
      </c>
      <c r="Q4" s="43">
        <f>SUM(Summary!Q44:Q48)</f>
        <v>273971.40926400002</v>
      </c>
    </row>
    <row r="5" spans="1:17 16384:16384" ht="3.75" customHeight="1" thickBot="1" x14ac:dyDescent="0.35">
      <c r="A5" s="121"/>
      <c r="B5" s="121"/>
      <c r="C5" s="121"/>
      <c r="D5" s="121"/>
      <c r="E5" s="121"/>
      <c r="F5" s="121"/>
      <c r="G5" s="121"/>
      <c r="H5" s="121"/>
      <c r="I5" s="121"/>
    </row>
    <row r="6" spans="1:17 16384:16384" s="133" customFormat="1" ht="29.1" customHeight="1" x14ac:dyDescent="0.3">
      <c r="A6" s="132" t="s">
        <v>45</v>
      </c>
      <c r="B6" s="276" t="s">
        <v>5</v>
      </c>
      <c r="C6" s="277"/>
      <c r="D6" s="277"/>
      <c r="E6" s="278"/>
      <c r="F6" s="279" t="s">
        <v>6</v>
      </c>
      <c r="G6" s="280"/>
      <c r="H6" s="280"/>
      <c r="I6" s="281"/>
      <c r="J6" s="282" t="s">
        <v>7</v>
      </c>
      <c r="K6" s="283"/>
      <c r="L6" s="283"/>
      <c r="M6" s="284"/>
      <c r="N6" s="285" t="s">
        <v>51</v>
      </c>
      <c r="O6" s="287" t="s">
        <v>52</v>
      </c>
      <c r="P6" s="287" t="s">
        <v>41</v>
      </c>
      <c r="Q6" s="289" t="s">
        <v>42</v>
      </c>
    </row>
    <row r="7" spans="1:17 16384:16384" s="133" customFormat="1" ht="29.4" thickBot="1" x14ac:dyDescent="0.35">
      <c r="A7" s="134"/>
      <c r="B7" s="135" t="s">
        <v>49</v>
      </c>
      <c r="C7" s="136" t="s">
        <v>50</v>
      </c>
      <c r="D7" s="136" t="s">
        <v>48</v>
      </c>
      <c r="E7" s="137" t="s">
        <v>43</v>
      </c>
      <c r="F7" s="138" t="s">
        <v>49</v>
      </c>
      <c r="G7" s="139" t="s">
        <v>50</v>
      </c>
      <c r="H7" s="139" t="s">
        <v>48</v>
      </c>
      <c r="I7" s="140" t="s">
        <v>43</v>
      </c>
      <c r="J7" s="141" t="s">
        <v>49</v>
      </c>
      <c r="K7" s="142" t="s">
        <v>50</v>
      </c>
      <c r="L7" s="142" t="s">
        <v>48</v>
      </c>
      <c r="M7" s="143" t="s">
        <v>43</v>
      </c>
      <c r="N7" s="286"/>
      <c r="O7" s="288"/>
      <c r="P7" s="288"/>
      <c r="Q7" s="290"/>
    </row>
    <row r="8" spans="1:17 16384:16384" s="133" customFormat="1" ht="15" thickBot="1" x14ac:dyDescent="0.35">
      <c r="A8" s="144">
        <v>2023</v>
      </c>
      <c r="B8" s="145">
        <f>Summary!B76</f>
        <v>22075018.75</v>
      </c>
      <c r="C8" s="145">
        <f>Summary!C76</f>
        <v>982349.19999999984</v>
      </c>
      <c r="D8" s="145">
        <f>Summary!D76</f>
        <v>1130867.8999999999</v>
      </c>
      <c r="E8" s="145">
        <f>Summary!E76</f>
        <v>42746.806619999996</v>
      </c>
      <c r="F8" s="146">
        <f>Summary!F76</f>
        <v>20701556</v>
      </c>
      <c r="G8" s="146">
        <f>Summary!G76</f>
        <v>-459159.17000000004</v>
      </c>
      <c r="H8" s="146">
        <f>Summary!H76</f>
        <v>-575994.17000000004</v>
      </c>
      <c r="I8" s="146">
        <f>Summary!I76</f>
        <v>42915.659220000001</v>
      </c>
      <c r="J8" s="147">
        <f>Summary!J76</f>
        <v>30900045.789999999</v>
      </c>
      <c r="K8" s="147">
        <f>Summary!K76</f>
        <v>2440460.3499999996</v>
      </c>
      <c r="L8" s="147">
        <f>Summary!L76</f>
        <v>2440460.3499999996</v>
      </c>
      <c r="M8" s="147">
        <f>Summary!M76</f>
        <v>92249.401230000003</v>
      </c>
      <c r="N8" s="148">
        <f>Summary!N76</f>
        <v>73676620.540000007</v>
      </c>
      <c r="O8" s="148">
        <f>Summary!O76</f>
        <v>2963650.38</v>
      </c>
      <c r="P8" s="148">
        <f>Summary!P76</f>
        <v>2995334.08</v>
      </c>
      <c r="Q8" s="148">
        <f>Summary!Q76</f>
        <v>177911.86706999998</v>
      </c>
      <c r="XFD8" s="149"/>
    </row>
    <row r="9" spans="1:17 16384:16384" ht="3.75" customHeight="1" thickBot="1" x14ac:dyDescent="0.35">
      <c r="A9" s="121"/>
      <c r="B9" s="121"/>
      <c r="C9" s="121"/>
      <c r="D9" s="121"/>
      <c r="E9" s="121"/>
      <c r="F9" s="121"/>
      <c r="G9" s="121"/>
      <c r="H9" s="121"/>
      <c r="I9" s="121"/>
    </row>
    <row r="10" spans="1:17 16384:16384" ht="39" customHeight="1" thickBot="1" x14ac:dyDescent="0.35">
      <c r="A10" s="123" t="s">
        <v>46</v>
      </c>
      <c r="B10" s="70">
        <f>B8-B4</f>
        <v>-6892298.150000006</v>
      </c>
      <c r="C10" s="70">
        <f t="shared" ref="C10:I10" si="0">C8-C4</f>
        <v>-506701.65000000026</v>
      </c>
      <c r="D10" s="70">
        <f t="shared" si="0"/>
        <v>-346583.90000000037</v>
      </c>
      <c r="E10" s="70">
        <f t="shared" si="0"/>
        <v>-13100.909220000016</v>
      </c>
      <c r="F10" s="68">
        <f t="shared" si="0"/>
        <v>-5357402</v>
      </c>
      <c r="G10" s="68">
        <f t="shared" si="0"/>
        <v>-2527134.5900000003</v>
      </c>
      <c r="H10" s="68">
        <f t="shared" si="0"/>
        <v>-2543892.3400000003</v>
      </c>
      <c r="I10" s="68">
        <f t="shared" si="0"/>
        <v>-1144017.903798</v>
      </c>
      <c r="J10" s="66">
        <f t="shared" ref="J10:Q10" si="1">J8-J4</f>
        <v>-49220558.839999996</v>
      </c>
      <c r="K10" s="66">
        <f t="shared" si="1"/>
        <v>-1362109.5600000005</v>
      </c>
      <c r="L10" s="66">
        <f t="shared" si="1"/>
        <v>-1362109.5600000005</v>
      </c>
      <c r="M10" s="66">
        <f t="shared" si="1"/>
        <v>-51487.741367999974</v>
      </c>
      <c r="N10" s="47">
        <f t="shared" si="1"/>
        <v>-61470258.989999995</v>
      </c>
      <c r="O10" s="47">
        <f t="shared" si="1"/>
        <v>-4395945.8000000007</v>
      </c>
      <c r="P10" s="47">
        <f t="shared" si="1"/>
        <v>-4252585.8000000007</v>
      </c>
      <c r="Q10" s="47">
        <f t="shared" si="1"/>
        <v>-96059.542194000038</v>
      </c>
    </row>
    <row r="11" spans="1:17 16384:16384" ht="3.75" customHeight="1" thickBot="1" x14ac:dyDescent="0.3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 16384:16384" ht="29.4" thickBot="1" x14ac:dyDescent="0.35">
      <c r="A12" s="124" t="s">
        <v>47</v>
      </c>
      <c r="B12" s="150">
        <f>B10/B4</f>
        <v>-0.23793360544206993</v>
      </c>
      <c r="C12" s="150">
        <f t="shared" ref="C12:I12" si="2">C10/C4</f>
        <v>-0.34028498758118314</v>
      </c>
      <c r="D12" s="150">
        <f t="shared" si="2"/>
        <v>-0.23458220430608992</v>
      </c>
      <c r="E12" s="151">
        <f t="shared" si="2"/>
        <v>-0.23458272237190952</v>
      </c>
      <c r="F12" s="152">
        <f t="shared" si="2"/>
        <v>-0.20558772917934784</v>
      </c>
      <c r="G12" s="153">
        <f t="shared" si="2"/>
        <v>-1.2220331854814794</v>
      </c>
      <c r="H12" s="154">
        <f t="shared" si="2"/>
        <v>-1.2926951093206211</v>
      </c>
      <c r="I12" s="154">
        <f t="shared" si="2"/>
        <v>-0.96384325074532484</v>
      </c>
      <c r="J12" s="155">
        <f t="shared" ref="J12:Q12" si="3">J10/J4</f>
        <v>-0.61433084619496336</v>
      </c>
      <c r="K12" s="155">
        <f t="shared" si="3"/>
        <v>-0.35820763121748905</v>
      </c>
      <c r="L12" s="155">
        <f t="shared" si="3"/>
        <v>-0.35820763121748905</v>
      </c>
      <c r="M12" s="155">
        <f t="shared" si="3"/>
        <v>-0.35820763121748878</v>
      </c>
      <c r="N12" s="156">
        <f t="shared" si="3"/>
        <v>-0.45484038702021812</v>
      </c>
      <c r="O12" s="156">
        <f t="shared" si="3"/>
        <v>-0.59730801697329006</v>
      </c>
      <c r="P12" s="156">
        <f t="shared" si="3"/>
        <v>-0.5867318996909221</v>
      </c>
      <c r="Q12" s="156">
        <f t="shared" si="3"/>
        <v>-0.35061885636919382</v>
      </c>
    </row>
  </sheetData>
  <mergeCells count="15">
    <mergeCell ref="J2:M2"/>
    <mergeCell ref="N2:N3"/>
    <mergeCell ref="O2:O3"/>
    <mergeCell ref="P2:P3"/>
    <mergeCell ref="Q2:Q3"/>
    <mergeCell ref="J6:M6"/>
    <mergeCell ref="N6:N7"/>
    <mergeCell ref="O6:O7"/>
    <mergeCell ref="P6:P7"/>
    <mergeCell ref="Q6:Q7"/>
    <mergeCell ref="B2:E2"/>
    <mergeCell ref="F2:I2"/>
    <mergeCell ref="A1:I1"/>
    <mergeCell ref="B6:E6"/>
    <mergeCell ref="F6:I6"/>
  </mergeCells>
  <conditionalFormatting sqref="A2:B2 F2 J2 A3:M3 P3:XFD3 N2:XFD2">
    <cfRule type="cellIs" dxfId="5" priority="4" operator="equal">
      <formula>"Greektown Casino"</formula>
    </cfRule>
    <cfRule type="cellIs" dxfId="4" priority="5" operator="equal">
      <formula>"MotorCity Casino"</formula>
    </cfRule>
    <cfRule type="cellIs" dxfId="3" priority="6" operator="equal">
      <formula>"MGM Grand Detroit"</formula>
    </cfRule>
  </conditionalFormatting>
  <conditionalFormatting sqref="A6:B6 F6 J6 A7:M7 P7:XFD7 N6:XFD6">
    <cfRule type="cellIs" dxfId="2" priority="1" operator="equal">
      <formula>"Greektown Casino"</formula>
    </cfRule>
    <cfRule type="cellIs" dxfId="1" priority="2" operator="equal">
      <formula>"MotorCity Casino"</formula>
    </cfRule>
    <cfRule type="cellIs" dxfId="0" priority="3" operator="equal">
      <formula>"MGM Grand Detroit"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3 Month Comparison</vt:lpstr>
      <vt:lpstr>Month to Month Comparison</vt:lpstr>
      <vt:lpstr>Year to Year Comparison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Keith, Lisa (MGCB)</cp:lastModifiedBy>
  <cp:lastPrinted>2023-06-07T18:39:08Z</cp:lastPrinted>
  <dcterms:created xsi:type="dcterms:W3CDTF">2020-03-25T17:11:10Z</dcterms:created>
  <dcterms:modified xsi:type="dcterms:W3CDTF">2023-06-12T20:37:30Z</dcterms:modified>
</cp:coreProperties>
</file>