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6DDD19D7-46CF-4F47-998C-BA4954CDB21E}" xr6:coauthVersionLast="47" xr6:coauthVersionMax="47" xr10:uidLastSave="{00000000-0000-0000-0000-000000000000}"/>
  <workbookProtection workbookAlgorithmName="SHA-512" workbookHashValue="Evx5lVtS4f8J4RLh+m9YnP/eLaQndwZNV40hxUxz5rLwir78Btyq4OiDeRiKKM4Brv+oIacgcArqQvcLNW190w==" workbookSaltValue="jFNmmDm9kZJOpLFtoQo4tA==" workbookSpinCount="100000" lockStructure="1"/>
  <bookViews>
    <workbookView xWindow="-108" yWindow="-108" windowWidth="23256" windowHeight="12576" xr2:uid="{01504DBA-472C-465D-A89F-34D810E420CE}"/>
  </bookViews>
  <sheets>
    <sheet name="Internet Sports Betting 2022" sheetId="2" r:id="rId1"/>
    <sheet name="Internet Sports Betting 2021" sheetId="1" r:id="rId2"/>
  </sheets>
  <externalReferences>
    <externalReference r:id="rId3"/>
    <externalReference r:id="rId4"/>
  </externalReferences>
  <definedNames>
    <definedName name="_xlnm.Print_Area" localSheetId="1">'Internet Sports Betting 2021'!$A$1:$BJ$26</definedName>
    <definedName name="_xlnm.Print_Area" localSheetId="0">'Internet Sports Betting 2022'!$A$1:$BN$24</definedName>
    <definedName name="_xlnm.Print_Titles" localSheetId="1">'Internet Sports Betting 2021'!$A:$A</definedName>
    <definedName name="_xlnm.Print_Titles" localSheetId="0">'Internet Sports Betting 2022'!$A:$A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N17" i="2"/>
  <c r="BM17" i="2" l="1"/>
  <c r="BL17" i="2"/>
  <c r="BK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N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N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N14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N13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N12" i="2"/>
  <c r="B11" i="2"/>
  <c r="F11" i="2"/>
  <c r="J11" i="2"/>
  <c r="N11" i="2"/>
  <c r="R11" i="2"/>
  <c r="V11" i="2"/>
  <c r="Z11" i="2"/>
  <c r="AD11" i="2"/>
  <c r="AH11" i="2"/>
  <c r="AL11" i="2"/>
  <c r="AP11" i="2"/>
  <c r="AT11" i="2"/>
  <c r="AX11" i="2"/>
  <c r="BB11" i="2"/>
  <c r="BF11" i="2"/>
  <c r="C11" i="2"/>
  <c r="D11" i="2"/>
  <c r="E11" i="2"/>
  <c r="G11" i="2"/>
  <c r="H11" i="2"/>
  <c r="I11" i="2"/>
  <c r="K11" i="2"/>
  <c r="L11" i="2"/>
  <c r="M11" i="2"/>
  <c r="O11" i="2"/>
  <c r="P11" i="2"/>
  <c r="Q11" i="2"/>
  <c r="S11" i="2"/>
  <c r="T11" i="2"/>
  <c r="U11" i="2"/>
  <c r="W11" i="2"/>
  <c r="X11" i="2"/>
  <c r="Y11" i="2"/>
  <c r="AA11" i="2"/>
  <c r="AB11" i="2"/>
  <c r="AC11" i="2"/>
  <c r="AE11" i="2"/>
  <c r="AF11" i="2"/>
  <c r="AG11" i="2"/>
  <c r="AI11" i="2"/>
  <c r="AJ11" i="2"/>
  <c r="AK11" i="2"/>
  <c r="AM11" i="2"/>
  <c r="AN11" i="2"/>
  <c r="AO11" i="2"/>
  <c r="AQ11" i="2"/>
  <c r="AR11" i="2"/>
  <c r="AS11" i="2"/>
  <c r="AU11" i="2"/>
  <c r="AV11" i="2"/>
  <c r="AW11" i="2"/>
  <c r="AY11" i="2"/>
  <c r="AZ11" i="2"/>
  <c r="BA11" i="2"/>
  <c r="BC11" i="2"/>
  <c r="BD11" i="2"/>
  <c r="BE11" i="2"/>
  <c r="BG11" i="2"/>
  <c r="BH11" i="2"/>
  <c r="BI11" i="2"/>
  <c r="BN11" i="2"/>
  <c r="BB8" i="2"/>
  <c r="BC8" i="2"/>
  <c r="BD8" i="2"/>
  <c r="BE8" i="2"/>
  <c r="BB9" i="2"/>
  <c r="BC9" i="2"/>
  <c r="BK9" i="2" s="1"/>
  <c r="BD9" i="2"/>
  <c r="BE9" i="2"/>
  <c r="BB10" i="2"/>
  <c r="BC10" i="2"/>
  <c r="BD10" i="2"/>
  <c r="BE10" i="2"/>
  <c r="BE7" i="2"/>
  <c r="BD7" i="2"/>
  <c r="BC7" i="2"/>
  <c r="BB7" i="2"/>
  <c r="B10" i="2"/>
  <c r="F10" i="2"/>
  <c r="J10" i="2"/>
  <c r="K10" i="2"/>
  <c r="L10" i="2"/>
  <c r="M10" i="2"/>
  <c r="N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L10" i="2"/>
  <c r="AM10" i="2"/>
  <c r="AN10" i="2"/>
  <c r="AO10" i="2"/>
  <c r="AP10" i="2"/>
  <c r="AT10" i="2"/>
  <c r="AU10" i="2"/>
  <c r="AV10" i="2"/>
  <c r="AW10" i="2"/>
  <c r="AX10" i="2"/>
  <c r="BF10" i="2"/>
  <c r="BG10" i="2"/>
  <c r="BH10" i="2"/>
  <c r="BI10" i="2"/>
  <c r="B9" i="2"/>
  <c r="C9" i="2"/>
  <c r="D9" i="2"/>
  <c r="E9" i="2"/>
  <c r="F9" i="2"/>
  <c r="G9" i="2"/>
  <c r="H9" i="2"/>
  <c r="BL9" i="2" s="1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F9" i="2"/>
  <c r="BG9" i="2"/>
  <c r="BH9" i="2"/>
  <c r="BI9" i="2"/>
  <c r="BN9" i="2"/>
  <c r="BJ18" i="1"/>
  <c r="BJ17" i="1"/>
  <c r="BJ16" i="1"/>
  <c r="BJ15" i="1"/>
  <c r="BJ14" i="1"/>
  <c r="BJ13" i="1"/>
  <c r="BJ12" i="1"/>
  <c r="BJ11" i="1"/>
  <c r="BJ10" i="1"/>
  <c r="BJ9" i="1"/>
  <c r="BJ8" i="1"/>
  <c r="BJ7" i="1"/>
  <c r="BE18" i="1"/>
  <c r="BD18" i="1"/>
  <c r="BC18" i="1"/>
  <c r="BB18" i="1"/>
  <c r="BE17" i="1"/>
  <c r="BD17" i="1"/>
  <c r="BC17" i="1"/>
  <c r="BB17" i="1"/>
  <c r="BE16" i="1"/>
  <c r="BD16" i="1"/>
  <c r="BC16" i="1"/>
  <c r="BB16" i="1"/>
  <c r="BE15" i="1"/>
  <c r="BD15" i="1"/>
  <c r="BC15" i="1"/>
  <c r="BB15" i="1"/>
  <c r="BE14" i="1"/>
  <c r="BD14" i="1"/>
  <c r="BC14" i="1"/>
  <c r="BB14" i="1"/>
  <c r="BE13" i="1"/>
  <c r="BD13" i="1"/>
  <c r="BC13" i="1"/>
  <c r="BB13" i="1"/>
  <c r="BE12" i="1"/>
  <c r="BD12" i="1"/>
  <c r="BC12" i="1"/>
  <c r="BB12" i="1"/>
  <c r="BE11" i="1"/>
  <c r="BD11" i="1"/>
  <c r="BC11" i="1"/>
  <c r="BB11" i="1"/>
  <c r="BE10" i="1"/>
  <c r="BD10" i="1"/>
  <c r="BC10" i="1"/>
  <c r="BB10" i="1"/>
  <c r="BE9" i="1"/>
  <c r="BD9" i="1"/>
  <c r="BC9" i="1"/>
  <c r="BB9" i="1"/>
  <c r="BE8" i="1"/>
  <c r="BE19" i="1" s="1"/>
  <c r="BD8" i="1"/>
  <c r="BD19" i="1" s="1"/>
  <c r="BC8" i="1"/>
  <c r="BB8" i="1"/>
  <c r="BE7" i="1"/>
  <c r="BD7" i="1"/>
  <c r="BC7" i="1"/>
  <c r="BB7" i="1"/>
  <c r="BB19" i="1" s="1"/>
  <c r="BA18" i="1"/>
  <c r="AZ18" i="1"/>
  <c r="AY18" i="1"/>
  <c r="AX18" i="1"/>
  <c r="BA17" i="1"/>
  <c r="AZ17" i="1"/>
  <c r="AY17" i="1"/>
  <c r="AX17" i="1"/>
  <c r="BA16" i="1"/>
  <c r="AZ16" i="1"/>
  <c r="AY16" i="1"/>
  <c r="AX16" i="1"/>
  <c r="BA15" i="1"/>
  <c r="AZ15" i="1"/>
  <c r="AY15" i="1"/>
  <c r="AX15" i="1"/>
  <c r="BA14" i="1"/>
  <c r="AZ14" i="1"/>
  <c r="AY14" i="1"/>
  <c r="AX14" i="1"/>
  <c r="BA13" i="1"/>
  <c r="AZ13" i="1"/>
  <c r="AY13" i="1"/>
  <c r="AX13" i="1"/>
  <c r="BA12" i="1"/>
  <c r="AZ12" i="1"/>
  <c r="AY12" i="1"/>
  <c r="AX12" i="1"/>
  <c r="BA11" i="1"/>
  <c r="AZ11" i="1"/>
  <c r="AY11" i="1"/>
  <c r="AX11" i="1"/>
  <c r="BA10" i="1"/>
  <c r="AZ10" i="1"/>
  <c r="AY10" i="1"/>
  <c r="AX10" i="1"/>
  <c r="BA9" i="1"/>
  <c r="AZ9" i="1"/>
  <c r="AY9" i="1"/>
  <c r="AX9" i="1"/>
  <c r="BA8" i="1"/>
  <c r="BA19" i="1" s="1"/>
  <c r="AZ8" i="1"/>
  <c r="AZ19" i="1" s="1"/>
  <c r="AY8" i="1"/>
  <c r="AX8" i="1"/>
  <c r="BA7" i="1"/>
  <c r="AZ7" i="1"/>
  <c r="AY7" i="1"/>
  <c r="AX7" i="1"/>
  <c r="AX19" i="1" s="1"/>
  <c r="AW18" i="1"/>
  <c r="AV18" i="1"/>
  <c r="AU18" i="1"/>
  <c r="AT18" i="1"/>
  <c r="AW17" i="1"/>
  <c r="AV17" i="1"/>
  <c r="AU17" i="1"/>
  <c r="AT17" i="1"/>
  <c r="AW16" i="1"/>
  <c r="AV16" i="1"/>
  <c r="AU16" i="1"/>
  <c r="AT16" i="1"/>
  <c r="AW15" i="1"/>
  <c r="AV15" i="1"/>
  <c r="AU15" i="1"/>
  <c r="AT15" i="1"/>
  <c r="AW14" i="1"/>
  <c r="AV14" i="1"/>
  <c r="AU14" i="1"/>
  <c r="AT14" i="1"/>
  <c r="AW13" i="1"/>
  <c r="AV13" i="1"/>
  <c r="AU13" i="1"/>
  <c r="AT13" i="1"/>
  <c r="AW12" i="1"/>
  <c r="AV12" i="1"/>
  <c r="AU12" i="1"/>
  <c r="AT12" i="1"/>
  <c r="AW11" i="1"/>
  <c r="AV11" i="1"/>
  <c r="AU11" i="1"/>
  <c r="AT11" i="1"/>
  <c r="AW10" i="1"/>
  <c r="AV10" i="1"/>
  <c r="AU10" i="1"/>
  <c r="AT10" i="1"/>
  <c r="AW9" i="1"/>
  <c r="AV9" i="1"/>
  <c r="AU9" i="1"/>
  <c r="AT9" i="1"/>
  <c r="AW8" i="1"/>
  <c r="AV8" i="1"/>
  <c r="AU8" i="1"/>
  <c r="AT8" i="1"/>
  <c r="AW7" i="1"/>
  <c r="AV7" i="1"/>
  <c r="AU7" i="1"/>
  <c r="AT7" i="1"/>
  <c r="AS18" i="1"/>
  <c r="AR18" i="1"/>
  <c r="AQ18" i="1"/>
  <c r="AP18" i="1"/>
  <c r="AS17" i="1"/>
  <c r="AR17" i="1"/>
  <c r="AQ17" i="1"/>
  <c r="AP17" i="1"/>
  <c r="AS16" i="1"/>
  <c r="AR16" i="1"/>
  <c r="AQ16" i="1"/>
  <c r="AP16" i="1"/>
  <c r="AS15" i="1"/>
  <c r="AR15" i="1"/>
  <c r="AQ15" i="1"/>
  <c r="AP15" i="1"/>
  <c r="AS14" i="1"/>
  <c r="AR14" i="1"/>
  <c r="AQ14" i="1"/>
  <c r="AP14" i="1"/>
  <c r="AS13" i="1"/>
  <c r="AR13" i="1"/>
  <c r="AQ13" i="1"/>
  <c r="AP13" i="1"/>
  <c r="AS12" i="1"/>
  <c r="AR12" i="1"/>
  <c r="AQ12" i="1"/>
  <c r="AP12" i="1"/>
  <c r="AS11" i="1"/>
  <c r="AR11" i="1"/>
  <c r="AQ11" i="1"/>
  <c r="AP11" i="1"/>
  <c r="AS10" i="1"/>
  <c r="AR10" i="1"/>
  <c r="AQ10" i="1"/>
  <c r="AP10" i="1"/>
  <c r="AS9" i="1"/>
  <c r="AR9" i="1"/>
  <c r="AQ9" i="1"/>
  <c r="AP9" i="1"/>
  <c r="AS8" i="1"/>
  <c r="AS19" i="1" s="1"/>
  <c r="AR8" i="1"/>
  <c r="AQ8" i="1"/>
  <c r="AQ19" i="1" s="1"/>
  <c r="AP8" i="1"/>
  <c r="AS7" i="1"/>
  <c r="AR7" i="1"/>
  <c r="AQ7" i="1"/>
  <c r="AP7" i="1"/>
  <c r="AP19" i="1" s="1"/>
  <c r="AO18" i="1"/>
  <c r="AN18" i="1"/>
  <c r="AM18" i="1"/>
  <c r="AL18" i="1"/>
  <c r="AO17" i="1"/>
  <c r="AN17" i="1"/>
  <c r="AM17" i="1"/>
  <c r="AL17" i="1"/>
  <c r="AO16" i="1"/>
  <c r="AN16" i="1"/>
  <c r="AM16" i="1"/>
  <c r="AL16" i="1"/>
  <c r="AO15" i="1"/>
  <c r="AN15" i="1"/>
  <c r="AM15" i="1"/>
  <c r="AL15" i="1"/>
  <c r="AO14" i="1"/>
  <c r="AN14" i="1"/>
  <c r="AM14" i="1"/>
  <c r="AL14" i="1"/>
  <c r="AO13" i="1"/>
  <c r="AN13" i="1"/>
  <c r="AM13" i="1"/>
  <c r="AL13" i="1"/>
  <c r="AO12" i="1"/>
  <c r="AN12" i="1"/>
  <c r="AM12" i="1"/>
  <c r="AL12" i="1"/>
  <c r="AO11" i="1"/>
  <c r="AN11" i="1"/>
  <c r="AM11" i="1"/>
  <c r="AL11" i="1"/>
  <c r="AO10" i="1"/>
  <c r="AN10" i="1"/>
  <c r="AM10" i="1"/>
  <c r="AL10" i="1"/>
  <c r="AO9" i="1"/>
  <c r="AN9" i="1"/>
  <c r="AM9" i="1"/>
  <c r="AL9" i="1"/>
  <c r="AO8" i="1"/>
  <c r="AO19" i="1" s="1"/>
  <c r="AN8" i="1"/>
  <c r="AM8" i="1"/>
  <c r="AL8" i="1"/>
  <c r="AO7" i="1"/>
  <c r="AN7" i="1"/>
  <c r="AM7" i="1"/>
  <c r="AL7" i="1"/>
  <c r="AL19" i="1" s="1"/>
  <c r="AK18" i="1"/>
  <c r="AJ18" i="1"/>
  <c r="AI18" i="1"/>
  <c r="AH18" i="1"/>
  <c r="AK17" i="1"/>
  <c r="AJ17" i="1"/>
  <c r="AI17" i="1"/>
  <c r="AH17" i="1"/>
  <c r="AK16" i="1"/>
  <c r="AJ16" i="1"/>
  <c r="AI16" i="1"/>
  <c r="AH16" i="1"/>
  <c r="AK15" i="1"/>
  <c r="AJ15" i="1"/>
  <c r="AI15" i="1"/>
  <c r="AH15" i="1"/>
  <c r="AK14" i="1"/>
  <c r="AJ14" i="1"/>
  <c r="AI14" i="1"/>
  <c r="AH14" i="1"/>
  <c r="AK13" i="1"/>
  <c r="AJ13" i="1"/>
  <c r="AI13" i="1"/>
  <c r="AH13" i="1"/>
  <c r="AK12" i="1"/>
  <c r="AJ12" i="1"/>
  <c r="AI12" i="1"/>
  <c r="AH12" i="1"/>
  <c r="AK11" i="1"/>
  <c r="AJ11" i="1"/>
  <c r="AI11" i="1"/>
  <c r="AH11" i="1"/>
  <c r="AK10" i="1"/>
  <c r="AJ10" i="1"/>
  <c r="AI10" i="1"/>
  <c r="AH10" i="1"/>
  <c r="AK9" i="1"/>
  <c r="AJ9" i="1"/>
  <c r="AI9" i="1"/>
  <c r="AH9" i="1"/>
  <c r="AK8" i="1"/>
  <c r="AK19" i="1" s="1"/>
  <c r="AJ8" i="1"/>
  <c r="AI8" i="1"/>
  <c r="AH8" i="1"/>
  <c r="AK7" i="1"/>
  <c r="AJ7" i="1"/>
  <c r="AI7" i="1"/>
  <c r="AH7" i="1"/>
  <c r="AG18" i="1"/>
  <c r="AF18" i="1"/>
  <c r="AE18" i="1"/>
  <c r="AD18" i="1"/>
  <c r="AG17" i="1"/>
  <c r="AF17" i="1"/>
  <c r="AE17" i="1"/>
  <c r="AD17" i="1"/>
  <c r="AG16" i="1"/>
  <c r="AF16" i="1"/>
  <c r="AE16" i="1"/>
  <c r="AD16" i="1"/>
  <c r="AG15" i="1"/>
  <c r="AF15" i="1"/>
  <c r="AE15" i="1"/>
  <c r="AD15" i="1"/>
  <c r="AG14" i="1"/>
  <c r="AF14" i="1"/>
  <c r="AE14" i="1"/>
  <c r="AD14" i="1"/>
  <c r="AG13" i="1"/>
  <c r="AF13" i="1"/>
  <c r="AE13" i="1"/>
  <c r="AD13" i="1"/>
  <c r="AG12" i="1"/>
  <c r="AF12" i="1"/>
  <c r="AE12" i="1"/>
  <c r="AD12" i="1"/>
  <c r="AG11" i="1"/>
  <c r="AF11" i="1"/>
  <c r="AE11" i="1"/>
  <c r="AD11" i="1"/>
  <c r="AG10" i="1"/>
  <c r="AF10" i="1"/>
  <c r="AE10" i="1"/>
  <c r="AD10" i="1"/>
  <c r="AG9" i="1"/>
  <c r="AF9" i="1"/>
  <c r="AE9" i="1"/>
  <c r="AD9" i="1"/>
  <c r="AG8" i="1"/>
  <c r="AG19" i="1" s="1"/>
  <c r="AF8" i="1"/>
  <c r="AE8" i="1"/>
  <c r="AD8" i="1"/>
  <c r="AG7" i="1"/>
  <c r="AF7" i="1"/>
  <c r="AE7" i="1"/>
  <c r="AD7" i="1"/>
  <c r="AD19" i="1" s="1"/>
  <c r="AC18" i="1"/>
  <c r="AB18" i="1"/>
  <c r="AA18" i="1"/>
  <c r="Z18" i="1"/>
  <c r="AC17" i="1"/>
  <c r="AB17" i="1"/>
  <c r="AA17" i="1"/>
  <c r="Z17" i="1"/>
  <c r="AC16" i="1"/>
  <c r="AB16" i="1"/>
  <c r="AA16" i="1"/>
  <c r="Z16" i="1"/>
  <c r="AC15" i="1"/>
  <c r="AB15" i="1"/>
  <c r="AA15" i="1"/>
  <c r="Z15" i="1"/>
  <c r="AC14" i="1"/>
  <c r="AB14" i="1"/>
  <c r="AA14" i="1"/>
  <c r="Z14" i="1"/>
  <c r="AC13" i="1"/>
  <c r="AB13" i="1"/>
  <c r="AA13" i="1"/>
  <c r="Z13" i="1"/>
  <c r="AC12" i="1"/>
  <c r="AB12" i="1"/>
  <c r="AA12" i="1"/>
  <c r="Z12" i="1"/>
  <c r="AC11" i="1"/>
  <c r="AB11" i="1"/>
  <c r="AA11" i="1"/>
  <c r="Z11" i="1"/>
  <c r="AC10" i="1"/>
  <c r="AB10" i="1"/>
  <c r="AA10" i="1"/>
  <c r="Z10" i="1"/>
  <c r="AC9" i="1"/>
  <c r="AB9" i="1"/>
  <c r="AA9" i="1"/>
  <c r="Z9" i="1"/>
  <c r="AC8" i="1"/>
  <c r="AC19" i="1" s="1"/>
  <c r="AB8" i="1"/>
  <c r="AB19" i="1" s="1"/>
  <c r="AA8" i="1"/>
  <c r="AA19" i="1" s="1"/>
  <c r="Z8" i="1"/>
  <c r="AC7" i="1"/>
  <c r="AB7" i="1"/>
  <c r="AA7" i="1"/>
  <c r="Z7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V14" i="1"/>
  <c r="Y13" i="1"/>
  <c r="X13" i="1"/>
  <c r="W13" i="1"/>
  <c r="V13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Y19" i="1" s="1"/>
  <c r="X8" i="1"/>
  <c r="W8" i="1"/>
  <c r="V8" i="1"/>
  <c r="Y7" i="1"/>
  <c r="X7" i="1"/>
  <c r="W7" i="1"/>
  <c r="V7" i="1"/>
  <c r="V19" i="1" s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U19" i="1" s="1"/>
  <c r="T8" i="1"/>
  <c r="T19" i="1" s="1"/>
  <c r="S8" i="1"/>
  <c r="R8" i="1"/>
  <c r="U7" i="1"/>
  <c r="T7" i="1"/>
  <c r="S7" i="1"/>
  <c r="R7" i="1"/>
  <c r="R19" i="1" s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Q19" i="1" s="1"/>
  <c r="P8" i="1"/>
  <c r="O8" i="1"/>
  <c r="N8" i="1"/>
  <c r="Q7" i="1"/>
  <c r="P7" i="1"/>
  <c r="O7" i="1"/>
  <c r="N7" i="1"/>
  <c r="N19" i="1" s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M19" i="1" s="1"/>
  <c r="L8" i="1"/>
  <c r="K8" i="1"/>
  <c r="J8" i="1"/>
  <c r="M7" i="1"/>
  <c r="L7" i="1"/>
  <c r="K7" i="1"/>
  <c r="J7" i="1"/>
  <c r="J19" i="1" s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I19" i="1" s="1"/>
  <c r="H8" i="1"/>
  <c r="G8" i="1"/>
  <c r="F8" i="1"/>
  <c r="I7" i="1"/>
  <c r="H7" i="1"/>
  <c r="G7" i="1"/>
  <c r="F7" i="1"/>
  <c r="E18" i="1"/>
  <c r="BI18" i="1" s="1"/>
  <c r="D18" i="1"/>
  <c r="BH18" i="1" s="1"/>
  <c r="C18" i="1"/>
  <c r="BG18" i="1" s="1"/>
  <c r="B18" i="1"/>
  <c r="E17" i="1"/>
  <c r="BI17" i="1" s="1"/>
  <c r="D17" i="1"/>
  <c r="BH17" i="1" s="1"/>
  <c r="C17" i="1"/>
  <c r="BG17" i="1" s="1"/>
  <c r="B17" i="1"/>
  <c r="BF17" i="1" s="1"/>
  <c r="E16" i="1"/>
  <c r="BI16" i="1" s="1"/>
  <c r="D16" i="1"/>
  <c r="BH16" i="1" s="1"/>
  <c r="C16" i="1"/>
  <c r="BG16" i="1" s="1"/>
  <c r="B16" i="1"/>
  <c r="E15" i="1"/>
  <c r="BI15" i="1" s="1"/>
  <c r="D15" i="1"/>
  <c r="C15" i="1"/>
  <c r="BG15" i="1" s="1"/>
  <c r="B15" i="1"/>
  <c r="BF15" i="1" s="1"/>
  <c r="E14" i="1"/>
  <c r="BI14" i="1" s="1"/>
  <c r="D14" i="1"/>
  <c r="BH14" i="1" s="1"/>
  <c r="C14" i="1"/>
  <c r="BG14" i="1" s="1"/>
  <c r="B14" i="1"/>
  <c r="E13" i="1"/>
  <c r="BI13" i="1" s="1"/>
  <c r="D13" i="1"/>
  <c r="C13" i="1"/>
  <c r="BG13" i="1" s="1"/>
  <c r="B13" i="1"/>
  <c r="BF13" i="1" s="1"/>
  <c r="E12" i="1"/>
  <c r="BI12" i="1" s="1"/>
  <c r="D12" i="1"/>
  <c r="BH12" i="1" s="1"/>
  <c r="C12" i="1"/>
  <c r="BG12" i="1" s="1"/>
  <c r="B12" i="1"/>
  <c r="E11" i="1"/>
  <c r="BI11" i="1" s="1"/>
  <c r="D11" i="1"/>
  <c r="BH11" i="1" s="1"/>
  <c r="C11" i="1"/>
  <c r="BG11" i="1" s="1"/>
  <c r="B11" i="1"/>
  <c r="BF11" i="1" s="1"/>
  <c r="E10" i="1"/>
  <c r="BI10" i="1" s="1"/>
  <c r="D10" i="1"/>
  <c r="BH10" i="1" s="1"/>
  <c r="C10" i="1"/>
  <c r="BG10" i="1" s="1"/>
  <c r="B10" i="1"/>
  <c r="E9" i="1"/>
  <c r="BI9" i="1" s="1"/>
  <c r="D9" i="1"/>
  <c r="C9" i="1"/>
  <c r="BG9" i="1" s="1"/>
  <c r="B9" i="1"/>
  <c r="BF9" i="1" s="1"/>
  <c r="E8" i="1"/>
  <c r="D8" i="1"/>
  <c r="BH8" i="1" s="1"/>
  <c r="C8" i="1"/>
  <c r="BG8" i="1" s="1"/>
  <c r="B8" i="1"/>
  <c r="E7" i="1"/>
  <c r="BI7" i="1" s="1"/>
  <c r="D7" i="1"/>
  <c r="BH7" i="1" s="1"/>
  <c r="C7" i="1"/>
  <c r="B7" i="1"/>
  <c r="BF7" i="1" s="1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F8" i="2"/>
  <c r="BG8" i="2"/>
  <c r="BH8" i="2"/>
  <c r="BI8" i="2"/>
  <c r="BN8" i="2"/>
  <c r="BN7" i="2"/>
  <c r="BI7" i="2"/>
  <c r="BH7" i="2"/>
  <c r="BG7" i="2"/>
  <c r="BF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B19" i="2" s="1"/>
  <c r="BJ6" i="2"/>
  <c r="Y6" i="2"/>
  <c r="AG6" i="2"/>
  <c r="U6" i="2"/>
  <c r="AC6" i="2"/>
  <c r="I6" i="2"/>
  <c r="M6" i="2"/>
  <c r="H6" i="2"/>
  <c r="L6" i="2"/>
  <c r="G6" i="2"/>
  <c r="K6" i="2"/>
  <c r="F6" i="2"/>
  <c r="J6" i="2"/>
  <c r="R6" i="2"/>
  <c r="Z6" i="2"/>
  <c r="N6" i="2"/>
  <c r="V6" i="2"/>
  <c r="AD6" i="2"/>
  <c r="S6" i="2"/>
  <c r="AA6" i="2"/>
  <c r="O6" i="2"/>
  <c r="W6" i="2"/>
  <c r="AE6" i="2"/>
  <c r="AO6" i="2"/>
  <c r="AK6" i="2"/>
  <c r="BE6" i="2"/>
  <c r="P6" i="2"/>
  <c r="X6" i="2"/>
  <c r="AF6" i="2"/>
  <c r="T6" i="2"/>
  <c r="AB6" i="2"/>
  <c r="AN6" i="2"/>
  <c r="AJ6" i="2"/>
  <c r="BD6" i="2"/>
  <c r="BA6" i="2"/>
  <c r="AS6" i="2"/>
  <c r="AL6" i="2"/>
  <c r="AH6" i="2"/>
  <c r="BB6" i="2"/>
  <c r="AI6" i="2"/>
  <c r="BC6" i="2"/>
  <c r="AM6" i="2"/>
  <c r="BI6" i="2"/>
  <c r="AW6" i="2"/>
  <c r="AQ6" i="2"/>
  <c r="AY6" i="2"/>
  <c r="AX6" i="2"/>
  <c r="AP6" i="2"/>
  <c r="AZ6" i="2"/>
  <c r="AR6" i="2"/>
  <c r="AU6" i="2"/>
  <c r="BG6" i="2"/>
  <c r="BF6" i="2"/>
  <c r="AT6" i="2"/>
  <c r="BH6" i="2"/>
  <c r="AV6" i="2"/>
  <c r="U6" i="1"/>
  <c r="Y6" i="1"/>
  <c r="I6" i="1"/>
  <c r="BH15" i="1"/>
  <c r="BF16" i="1"/>
  <c r="BF18" i="1"/>
  <c r="Z19" i="1"/>
  <c r="BF14" i="1"/>
  <c r="BH13" i="1"/>
  <c r="BF12" i="1"/>
  <c r="BF10" i="1"/>
  <c r="BH9" i="1"/>
  <c r="BF8" i="1"/>
  <c r="BG7" i="1"/>
  <c r="G6" i="1"/>
  <c r="K6" i="1"/>
  <c r="F6" i="1"/>
  <c r="H6" i="1"/>
  <c r="O6" i="1"/>
  <c r="W6" i="1"/>
  <c r="AE6" i="1"/>
  <c r="AI6" i="1"/>
  <c r="AQ6" i="1"/>
  <c r="S6" i="1"/>
  <c r="AA6" i="1"/>
  <c r="AM6" i="1"/>
  <c r="AU6" i="1"/>
  <c r="AY6" i="1"/>
  <c r="BC6" i="1"/>
  <c r="AT19" i="1"/>
  <c r="AH19" i="1"/>
  <c r="F19" i="1"/>
  <c r="BF6" i="1"/>
  <c r="AG6" i="1"/>
  <c r="L6" i="1"/>
  <c r="J6" i="1"/>
  <c r="M6" i="1"/>
  <c r="AC6" i="1"/>
  <c r="N6" i="1"/>
  <c r="V6" i="1"/>
  <c r="AD6" i="1"/>
  <c r="R6" i="1"/>
  <c r="Z6" i="1"/>
  <c r="P6" i="1"/>
  <c r="X6" i="1"/>
  <c r="AF6" i="1"/>
  <c r="AN6" i="1"/>
  <c r="T6" i="1"/>
  <c r="AB6" i="1"/>
  <c r="AO6" i="1"/>
  <c r="AW6" i="1"/>
  <c r="AK6" i="1"/>
  <c r="AH6" i="1"/>
  <c r="AL6" i="1"/>
  <c r="AJ6" i="1"/>
  <c r="AS6" i="1"/>
  <c r="BA6" i="1"/>
  <c r="AP6" i="1"/>
  <c r="AX6" i="1"/>
  <c r="AR6" i="1"/>
  <c r="AZ6" i="1"/>
  <c r="BE6" i="1"/>
  <c r="BB6" i="1"/>
  <c r="AT6" i="1"/>
  <c r="AV6" i="1"/>
  <c r="BD6" i="1"/>
  <c r="AW19" i="1"/>
  <c r="G10" i="2"/>
  <c r="O10" i="2"/>
  <c r="P10" i="2"/>
  <c r="AZ10" i="2"/>
  <c r="AY10" i="2"/>
  <c r="AI10" i="2"/>
  <c r="D10" i="2"/>
  <c r="C10" i="2"/>
  <c r="AQ10" i="2"/>
  <c r="AR10" i="2"/>
  <c r="H10" i="2"/>
  <c r="AJ10" i="2"/>
  <c r="Q10" i="2"/>
  <c r="BA10" i="2"/>
  <c r="E10" i="2"/>
  <c r="AS10" i="2"/>
  <c r="I10" i="2"/>
  <c r="AK10" i="2"/>
  <c r="BN10" i="2"/>
  <c r="BC19" i="1" l="1"/>
  <c r="BM15" i="2"/>
  <c r="E19" i="1"/>
  <c r="Z19" i="2"/>
  <c r="BF19" i="2"/>
  <c r="O19" i="2"/>
  <c r="W19" i="1"/>
  <c r="BK14" i="2"/>
  <c r="H19" i="1"/>
  <c r="X19" i="1"/>
  <c r="AJ19" i="1"/>
  <c r="AN19" i="1"/>
  <c r="AR19" i="1"/>
  <c r="L19" i="2"/>
  <c r="BJ9" i="2"/>
  <c r="BJ14" i="2"/>
  <c r="B19" i="1"/>
  <c r="N19" i="2"/>
  <c r="AC19" i="2"/>
  <c r="BL13" i="2"/>
  <c r="AE19" i="1"/>
  <c r="AU19" i="1"/>
  <c r="AY19" i="1"/>
  <c r="BM9" i="2"/>
  <c r="BJ13" i="2"/>
  <c r="BK13" i="2"/>
  <c r="BJ8" i="2"/>
  <c r="BL12" i="2"/>
  <c r="AI19" i="2"/>
  <c r="BK12" i="2"/>
  <c r="BK15" i="2"/>
  <c r="R19" i="2"/>
  <c r="BJ12" i="2"/>
  <c r="BL14" i="2"/>
  <c r="BJ15" i="2"/>
  <c r="K19" i="1"/>
  <c r="AI19" i="1"/>
  <c r="AM19" i="1"/>
  <c r="AR19" i="2"/>
  <c r="BM10" i="2"/>
  <c r="AM19" i="2"/>
  <c r="AS19" i="2"/>
  <c r="AF19" i="2"/>
  <c r="BL7" i="2"/>
  <c r="L19" i="1"/>
  <c r="K19" i="2"/>
  <c r="G19" i="1"/>
  <c r="BI8" i="1"/>
  <c r="BM7" i="2"/>
  <c r="BK16" i="2"/>
  <c r="P19" i="1"/>
  <c r="AF19" i="1"/>
  <c r="BJ19" i="1"/>
  <c r="AG19" i="2"/>
  <c r="C19" i="1"/>
  <c r="O19" i="1"/>
  <c r="S19" i="1"/>
  <c r="AV19" i="1"/>
  <c r="AB19" i="2"/>
  <c r="AU19" i="2"/>
  <c r="BL8" i="2"/>
  <c r="BE19" i="2"/>
  <c r="AW19" i="2"/>
  <c r="BM16" i="2"/>
  <c r="BG19" i="1"/>
  <c r="BK8" i="2"/>
  <c r="P19" i="2"/>
  <c r="BK11" i="2"/>
  <c r="BM11" i="2"/>
  <c r="BJ7" i="2"/>
  <c r="S19" i="2"/>
  <c r="BH19" i="2"/>
  <c r="AL19" i="2"/>
  <c r="BG19" i="2"/>
  <c r="AN19" i="2"/>
  <c r="H19" i="2"/>
  <c r="BL11" i="2"/>
  <c r="BJ11" i="2"/>
  <c r="C19" i="2"/>
  <c r="D19" i="2"/>
  <c r="BK7" i="2"/>
  <c r="T19" i="2"/>
  <c r="AA19" i="2"/>
  <c r="AX19" i="2"/>
  <c r="AQ19" i="2"/>
  <c r="BK10" i="2"/>
  <c r="BJ10" i="2"/>
  <c r="BC19" i="2"/>
  <c r="BD19" i="2"/>
  <c r="BL15" i="2"/>
  <c r="BL16" i="2"/>
  <c r="AY19" i="2"/>
  <c r="BF19" i="1"/>
  <c r="W19" i="2"/>
  <c r="BB19" i="2"/>
  <c r="AD19" i="2"/>
  <c r="V19" i="2"/>
  <c r="AJ19" i="2"/>
  <c r="BL10" i="2"/>
  <c r="AZ19" i="2"/>
  <c r="BI19" i="1"/>
  <c r="X19" i="2"/>
  <c r="AE19" i="2"/>
  <c r="AT19" i="2"/>
  <c r="BM8" i="2"/>
  <c r="BM12" i="2"/>
  <c r="BM13" i="2"/>
  <c r="BM14" i="2"/>
  <c r="AH19" i="2"/>
  <c r="BJ16" i="2"/>
  <c r="BI19" i="2"/>
  <c r="M19" i="2"/>
  <c r="BA19" i="2"/>
  <c r="AO19" i="2"/>
  <c r="AP19" i="2"/>
  <c r="U19" i="2"/>
  <c r="J19" i="2"/>
  <c r="BN19" i="2"/>
  <c r="AK19" i="2"/>
  <c r="Q19" i="2"/>
  <c r="Y19" i="2"/>
  <c r="BH19" i="1"/>
  <c r="I19" i="2"/>
  <c r="D19" i="1"/>
  <c r="F19" i="2"/>
  <c r="AV19" i="2"/>
  <c r="E19" i="2"/>
  <c r="G19" i="2"/>
  <c r="BJ19" i="2" l="1"/>
  <c r="BM19" i="2"/>
  <c r="BL19" i="2"/>
  <c r="BK19" i="2"/>
</calcChain>
</file>

<file path=xl/sharedStrings.xml><?xml version="1.0" encoding="utf-8"?>
<sst xmlns="http://schemas.openxmlformats.org/spreadsheetml/2006/main" count="170" uniqueCount="84">
  <si>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</si>
  <si>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</si>
  <si>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</si>
  <si>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</si>
  <si>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</si>
  <si>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</si>
  <si>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</si>
  <si>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</si>
  <si>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</si>
  <si>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</si>
  <si>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</si>
  <si>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</si>
  <si>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</si>
  <si>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</si>
  <si>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</si>
  <si>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</si>
  <si>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</si>
  <si>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</si>
  <si>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</si>
  <si>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</si>
  <si>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</si>
  <si>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</si>
  <si>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</si>
  <si>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</si>
  <si>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</si>
  <si>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</si>
  <si>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</si>
  <si>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</si>
  <si>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</si>
  <si>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</si>
  <si>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</si>
  <si>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</si>
  <si>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</si>
  <si>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</si>
  <si>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</si>
  <si>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</si>
  <si>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</si>
  <si>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</si>
  <si>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</si>
  <si>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</si>
  <si>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</si>
  <si>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</si>
  <si>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</si>
  <si>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</si>
  <si>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</si>
  <si>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</si>
  <si>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</si>
  <si>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</si>
  <si>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</si>
  <si>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</si>
  <si>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</si>
  <si>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</si>
  <si>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</si>
  <si>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2021 Internet Sports Betting Revenue and Tax/Payments</t>
  </si>
  <si>
    <t>Little Traverse Bay Bands of Odawa Indians</t>
  </si>
  <si>
    <t>Note 1:</t>
  </si>
  <si>
    <t>Internet Sports Betting Operators were authorized to begin operations on January 22, 2021.  January 2021 figures reflect revenues earned from the Operator's launch date through the end of the month.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</si>
  <si>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</si>
  <si>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</si>
  <si>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</si>
  <si>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</si>
  <si>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Note 3: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</si>
  <si>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</si>
  <si>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</si>
  <si>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</si>
  <si>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</si>
  <si>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</si>
  <si>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</si>
  <si>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</si>
  <si>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</si>
  <si>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</si>
  <si>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</si>
  <si>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</si>
  <si>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</si>
  <si>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r>
      <t>7/12/2021</t>
    </r>
    <r>
      <rPr>
        <b/>
        <vertAlign val="superscript"/>
        <sz val="9"/>
        <color theme="1"/>
        <rFont val="Calibri"/>
        <family val="2"/>
        <scheme val="minor"/>
      </rPr>
      <t xml:space="preserve"> Note 4</t>
    </r>
  </si>
  <si>
    <t>Nottawaseppi Huron Band of Pottawatomi Indians (FireKeepers Casino) was approved for a soft launch with limited play for VIP's in June 2021, official launch to the public was July 12, 2021.</t>
  </si>
  <si>
    <t>Note 4: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</si>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</sst>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5">
    <xf numFmtId="0" fontId="0" fillId="0" borderId="0" xfId="0"/>
    <xf numFmtId="164" fontId="3" fillId="0" borderId="17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164" fontId="3" fillId="0" borderId="18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25" xfId="0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17" fontId="3" fillId="0" borderId="16" xfId="0" applyNumberFormat="1" applyFont="1" applyBorder="1" applyAlignment="1">
      <alignment horizontal="left"/>
    </xf>
    <xf numFmtId="0" fontId="4" fillId="0" borderId="0" xfId="0" applyFont="1"/>
    <xf numFmtId="164" fontId="3" fillId="0" borderId="17" xfId="2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43" fontId="8" fillId="0" borderId="14" xfId="1" applyFont="1" applyFill="1" applyBorder="1"/>
    <xf numFmtId="0" fontId="5" fillId="0" borderId="1" xfId="0" applyFont="1" applyBorder="1" applyAlignment="1">
      <alignment horizontal="right"/>
    </xf>
    <xf numFmtId="0" fontId="5" fillId="0" borderId="14" xfId="0" applyFont="1" applyBorder="1"/>
    <xf numFmtId="0" fontId="6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4" fillId="0" borderId="1" xfId="0" applyFont="1" applyBorder="1" applyAlignment="1">
      <alignment horizontal="right" vertical="center" wrapText="1"/>
    </xf>
    <xf numFmtId="164" fontId="4" fillId="0" borderId="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Border="1"/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 wrapText="1"/>
    </xf>
    <xf numFmtId="44" fontId="4" fillId="16" borderId="44" xfId="2" applyFont="1" applyFill="1" applyBorder="1"/>
    <xf numFmtId="0" fontId="8" fillId="0" borderId="0" xfId="0" applyFont="1"/>
    <xf numFmtId="0" fontId="7" fillId="0" borderId="0" xfId="0" applyFont="1"/>
    <xf numFmtId="0" fontId="4" fillId="0" borderId="1" xfId="0" applyFont="1" applyBorder="1"/>
    <xf numFmtId="0" fontId="2" fillId="2" borderId="26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/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3" fillId="0" borderId="19" xfId="2" applyFont="1" applyFill="1" applyBorder="1" applyAlignment="1">
      <alignment horizontal="center"/>
    </xf>
    <xf numFmtId="44" fontId="4" fillId="0" borderId="28" xfId="2" applyFont="1" applyFill="1" applyBorder="1" applyAlignment="1">
      <alignment horizontal="center"/>
    </xf>
    <xf numFmtId="44" fontId="4" fillId="0" borderId="29" xfId="2" applyFont="1" applyFill="1" applyBorder="1" applyAlignment="1">
      <alignment horizontal="center"/>
    </xf>
    <xf numFmtId="44" fontId="4" fillId="0" borderId="30" xfId="2" applyFont="1" applyFill="1" applyBorder="1" applyAlignment="1">
      <alignment horizontal="center"/>
    </xf>
    <xf numFmtId="44" fontId="4" fillId="16" borderId="45" xfId="2" applyFont="1" applyFill="1" applyBorder="1"/>
    <xf numFmtId="44" fontId="4" fillId="0" borderId="39" xfId="2" applyFont="1" applyBorder="1" applyAlignment="1">
      <alignment horizontal="right" vertical="center" wrapText="1"/>
    </xf>
    <xf numFmtId="44" fontId="4" fillId="0" borderId="22" xfId="2" applyFont="1" applyFill="1" applyBorder="1" applyAlignment="1">
      <alignment horizontal="center"/>
    </xf>
    <xf numFmtId="44" fontId="4" fillId="0" borderId="24" xfId="2" applyFont="1" applyFill="1" applyBorder="1" applyAlignment="1">
      <alignment horizontal="center"/>
    </xf>
    <xf numFmtId="44" fontId="4" fillId="0" borderId="23" xfId="2" applyFont="1" applyFill="1" applyBorder="1" applyAlignment="1">
      <alignment horizontal="center"/>
    </xf>
    <xf numFmtId="44" fontId="4" fillId="0" borderId="12" xfId="2" applyFont="1" applyFill="1" applyBorder="1" applyAlignment="1">
      <alignment horizontal="center"/>
    </xf>
    <xf numFmtId="44" fontId="4" fillId="0" borderId="0" xfId="2" applyFont="1"/>
    <xf numFmtId="44" fontId="3" fillId="0" borderId="16" xfId="2" applyFont="1" applyBorder="1" applyAlignment="1">
      <alignment horizontal="left"/>
    </xf>
    <xf numFmtId="44" fontId="3" fillId="0" borderId="0" xfId="2" applyFont="1"/>
    <xf numFmtId="44" fontId="4" fillId="16" borderId="42" xfId="2" applyFont="1" applyFill="1" applyBorder="1"/>
    <xf numFmtId="44" fontId="4" fillId="16" borderId="46" xfId="2" applyFont="1" applyFill="1" applyBorder="1"/>
    <xf numFmtId="44" fontId="4" fillId="0" borderId="20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0" fontId="4" fillId="16" borderId="45" xfId="0" applyFont="1" applyFill="1" applyBorder="1" applyAlignment="1">
      <alignment horizontal="center" vertical="center" wrapText="1"/>
    </xf>
    <xf numFmtId="44" fontId="4" fillId="16" borderId="48" xfId="2" applyFont="1" applyFill="1" applyBorder="1"/>
    <xf numFmtId="44" fontId="3" fillId="0" borderId="52" xfId="2" applyFont="1" applyFill="1" applyBorder="1" applyAlignment="1">
      <alignment horizontal="center"/>
    </xf>
    <xf numFmtId="164" fontId="3" fillId="0" borderId="52" xfId="2" applyNumberFormat="1" applyFont="1" applyFill="1" applyBorder="1" applyAlignment="1">
      <alignment horizontal="center"/>
    </xf>
    <xf numFmtId="44" fontId="4" fillId="16" borderId="49" xfId="2" applyFont="1" applyFill="1" applyBorder="1"/>
    <xf numFmtId="44" fontId="4" fillId="16" borderId="50" xfId="2" applyFont="1" applyFill="1" applyBorder="1"/>
    <xf numFmtId="44" fontId="4" fillId="16" borderId="51" xfId="0" applyNumberFormat="1" applyFont="1" applyFill="1" applyBorder="1"/>
    <xf numFmtId="44" fontId="4" fillId="0" borderId="53" xfId="2" applyFont="1" applyFill="1" applyBorder="1" applyAlignment="1">
      <alignment horizontal="center"/>
    </xf>
    <xf numFmtId="44" fontId="4" fillId="0" borderId="54" xfId="2" applyFont="1" applyFill="1" applyBorder="1" applyAlignment="1">
      <alignment horizontal="center"/>
    </xf>
    <xf numFmtId="44" fontId="4" fillId="0" borderId="55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19" xfId="2" applyFont="1" applyFill="1" applyBorder="1" applyAlignment="1">
      <alignment horizontal="center"/>
    </xf>
    <xf numFmtId="164" fontId="4" fillId="0" borderId="56" xfId="1" applyNumberFormat="1" applyFont="1" applyFill="1" applyBorder="1" applyAlignment="1">
      <alignment horizontal="center"/>
    </xf>
    <xf numFmtId="164" fontId="4" fillId="0" borderId="57" xfId="1" applyNumberFormat="1" applyFont="1" applyFill="1" applyBorder="1" applyAlignment="1">
      <alignment horizontal="center"/>
    </xf>
    <xf numFmtId="164" fontId="4" fillId="0" borderId="58" xfId="1" applyNumberFormat="1" applyFont="1" applyFill="1" applyBorder="1" applyAlignment="1">
      <alignment horizontal="center"/>
    </xf>
    <xf numFmtId="17" fontId="3" fillId="0" borderId="15" xfId="0" applyNumberFormat="1" applyFont="1" applyBorder="1" applyAlignment="1">
      <alignment horizontal="left"/>
    </xf>
    <xf numFmtId="44" fontId="3" fillId="0" borderId="28" xfId="2" applyFont="1" applyFill="1" applyBorder="1" applyAlignment="1">
      <alignment horizontal="center"/>
    </xf>
    <xf numFmtId="44" fontId="3" fillId="0" borderId="59" xfId="2" applyFont="1" applyFill="1" applyBorder="1" applyAlignment="1">
      <alignment horizontal="center"/>
    </xf>
    <xf numFmtId="44" fontId="3" fillId="0" borderId="30" xfId="2" applyFont="1" applyFill="1" applyBorder="1" applyAlignment="1">
      <alignment horizontal="center"/>
    </xf>
    <xf numFmtId="44" fontId="3" fillId="0" borderId="47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8" xfId="2" applyFont="1" applyFill="1" applyBorder="1" applyAlignment="1">
      <alignment horizontal="center"/>
    </xf>
    <xf numFmtId="44" fontId="3" fillId="19" borderId="59" xfId="2" applyFont="1" applyFill="1" applyBorder="1" applyAlignment="1">
      <alignment horizontal="center"/>
    </xf>
    <xf numFmtId="44" fontId="3" fillId="19" borderId="47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18" xfId="2" applyFont="1" applyFill="1" applyBorder="1" applyAlignment="1">
      <alignment horizontal="center"/>
    </xf>
    <xf numFmtId="44" fontId="3" fillId="19" borderId="52" xfId="2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7" fillId="16" borderId="42" xfId="0" applyFont="1" applyFill="1" applyBorder="1" applyAlignment="1">
      <alignment horizontal="center" vertical="center" wrapText="1"/>
    </xf>
    <xf numFmtId="0" fontId="7" fillId="16" borderId="4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3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17" borderId="34" xfId="0" applyFont="1" applyFill="1" applyBorder="1" applyAlignment="1">
      <alignment horizontal="center" vertical="center" wrapText="1"/>
    </xf>
    <xf numFmtId="0" fontId="7" fillId="17" borderId="31" xfId="0" applyFont="1" applyFill="1" applyBorder="1" applyAlignment="1">
      <alignment horizontal="center" vertical="center" wrapText="1"/>
    </xf>
    <xf numFmtId="0" fontId="7" fillId="17" borderId="33" xfId="0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3" xfId="0" applyNumberFormat="1" applyFont="1" applyFill="1" applyBorder="1" applyAlignment="1">
      <alignment horizontal="center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10" borderId="37" xfId="0" applyNumberFormat="1" applyFont="1" applyFill="1" applyBorder="1" applyAlignment="1">
      <alignment horizontal="center" vertical="center" wrapText="1"/>
    </xf>
    <xf numFmtId="165" fontId="7" fillId="10" borderId="36" xfId="0" applyNumberFormat="1" applyFont="1" applyFill="1" applyBorder="1" applyAlignment="1">
      <alignment horizontal="center" vertical="center" wrapText="1"/>
    </xf>
    <xf numFmtId="165" fontId="7" fillId="10" borderId="38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  <row r="8">
          <cell r="X8">
            <v>463893.11009999976</v>
          </cell>
          <cell r="Z8">
            <v>230105.70937499986</v>
          </cell>
        </row>
        <row r="9">
          <cell r="X9">
            <v>134569.11988799999</v>
          </cell>
          <cell r="Z9">
            <v>66750.555499999988</v>
          </cell>
        </row>
        <row r="10">
          <cell r="X10">
            <v>258140.76901199986</v>
          </cell>
          <cell r="Z10">
            <v>128046.01637499995</v>
          </cell>
        </row>
        <row r="11">
          <cell r="X11">
            <v>241253.23697999993</v>
          </cell>
          <cell r="Z11">
            <v>119669.26437499997</v>
          </cell>
        </row>
        <row r="12">
          <cell r="X12">
            <v>507572.47018799989</v>
          </cell>
          <cell r="Z12">
            <v>251772.05862499995</v>
          </cell>
        </row>
        <row r="13">
          <cell r="X13">
            <v>570091.67308799957</v>
          </cell>
          <cell r="Z13">
            <v>282783.56799999985</v>
          </cell>
        </row>
        <row r="14">
          <cell r="X14">
            <v>510841.60822800011</v>
          </cell>
          <cell r="Z14">
            <v>253393.65487500007</v>
          </cell>
        </row>
      </sheetData>
      <sheetData sheetId="3"/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  <row r="8">
          <cell r="F8">
            <v>69051367.810000002</v>
          </cell>
          <cell r="L8">
            <v>5020855.07</v>
          </cell>
          <cell r="R8">
            <v>3492588.0600000005</v>
          </cell>
          <cell r="X8">
            <v>-84175.040039999978</v>
          </cell>
        </row>
        <row r="9">
          <cell r="F9">
            <v>71706791.719999999</v>
          </cell>
          <cell r="L9">
            <v>1711519.2399999946</v>
          </cell>
          <cell r="R9">
            <v>371387.57999999472</v>
          </cell>
          <cell r="X9">
            <v>-52978.48332000045</v>
          </cell>
        </row>
        <row r="10">
          <cell r="F10">
            <v>57487672.140000001</v>
          </cell>
          <cell r="L10">
            <v>4652833.2800000012</v>
          </cell>
          <cell r="R10">
            <v>2985245.8500000015</v>
          </cell>
          <cell r="X10">
            <v>197782.16808000015</v>
          </cell>
        </row>
        <row r="11">
          <cell r="F11">
            <v>52549119.810000002</v>
          </cell>
          <cell r="L11">
            <v>6278380.5800000057</v>
          </cell>
          <cell r="R11">
            <v>4442659.0300000058</v>
          </cell>
          <cell r="X11">
            <v>373183.35852000053</v>
          </cell>
        </row>
        <row r="12">
          <cell r="F12">
            <v>108153540.38</v>
          </cell>
          <cell r="L12">
            <v>10519749.659999996</v>
          </cell>
          <cell r="R12">
            <v>4682929.7799999965</v>
          </cell>
          <cell r="X12">
            <v>393366.10151999973</v>
          </cell>
        </row>
        <row r="13">
          <cell r="F13">
            <v>129353754.64</v>
          </cell>
          <cell r="L13">
            <v>9888156.4699999988</v>
          </cell>
          <cell r="R13">
            <v>6853838.2399999984</v>
          </cell>
          <cell r="X13">
            <v>575722.41215999995</v>
          </cell>
        </row>
        <row r="14">
          <cell r="F14">
            <v>127436611.73999999</v>
          </cell>
          <cell r="L14">
            <v>6684212.099999994</v>
          </cell>
          <cell r="R14">
            <v>3817505.4799999939</v>
          </cell>
          <cell r="X14">
            <v>320670.46031999949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  <row r="8">
          <cell r="F8">
            <v>1204416.49</v>
          </cell>
          <cell r="L8">
            <v>125610.27000000002</v>
          </cell>
          <cell r="R8">
            <v>35294.840000000026</v>
          </cell>
          <cell r="X8">
            <v>-25636.18764</v>
          </cell>
        </row>
        <row r="9">
          <cell r="F9">
            <v>924579.92</v>
          </cell>
          <cell r="L9">
            <v>-6959.9299999999348</v>
          </cell>
          <cell r="R9">
            <v>-58829.859999999935</v>
          </cell>
          <cell r="X9">
            <v>-30577.895879999996</v>
          </cell>
        </row>
        <row r="10">
          <cell r="F10">
            <v>1116587.3400000001</v>
          </cell>
          <cell r="L10">
            <v>45602.729999999981</v>
          </cell>
          <cell r="R10">
            <v>-40797.050000000017</v>
          </cell>
          <cell r="X10">
            <v>-34004.848080000003</v>
          </cell>
        </row>
        <row r="11">
          <cell r="F11">
            <v>1086386.8799999999</v>
          </cell>
          <cell r="L11">
            <v>90400.399999999907</v>
          </cell>
          <cell r="R11">
            <v>12526.289999999906</v>
          </cell>
          <cell r="X11">
            <v>-32952.639720000006</v>
          </cell>
        </row>
        <row r="12">
          <cell r="F12">
            <v>2077346.52</v>
          </cell>
          <cell r="L12">
            <v>119207.13000000012</v>
          </cell>
          <cell r="R12">
            <v>-1283.7199999998847</v>
          </cell>
          <cell r="X12">
            <v>-33060.472199999997</v>
          </cell>
        </row>
        <row r="13">
          <cell r="F13">
            <v>2355501.2799999998</v>
          </cell>
          <cell r="L13">
            <v>-71696.220000000205</v>
          </cell>
          <cell r="R13">
            <v>-164916.1200000002</v>
          </cell>
          <cell r="X13">
            <v>-46913.426280000014</v>
          </cell>
        </row>
        <row r="14">
          <cell r="F14">
            <v>2901812.64</v>
          </cell>
          <cell r="L14">
            <v>-154677.83999999985</v>
          </cell>
          <cell r="R14">
            <v>-243813.47999999986</v>
          </cell>
          <cell r="X14">
            <v>-67393.758600000001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  <row r="8">
          <cell r="F8">
            <v>27023962.170000002</v>
          </cell>
          <cell r="L8">
            <v>710948.96000000089</v>
          </cell>
          <cell r="R8">
            <v>-189350.39999999909</v>
          </cell>
          <cell r="X8">
            <v>-630001.29275999998</v>
          </cell>
        </row>
        <row r="9">
          <cell r="F9">
            <v>18253798.879999999</v>
          </cell>
          <cell r="L9">
            <v>-289431.67000000179</v>
          </cell>
          <cell r="R9">
            <v>-999437.58000000182</v>
          </cell>
          <cell r="X9">
            <v>-713954.04948000005</v>
          </cell>
        </row>
        <row r="10">
          <cell r="F10">
            <v>15446397.58</v>
          </cell>
          <cell r="L10">
            <v>1139116.1300000008</v>
          </cell>
          <cell r="R10">
            <v>460248.37000000081</v>
          </cell>
          <cell r="X10">
            <v>-675293.18640000001</v>
          </cell>
        </row>
        <row r="11">
          <cell r="F11">
            <v>15342989.710000001</v>
          </cell>
          <cell r="L11">
            <v>1687385.0600000005</v>
          </cell>
          <cell r="R11">
            <v>1071680.1500000004</v>
          </cell>
          <cell r="X11">
            <v>-585272.05379999999</v>
          </cell>
        </row>
        <row r="12">
          <cell r="F12">
            <v>22289484.09</v>
          </cell>
          <cell r="L12">
            <v>2369754.8900000006</v>
          </cell>
          <cell r="R12">
            <v>1496935.8000000007</v>
          </cell>
          <cell r="X12">
            <v>-459529.44659999997</v>
          </cell>
        </row>
        <row r="13">
          <cell r="F13">
            <v>40085931.07</v>
          </cell>
          <cell r="L13">
            <v>2945776.9399999976</v>
          </cell>
          <cell r="R13">
            <v>1948524.1599999976</v>
          </cell>
          <cell r="X13">
            <v>-295853.41716000024</v>
          </cell>
        </row>
        <row r="14">
          <cell r="F14">
            <v>33162681.760000002</v>
          </cell>
          <cell r="L14">
            <v>2186736.6100000031</v>
          </cell>
          <cell r="R14">
            <v>1436217.0200000033</v>
          </cell>
          <cell r="X14">
            <v>-175211.18747999976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  <row r="8">
          <cell r="F8">
            <v>32762185.420000002</v>
          </cell>
          <cell r="L8">
            <v>1863649.6300000029</v>
          </cell>
          <cell r="R8">
            <v>1581201.4800000028</v>
          </cell>
          <cell r="Z8">
            <v>92974.647024000165</v>
          </cell>
        </row>
        <row r="9">
          <cell r="F9">
            <v>23898066.550000001</v>
          </cell>
          <cell r="L9">
            <v>1662221.71</v>
          </cell>
          <cell r="R9">
            <v>1337994.3699999999</v>
          </cell>
          <cell r="Z9">
            <v>78674.068955999988</v>
          </cell>
        </row>
        <row r="10">
          <cell r="F10">
            <v>13140189.34</v>
          </cell>
          <cell r="L10">
            <v>1258683.1000000001</v>
          </cell>
          <cell r="R10">
            <v>1071662.23</v>
          </cell>
          <cell r="Z10">
            <v>63013.739124</v>
          </cell>
        </row>
        <row r="11">
          <cell r="F11">
            <v>15353817.529999999</v>
          </cell>
          <cell r="L11">
            <v>1111255.3799999997</v>
          </cell>
          <cell r="R11">
            <v>871731.21999999962</v>
          </cell>
          <cell r="Z11">
            <v>51257.795735999978</v>
          </cell>
        </row>
        <row r="12">
          <cell r="F12">
            <v>22335330.559999999</v>
          </cell>
          <cell r="L12">
            <v>3302469.4099999983</v>
          </cell>
          <cell r="R12">
            <v>2792086.7299999981</v>
          </cell>
          <cell r="Z12">
            <v>164174.69972399989</v>
          </cell>
        </row>
        <row r="13">
          <cell r="F13">
            <v>30551143.559999999</v>
          </cell>
          <cell r="L13">
            <v>3466486.6799999974</v>
          </cell>
          <cell r="R13">
            <v>3086671.6599999974</v>
          </cell>
          <cell r="Z13">
            <v>181496.29360799983</v>
          </cell>
        </row>
        <row r="14">
          <cell r="F14">
            <v>29152875.469999999</v>
          </cell>
          <cell r="L14">
            <v>1211708.4699999974</v>
          </cell>
          <cell r="R14">
            <v>864917.24999999744</v>
          </cell>
          <cell r="Z14">
            <v>50857.134299999845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  <row r="8">
          <cell r="F8">
            <v>741064.63</v>
          </cell>
          <cell r="L8">
            <v>60534.439999999951</v>
          </cell>
          <cell r="R8">
            <v>-26121.350000000042</v>
          </cell>
          <cell r="X8">
            <v>-92791.42068000001</v>
          </cell>
        </row>
        <row r="9">
          <cell r="F9">
            <v>765909.43</v>
          </cell>
          <cell r="L9">
            <v>104076.52000000006</v>
          </cell>
          <cell r="R9">
            <v>-22859.139999999941</v>
          </cell>
          <cell r="X9">
            <v>-94711.588439999992</v>
          </cell>
        </row>
        <row r="10">
          <cell r="F10">
            <v>800782.77</v>
          </cell>
          <cell r="L10">
            <v>63921.439999999988</v>
          </cell>
          <cell r="R10">
            <v>-40717.150000000016</v>
          </cell>
          <cell r="X10">
            <v>-98131.829039999997</v>
          </cell>
        </row>
        <row r="11">
          <cell r="F11">
            <v>975428.17</v>
          </cell>
          <cell r="L11">
            <v>70283.610000000073</v>
          </cell>
          <cell r="R11">
            <v>-56530.389999999927</v>
          </cell>
          <cell r="X11">
            <v>-102880.3818</v>
          </cell>
        </row>
        <row r="12">
          <cell r="F12">
            <v>1131014.18</v>
          </cell>
          <cell r="L12">
            <v>117810.22999999992</v>
          </cell>
          <cell r="R12">
            <v>-18085.060000000085</v>
          </cell>
          <cell r="X12">
            <v>-104399.52684000001</v>
          </cell>
        </row>
        <row r="13">
          <cell r="F13">
            <v>1634091.69</v>
          </cell>
          <cell r="L13">
            <v>2587.849999999944</v>
          </cell>
          <cell r="R13">
            <v>-133023.37000000005</v>
          </cell>
          <cell r="X13">
            <v>-115573.48992000002</v>
          </cell>
        </row>
        <row r="14">
          <cell r="F14">
            <v>2422474.9500000002</v>
          </cell>
          <cell r="L14">
            <v>168606.83000000031</v>
          </cell>
          <cell r="R14">
            <v>-291786.85999999969</v>
          </cell>
          <cell r="X14">
            <v>-140083.58615999998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  <row r="8">
          <cell r="F8">
            <v>614743.81000000006</v>
          </cell>
          <cell r="L8">
            <v>58708.680000000051</v>
          </cell>
          <cell r="R8">
            <v>56936.680000000051</v>
          </cell>
          <cell r="X8">
            <v>-91659.912120000023</v>
          </cell>
        </row>
        <row r="9">
          <cell r="F9">
            <v>516612.66</v>
          </cell>
          <cell r="L9">
            <v>4952.7400000000025</v>
          </cell>
          <cell r="R9">
            <v>3441.7400000000025</v>
          </cell>
          <cell r="X9">
            <v>-91370.805959999998</v>
          </cell>
        </row>
        <row r="10">
          <cell r="F10">
            <v>368165.72</v>
          </cell>
          <cell r="L10">
            <v>24634.899999999976</v>
          </cell>
          <cell r="R10">
            <v>23354.899999999976</v>
          </cell>
          <cell r="X10">
            <v>-89408.994360000012</v>
          </cell>
        </row>
        <row r="11">
          <cell r="F11">
            <v>309844.56</v>
          </cell>
          <cell r="L11">
            <v>2350.9300000000071</v>
          </cell>
          <cell r="R11">
            <v>1150.9300000000071</v>
          </cell>
          <cell r="X11">
            <v>-89312.316240000015</v>
          </cell>
        </row>
        <row r="12">
          <cell r="F12">
            <v>766063.52</v>
          </cell>
          <cell r="L12">
            <v>83013.750000000029</v>
          </cell>
          <cell r="R12">
            <v>27055.750000000029</v>
          </cell>
          <cell r="X12">
            <v>-87039.63324000001</v>
          </cell>
        </row>
        <row r="13">
          <cell r="F13">
            <v>1222407.73</v>
          </cell>
          <cell r="L13">
            <v>158776.06999999998</v>
          </cell>
          <cell r="R13">
            <v>113323.06999999998</v>
          </cell>
          <cell r="X13">
            <v>-77520.495360000001</v>
          </cell>
        </row>
        <row r="14">
          <cell r="F14">
            <v>1311007.1200000001</v>
          </cell>
          <cell r="L14">
            <v>155695.29000000012</v>
          </cell>
          <cell r="R14">
            <v>11278.290000000125</v>
          </cell>
          <cell r="X14">
            <v>-76573.118999999992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  <row r="8">
          <cell r="F8">
            <v>992950.23</v>
          </cell>
          <cell r="L8">
            <v>54002.380000000005</v>
          </cell>
          <cell r="R8">
            <v>37366.240000000005</v>
          </cell>
          <cell r="X8">
            <v>-3073.0845599999998</v>
          </cell>
        </row>
        <row r="9">
          <cell r="F9">
            <v>679164.69</v>
          </cell>
          <cell r="L9">
            <v>33461.699999999953</v>
          </cell>
          <cell r="R9">
            <v>-12863.740000000045</v>
          </cell>
          <cell r="X9">
            <v>-4153.6387200000045</v>
          </cell>
        </row>
        <row r="10">
          <cell r="F10">
            <v>639855.43000000005</v>
          </cell>
          <cell r="L10">
            <v>60256.970000000088</v>
          </cell>
          <cell r="R10">
            <v>28420.80000000009</v>
          </cell>
          <cell r="X10">
            <v>-1766.2915199999927</v>
          </cell>
        </row>
        <row r="11">
          <cell r="F11">
            <v>680109.21</v>
          </cell>
          <cell r="L11">
            <v>67709.119999999995</v>
          </cell>
          <cell r="R11">
            <v>38497.479999999996</v>
          </cell>
          <cell r="X11">
            <v>1467.4967999999999</v>
          </cell>
        </row>
        <row r="12">
          <cell r="F12">
            <v>917485.48</v>
          </cell>
          <cell r="L12">
            <v>90525.660000000033</v>
          </cell>
          <cell r="R12">
            <v>52954.200000000033</v>
          </cell>
          <cell r="X12">
            <v>4448.1528000000035</v>
          </cell>
        </row>
        <row r="13">
          <cell r="F13">
            <v>1027391.99</v>
          </cell>
          <cell r="L13">
            <v>47679.75</v>
          </cell>
          <cell r="R13">
            <v>15728</v>
          </cell>
          <cell r="X13">
            <v>1321.152</v>
          </cell>
        </row>
        <row r="14">
          <cell r="F14">
            <v>1492071.82</v>
          </cell>
          <cell r="L14">
            <v>133657.06000000006</v>
          </cell>
          <cell r="R14">
            <v>103479.20000000006</v>
          </cell>
          <cell r="X14">
            <v>8692.2528000000057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  <row r="8">
          <cell r="F8">
            <v>8626027.1600000001</v>
          </cell>
          <cell r="L8">
            <v>852215.4299999997</v>
          </cell>
          <cell r="R8">
            <v>394348.39999999967</v>
          </cell>
          <cell r="X8">
            <v>-88074.881160000019</v>
          </cell>
        </row>
        <row r="9">
          <cell r="F9">
            <v>6962651.0700000003</v>
          </cell>
          <cell r="L9">
            <v>653277.90000000037</v>
          </cell>
          <cell r="R9">
            <v>268821.56000000035</v>
          </cell>
          <cell r="X9">
            <v>-65493.870119999978</v>
          </cell>
        </row>
        <row r="10">
          <cell r="F10">
            <v>4316520.3499999996</v>
          </cell>
          <cell r="L10">
            <v>407921.6099999994</v>
          </cell>
          <cell r="R10">
            <v>128126.31999999942</v>
          </cell>
          <cell r="X10">
            <v>-54731.25924000005</v>
          </cell>
        </row>
        <row r="11">
          <cell r="F11">
            <v>5702677.8899999997</v>
          </cell>
          <cell r="L11">
            <v>908619.59999999963</v>
          </cell>
          <cell r="R11">
            <v>394368.45999999961</v>
          </cell>
          <cell r="X11">
            <v>-21604.308600000033</v>
          </cell>
        </row>
        <row r="12">
          <cell r="F12">
            <v>11024116.33</v>
          </cell>
          <cell r="L12">
            <v>1269004.1300000008</v>
          </cell>
          <cell r="R12">
            <v>173156.66000000085</v>
          </cell>
          <cell r="X12">
            <v>-7059.149159999929</v>
          </cell>
        </row>
        <row r="13">
          <cell r="F13">
            <v>14575727.210000001</v>
          </cell>
          <cell r="L13">
            <v>1017329.9400000013</v>
          </cell>
          <cell r="R13">
            <v>114987.01000000129</v>
          </cell>
          <cell r="X13">
            <v>2599.7596800001079</v>
          </cell>
        </row>
        <row r="14">
          <cell r="F14">
            <v>13848734.52</v>
          </cell>
          <cell r="L14">
            <v>1238674.3899999987</v>
          </cell>
          <cell r="R14">
            <v>417125.73999999871</v>
          </cell>
          <cell r="X14">
            <v>35038.562159999892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  <row r="8">
          <cell r="F8">
            <v>6435049.8899999997</v>
          </cell>
          <cell r="L8">
            <v>453923.65999999945</v>
          </cell>
          <cell r="R8">
            <v>238545.68999999945</v>
          </cell>
          <cell r="X8">
            <v>-8721.2126400000489</v>
          </cell>
        </row>
        <row r="9">
          <cell r="F9">
            <v>4174520.65</v>
          </cell>
          <cell r="L9">
            <v>275587.82</v>
          </cell>
          <cell r="R9">
            <v>81607.41</v>
          </cell>
          <cell r="X9">
            <v>-1866.1902000000005</v>
          </cell>
        </row>
        <row r="10">
          <cell r="F10">
            <v>3530124.9</v>
          </cell>
          <cell r="L10">
            <v>276554.15999999974</v>
          </cell>
          <cell r="R10">
            <v>91994.859999999753</v>
          </cell>
          <cell r="X10">
            <v>5861.3780399999796</v>
          </cell>
        </row>
        <row r="11">
          <cell r="F11">
            <v>4339841.05</v>
          </cell>
          <cell r="L11">
            <v>392417.75999999966</v>
          </cell>
          <cell r="R11">
            <v>217301.33999999965</v>
          </cell>
          <cell r="X11">
            <v>18253.312559999973</v>
          </cell>
        </row>
        <row r="12">
          <cell r="F12">
            <v>5480362.0599999996</v>
          </cell>
          <cell r="L12">
            <v>541547.1999999996</v>
          </cell>
          <cell r="R12">
            <v>275751.85999999958</v>
          </cell>
          <cell r="X12">
            <v>23163.156239999968</v>
          </cell>
        </row>
        <row r="13">
          <cell r="F13">
            <v>7423160.9699999997</v>
          </cell>
          <cell r="L13">
            <v>352987.01</v>
          </cell>
          <cell r="R13">
            <v>68234.770000000019</v>
          </cell>
          <cell r="X13">
            <v>5731.7206800000022</v>
          </cell>
        </row>
        <row r="14">
          <cell r="F14">
            <v>8862028.6999999993</v>
          </cell>
          <cell r="L14">
            <v>480800.87999999942</v>
          </cell>
          <cell r="R14">
            <v>135143.01999999944</v>
          </cell>
          <cell r="X14">
            <v>11352.013679999953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  <row r="8">
          <cell r="F8">
            <v>2493408.79</v>
          </cell>
          <cell r="L8">
            <v>207787.2200000002</v>
          </cell>
          <cell r="R8">
            <v>157056.66000000021</v>
          </cell>
          <cell r="X8">
            <v>13192.759440000018</v>
          </cell>
        </row>
        <row r="9">
          <cell r="F9">
            <v>1769309.2</v>
          </cell>
          <cell r="L9">
            <v>122725.23999999999</v>
          </cell>
          <cell r="R9">
            <v>90042.469999999987</v>
          </cell>
          <cell r="X9">
            <v>7563.5674799999997</v>
          </cell>
        </row>
        <row r="10">
          <cell r="F10">
            <v>1509335.2</v>
          </cell>
          <cell r="L10">
            <v>74715.280000000028</v>
          </cell>
          <cell r="R10">
            <v>27355.330000000031</v>
          </cell>
          <cell r="X10">
            <v>2297.8477200000029</v>
          </cell>
        </row>
        <row r="11">
          <cell r="F11">
            <v>1666552.63</v>
          </cell>
          <cell r="L11">
            <v>314301.29999999981</v>
          </cell>
          <cell r="R11">
            <v>254518.5399999998</v>
          </cell>
          <cell r="X11">
            <v>21379.557359999984</v>
          </cell>
        </row>
        <row r="12">
          <cell r="F12">
            <v>2522580.59</v>
          </cell>
          <cell r="L12">
            <v>251391.84999999963</v>
          </cell>
          <cell r="R12">
            <v>218391.69999999963</v>
          </cell>
          <cell r="X12">
            <v>18344.902799999971</v>
          </cell>
        </row>
        <row r="13">
          <cell r="F13">
            <v>3036772.48</v>
          </cell>
          <cell r="L13">
            <v>68103.5</v>
          </cell>
          <cell r="R13">
            <v>29265.46</v>
          </cell>
          <cell r="X13">
            <v>2458.29864</v>
          </cell>
        </row>
        <row r="14">
          <cell r="F14">
            <v>2655972.7599999998</v>
          </cell>
          <cell r="L14">
            <v>102800.06999999983</v>
          </cell>
          <cell r="R14">
            <v>73679.679999999833</v>
          </cell>
          <cell r="X14">
            <v>6189.0931199999859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  <row r="8">
          <cell r="F8">
            <v>79976805.519999996</v>
          </cell>
          <cell r="L8">
            <v>8798501.1999999937</v>
          </cell>
          <cell r="R8">
            <v>5279688.7999999933</v>
          </cell>
          <cell r="Z8">
            <v>310445.70143999957</v>
          </cell>
        </row>
        <row r="9">
          <cell r="F9">
            <v>58563352.68</v>
          </cell>
          <cell r="L9">
            <v>4944352.13</v>
          </cell>
          <cell r="R9">
            <v>1814692.4099999997</v>
          </cell>
          <cell r="Z9">
            <v>106703.91370799998</v>
          </cell>
        </row>
        <row r="10">
          <cell r="F10">
            <v>44550896.18</v>
          </cell>
          <cell r="L10">
            <v>5565255.9199999962</v>
          </cell>
          <cell r="R10">
            <v>3331463.4199999962</v>
          </cell>
          <cell r="Z10">
            <v>195890.04909599977</v>
          </cell>
        </row>
        <row r="11">
          <cell r="F11">
            <v>45161326.5</v>
          </cell>
          <cell r="L11">
            <v>5087717.3400000017</v>
          </cell>
          <cell r="R11">
            <v>3327515.7300000018</v>
          </cell>
          <cell r="Z11">
            <v>195657.92492400011</v>
          </cell>
        </row>
        <row r="12">
          <cell r="F12">
            <v>74767390.989999995</v>
          </cell>
          <cell r="L12">
            <v>9802053.9299999923</v>
          </cell>
          <cell r="R12">
            <v>4685309.4299999923</v>
          </cell>
          <cell r="Z12">
            <v>275496.19448399951</v>
          </cell>
        </row>
        <row r="13">
          <cell r="F13">
            <v>97752724.709999993</v>
          </cell>
          <cell r="L13">
            <v>9953939.1499999911</v>
          </cell>
          <cell r="R13">
            <v>5126182.7199999914</v>
          </cell>
          <cell r="Z13">
            <v>301419.54393599951</v>
          </cell>
        </row>
        <row r="14">
          <cell r="F14">
            <v>95456180.620000005</v>
          </cell>
          <cell r="L14">
            <v>8575295.1800000072</v>
          </cell>
          <cell r="R14">
            <v>4508306.480000007</v>
          </cell>
          <cell r="Z14">
            <v>265088.42102400039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  <row r="8">
          <cell r="F8">
            <v>99394759.390000001</v>
          </cell>
          <cell r="L8">
            <v>15155248.789999994</v>
          </cell>
          <cell r="R8">
            <v>11547566.469999993</v>
          </cell>
          <cell r="Z8">
            <v>678996.90843599953</v>
          </cell>
        </row>
        <row r="9">
          <cell r="F9">
            <v>79066604.939999998</v>
          </cell>
          <cell r="L9">
            <v>6009618.7199999997</v>
          </cell>
          <cell r="R9">
            <v>2187357.6599999997</v>
          </cell>
          <cell r="Z9">
            <v>128616.63040799998</v>
          </cell>
        </row>
        <row r="10">
          <cell r="F10">
            <v>60103176.549999997</v>
          </cell>
          <cell r="L10">
            <v>7743922.8099999977</v>
          </cell>
          <cell r="R10">
            <v>5840555.6599999983</v>
          </cell>
          <cell r="Z10">
            <v>343424.67280799989</v>
          </cell>
        </row>
        <row r="11">
          <cell r="F11">
            <v>72419086.079999998</v>
          </cell>
          <cell r="L11">
            <v>7698371.0199999958</v>
          </cell>
          <cell r="R11">
            <v>5374294.1999999955</v>
          </cell>
          <cell r="Z11">
            <v>316008.49895999971</v>
          </cell>
        </row>
        <row r="12">
          <cell r="F12">
            <v>106336488.87</v>
          </cell>
          <cell r="L12">
            <v>18979100.800000004</v>
          </cell>
          <cell r="R12">
            <v>12664368.530000005</v>
          </cell>
          <cell r="Z12">
            <v>744664.86956400028</v>
          </cell>
        </row>
        <row r="13">
          <cell r="F13">
            <v>145384153.59</v>
          </cell>
          <cell r="L13">
            <v>20875895.929999996</v>
          </cell>
          <cell r="R13">
            <v>14409831.059999995</v>
          </cell>
          <cell r="Z13">
            <v>847298.0663279997</v>
          </cell>
        </row>
        <row r="14">
          <cell r="F14">
            <v>154223906.22</v>
          </cell>
          <cell r="L14">
            <v>19976793.600000001</v>
          </cell>
          <cell r="R14">
            <v>14898268.66</v>
          </cell>
          <cell r="Z14">
            <v>876018.197208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  <row r="8">
          <cell r="F8">
            <v>668106.48</v>
          </cell>
          <cell r="L8">
            <v>80814.13</v>
          </cell>
          <cell r="R8">
            <v>-56788.130000000005</v>
          </cell>
          <cell r="X8">
            <v>-188983.94256</v>
          </cell>
        </row>
        <row r="9">
          <cell r="F9">
            <v>530215.64</v>
          </cell>
          <cell r="L9">
            <v>20012.960000000036</v>
          </cell>
          <cell r="R9">
            <v>-122251.95999999998</v>
          </cell>
          <cell r="X9">
            <v>-199253.1072</v>
          </cell>
        </row>
        <row r="10">
          <cell r="F10">
            <v>401628.04</v>
          </cell>
          <cell r="L10">
            <v>52266.489999999976</v>
          </cell>
          <cell r="R10">
            <v>13413.559999999976</v>
          </cell>
          <cell r="X10">
            <v>-198126.36815999998</v>
          </cell>
        </row>
        <row r="11">
          <cell r="F11">
            <v>454725.11</v>
          </cell>
          <cell r="L11">
            <v>19594.159999999989</v>
          </cell>
          <cell r="R11">
            <v>19191.46999999999</v>
          </cell>
          <cell r="X11">
            <v>-196514.28468000001</v>
          </cell>
        </row>
        <row r="12">
          <cell r="F12">
            <v>534857.56000000006</v>
          </cell>
          <cell r="L12">
            <v>71789.650000000023</v>
          </cell>
          <cell r="R12">
            <v>71420.430000000022</v>
          </cell>
          <cell r="X12">
            <v>-190514.96856000001</v>
          </cell>
        </row>
        <row r="13">
          <cell r="F13">
            <v>845498.95</v>
          </cell>
          <cell r="L13">
            <v>47757.629999999925</v>
          </cell>
          <cell r="R13">
            <v>49731.469999999921</v>
          </cell>
          <cell r="X13">
            <v>-186337.52508000002</v>
          </cell>
        </row>
        <row r="14">
          <cell r="F14">
            <v>931003.39</v>
          </cell>
          <cell r="L14">
            <v>41148.689999999988</v>
          </cell>
          <cell r="R14">
            <v>40923.959999999985</v>
          </cell>
          <cell r="X14">
            <v>-182899.91244000001</v>
          </cell>
        </row>
      </sheetData>
      <sheetData sheetId="17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  <row r="8">
          <cell r="F8">
            <v>2383519.0099999998</v>
          </cell>
          <cell r="L8">
            <v>96856.099999999627</v>
          </cell>
          <cell r="R8">
            <v>23741.099999999627</v>
          </cell>
          <cell r="X8">
            <v>1994.2523999999689</v>
          </cell>
        </row>
        <row r="9">
          <cell r="F9">
            <v>1218808.77</v>
          </cell>
          <cell r="L9">
            <v>119646.14000000013</v>
          </cell>
          <cell r="R9">
            <v>88051.14000000013</v>
          </cell>
          <cell r="X9">
            <v>7396.2957600000118</v>
          </cell>
        </row>
        <row r="10">
          <cell r="F10">
            <v>1440068.66</v>
          </cell>
          <cell r="L10">
            <v>111003.44999999995</v>
          </cell>
          <cell r="R10">
            <v>84988.449999999953</v>
          </cell>
          <cell r="X10">
            <v>7139.0297999999966</v>
          </cell>
        </row>
        <row r="11">
          <cell r="F11">
            <v>1675368.48</v>
          </cell>
          <cell r="L11">
            <v>161602.68999999994</v>
          </cell>
          <cell r="R11">
            <v>147772.68999999994</v>
          </cell>
          <cell r="X11">
            <v>12412.905959999996</v>
          </cell>
        </row>
        <row r="12">
          <cell r="F12">
            <v>4526443.72</v>
          </cell>
          <cell r="L12">
            <v>-7925.9300000006333</v>
          </cell>
          <cell r="R12">
            <v>-15865.930000000633</v>
          </cell>
          <cell r="X12">
            <v>-1332.7381200000532</v>
          </cell>
        </row>
        <row r="13">
          <cell r="F13">
            <v>3772051.75</v>
          </cell>
          <cell r="L13">
            <v>350933.12999999989</v>
          </cell>
          <cell r="R13">
            <v>318118.12999999989</v>
          </cell>
          <cell r="X13">
            <v>25389.184799999992</v>
          </cell>
        </row>
        <row r="14">
          <cell r="F14">
            <v>3719237.79</v>
          </cell>
          <cell r="L14">
            <v>-38737.259999999776</v>
          </cell>
          <cell r="R14">
            <v>-51697.259999999776</v>
          </cell>
          <cell r="X14">
            <v>-4342.5698399999819</v>
          </cell>
        </row>
      </sheetData>
      <sheetData sheetId="18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  <row r="8">
          <cell r="F8">
            <v>994747.41</v>
          </cell>
          <cell r="L8">
            <v>-14883.529999999912</v>
          </cell>
          <cell r="R8">
            <v>-117004.49999999991</v>
          </cell>
          <cell r="X8">
            <v>-11834.613839999995</v>
          </cell>
        </row>
        <row r="9">
          <cell r="F9">
            <v>980506.45</v>
          </cell>
          <cell r="L9">
            <v>-665.81000000005588</v>
          </cell>
          <cell r="R9">
            <v>-4722.9900000000489</v>
          </cell>
          <cell r="X9">
            <v>-12231.345000000005</v>
          </cell>
        </row>
        <row r="10">
          <cell r="F10">
            <v>1254097.4099999999</v>
          </cell>
          <cell r="L10">
            <v>139794.70999999996</v>
          </cell>
          <cell r="R10">
            <v>31159.009999999966</v>
          </cell>
          <cell r="X10">
            <v>-9613.9881600000026</v>
          </cell>
        </row>
        <row r="11">
          <cell r="F11">
            <v>1076449.57</v>
          </cell>
          <cell r="L11">
            <v>101937.75000000012</v>
          </cell>
          <cell r="R11">
            <v>-18630.489999999889</v>
          </cell>
          <cell r="X11">
            <v>-11178.949319999992</v>
          </cell>
        </row>
        <row r="12">
          <cell r="F12">
            <v>1659660.54</v>
          </cell>
          <cell r="L12">
            <v>300748.16000000015</v>
          </cell>
          <cell r="R12">
            <v>81171.930000000139</v>
          </cell>
          <cell r="X12">
            <v>-4360.5071999999891</v>
          </cell>
        </row>
        <row r="13">
          <cell r="F13">
            <v>1772731.7</v>
          </cell>
          <cell r="L13">
            <v>124907.47999999998</v>
          </cell>
          <cell r="R13">
            <v>-48941.340000000026</v>
          </cell>
          <cell r="X13">
            <v>-8471.5797600000024</v>
          </cell>
        </row>
        <row r="14">
          <cell r="F14">
            <v>2404473.79</v>
          </cell>
          <cell r="L14">
            <v>83419.069999999832</v>
          </cell>
          <cell r="R14">
            <v>-60784.810000000172</v>
          </cell>
          <cell r="X14">
            <v>-13577.503800000017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Submission Tracking"/>
      <sheetName val="All Operators reconciliation"/>
      <sheetName val="Bay Mills Indian Community"/>
      <sheetName val="FireKeepers"/>
      <sheetName val="Grnd Traverse Band of Otta &amp; Ch"/>
      <sheetName val="Gun Lake"/>
      <sheetName val="Greektown_Penn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Sports Betting"/>
      <sheetName val="soaring eagle gaming"/>
    </sheetNames>
    <sheetDataSet>
      <sheetData sheetId="0"/>
      <sheetData sheetId="1"/>
      <sheetData sheetId="2"/>
      <sheetData sheetId="3">
        <row r="4">
          <cell r="X4">
            <v>42795.800208000008</v>
          </cell>
          <cell r="Z4">
            <v>21228.075500000006</v>
          </cell>
        </row>
        <row r="5">
          <cell r="X5">
            <v>60360.372828000029</v>
          </cell>
          <cell r="Z5">
            <v>29940.661125000013</v>
          </cell>
        </row>
        <row r="6">
          <cell r="X6">
            <v>218218.91187599994</v>
          </cell>
          <cell r="Z6">
            <v>108243.50787499998</v>
          </cell>
        </row>
        <row r="7">
          <cell r="X7">
            <v>124956.82231200006</v>
          </cell>
          <cell r="Z7">
            <v>61982.550750000031</v>
          </cell>
        </row>
        <row r="8">
          <cell r="X8">
            <v>253090.61593199993</v>
          </cell>
          <cell r="Z8">
            <v>125540.98012499997</v>
          </cell>
        </row>
        <row r="9">
          <cell r="X9">
            <v>346429.45512000029</v>
          </cell>
          <cell r="Z9">
            <v>171840.00750000018</v>
          </cell>
        </row>
        <row r="10">
          <cell r="X10">
            <v>252149.30596800006</v>
          </cell>
          <cell r="Z10">
            <v>125074.06050000004</v>
          </cell>
        </row>
        <row r="11">
          <cell r="X11">
            <v>144849.37219200004</v>
          </cell>
          <cell r="Z11">
            <v>71849.887000000017</v>
          </cell>
        </row>
        <row r="12">
          <cell r="X12">
            <v>176064.60538799994</v>
          </cell>
          <cell r="Z12">
            <v>87333.633624999973</v>
          </cell>
        </row>
        <row r="13">
          <cell r="X13">
            <v>236701.62961200014</v>
          </cell>
          <cell r="Z13">
            <v>117411.52262500007</v>
          </cell>
        </row>
        <row r="14">
          <cell r="X14">
            <v>619370.3426400004</v>
          </cell>
          <cell r="Z14">
            <v>307227.35250000021</v>
          </cell>
        </row>
        <row r="15">
          <cell r="X15">
            <v>243609.68444399984</v>
          </cell>
          <cell r="Z15">
            <v>120838.13712499994</v>
          </cell>
        </row>
      </sheetData>
      <sheetData sheetId="4">
        <row r="4">
          <cell r="F4">
            <v>28190633.66</v>
          </cell>
          <cell r="L4">
            <v>3377189.2699999996</v>
          </cell>
          <cell r="R4">
            <v>-1186886.6100000003</v>
          </cell>
          <cell r="X4">
            <v>-99698.475240000029</v>
          </cell>
        </row>
        <row r="5">
          <cell r="F5">
            <v>72938905.209999993</v>
          </cell>
          <cell r="L5">
            <v>-161495.79000000656</v>
          </cell>
          <cell r="R5">
            <v>-5077960.5500000063</v>
          </cell>
          <cell r="X5">
            <v>-526247.16144000064</v>
          </cell>
        </row>
        <row r="6">
          <cell r="F6">
            <v>76504589.120000005</v>
          </cell>
          <cell r="L6">
            <v>6034906.1300000101</v>
          </cell>
          <cell r="R6">
            <v>3672965.7300000102</v>
          </cell>
          <cell r="X6">
            <v>-217718.04011999918</v>
          </cell>
        </row>
        <row r="7">
          <cell r="F7">
            <v>61541945.600000001</v>
          </cell>
          <cell r="L7">
            <v>3380973.6700000018</v>
          </cell>
          <cell r="R7">
            <v>998294.59000000171</v>
          </cell>
          <cell r="X7">
            <v>-133861.29455999989</v>
          </cell>
        </row>
        <row r="8">
          <cell r="F8">
            <v>66743389.869999997</v>
          </cell>
          <cell r="L8">
            <v>1900613.7299999967</v>
          </cell>
          <cell r="R8">
            <v>-781131.6900000032</v>
          </cell>
          <cell r="X8">
            <v>-199476.35652000026</v>
          </cell>
        </row>
        <row r="9">
          <cell r="F9">
            <v>56476772.060000002</v>
          </cell>
          <cell r="L9">
            <v>4962293.2400000021</v>
          </cell>
          <cell r="R9">
            <v>3308005.1700000018</v>
          </cell>
          <cell r="X9">
            <v>78396.077760000175</v>
          </cell>
        </row>
        <row r="10">
          <cell r="F10">
            <v>53404234.43</v>
          </cell>
          <cell r="L10">
            <v>3090122.3699999973</v>
          </cell>
          <cell r="R10">
            <v>1876187.0799999973</v>
          </cell>
          <cell r="X10">
            <v>157599.71471999979</v>
          </cell>
        </row>
        <row r="11">
          <cell r="F11">
            <v>61366232.270000003</v>
          </cell>
          <cell r="L11">
            <v>4382518.82</v>
          </cell>
          <cell r="R11">
            <v>2162832.3100000005</v>
          </cell>
          <cell r="X11">
            <v>181677.91404000006</v>
          </cell>
        </row>
        <row r="12">
          <cell r="F12">
            <v>106895761.92</v>
          </cell>
          <cell r="L12">
            <v>3019482.1700000018</v>
          </cell>
          <cell r="R12">
            <v>-4732559.3499999978</v>
          </cell>
          <cell r="X12">
            <v>-397534.98539999983</v>
          </cell>
        </row>
        <row r="13">
          <cell r="F13">
            <v>120411749.59999999</v>
          </cell>
          <cell r="L13">
            <v>2915213.1899999976</v>
          </cell>
          <cell r="R13">
            <v>-2570565.6700000027</v>
          </cell>
          <cell r="X13">
            <v>-613462.50168000022</v>
          </cell>
        </row>
        <row r="14">
          <cell r="F14">
            <v>126338132.86</v>
          </cell>
          <cell r="L14">
            <v>13123232.269999996</v>
          </cell>
          <cell r="R14">
            <v>8737348.0799999945</v>
          </cell>
          <cell r="X14">
            <v>120474.73703999959</v>
          </cell>
        </row>
        <row r="15">
          <cell r="F15">
            <v>120303731.26000001</v>
          </cell>
          <cell r="L15">
            <v>7326019.0900000036</v>
          </cell>
          <cell r="R15">
            <v>1822063.1800000034</v>
          </cell>
          <cell r="X15">
            <v>153053.3071200003</v>
          </cell>
        </row>
      </sheetData>
      <sheetData sheetId="5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F9">
            <v>656</v>
          </cell>
          <cell r="L9">
            <v>298.83</v>
          </cell>
          <cell r="R9">
            <v>-1.1700000000000159</v>
          </cell>
          <cell r="X9">
            <v>-9.8280000000001339E-2</v>
          </cell>
        </row>
        <row r="10">
          <cell r="F10">
            <v>367353.5</v>
          </cell>
          <cell r="L10">
            <v>44048.489999999991</v>
          </cell>
          <cell r="R10">
            <v>-60075.380000000005</v>
          </cell>
          <cell r="X10">
            <v>-5046.4302000000007</v>
          </cell>
        </row>
        <row r="11">
          <cell r="F11">
            <v>1105872.1599999999</v>
          </cell>
          <cell r="L11">
            <v>109986.91999999993</v>
          </cell>
          <cell r="R11">
            <v>9863.8499999999185</v>
          </cell>
          <cell r="X11">
            <v>-4217.8668000000071</v>
          </cell>
        </row>
        <row r="12">
          <cell r="F12">
            <v>1025966.75</v>
          </cell>
          <cell r="L12">
            <v>71753.910000000033</v>
          </cell>
          <cell r="R12">
            <v>13317.620000000032</v>
          </cell>
          <cell r="X12">
            <v>-3099.1867199999974</v>
          </cell>
        </row>
        <row r="13">
          <cell r="F13">
            <v>1224372.18</v>
          </cell>
          <cell r="L13">
            <v>42697.270000000019</v>
          </cell>
          <cell r="R13">
            <v>-3808.5199999999822</v>
          </cell>
          <cell r="X13">
            <v>-3419.1023999999989</v>
          </cell>
        </row>
        <row r="14">
          <cell r="F14">
            <v>1457351</v>
          </cell>
          <cell r="L14">
            <v>46863.080000000075</v>
          </cell>
          <cell r="R14">
            <v>-64845.099999999919</v>
          </cell>
          <cell r="X14">
            <v>-8866.0907999999945</v>
          </cell>
        </row>
        <row r="15">
          <cell r="F15">
            <v>1573170.74</v>
          </cell>
          <cell r="L15">
            <v>30871.080000000075</v>
          </cell>
          <cell r="R15">
            <v>-31481.569999999927</v>
          </cell>
          <cell r="X15">
            <v>-11510.542679999995</v>
          </cell>
        </row>
      </sheetData>
      <sheetData sheetId="6">
        <row r="4">
          <cell r="F4">
            <v>692318.64</v>
          </cell>
          <cell r="L4">
            <v>125659.48999999999</v>
          </cell>
          <cell r="R4">
            <v>51202.51999999999</v>
          </cell>
          <cell r="X4">
            <v>4301.0116799999996</v>
          </cell>
        </row>
        <row r="5">
          <cell r="F5">
            <v>5556594.96</v>
          </cell>
          <cell r="L5">
            <v>449316.59999999963</v>
          </cell>
          <cell r="R5">
            <v>16651.3199999996</v>
          </cell>
          <cell r="X5">
            <v>1398.7108799999664</v>
          </cell>
        </row>
        <row r="6">
          <cell r="F6">
            <v>10997415.460000001</v>
          </cell>
          <cell r="L6">
            <v>1033670.1100000013</v>
          </cell>
          <cell r="R6">
            <v>127114.61000000127</v>
          </cell>
          <cell r="X6">
            <v>10677.627240000107</v>
          </cell>
        </row>
        <row r="7">
          <cell r="F7">
            <v>7005546.9299999997</v>
          </cell>
          <cell r="L7">
            <v>346864.81999999937</v>
          </cell>
          <cell r="R7">
            <v>-8161.9300000006333</v>
          </cell>
          <cell r="X7">
            <v>-685.60212000005322</v>
          </cell>
        </row>
        <row r="8">
          <cell r="F8">
            <v>6153332.3200000003</v>
          </cell>
          <cell r="L8">
            <v>217049.62000000011</v>
          </cell>
          <cell r="R8">
            <v>-7150.2899999998917</v>
          </cell>
          <cell r="X8">
            <v>-1286.2264799999909</v>
          </cell>
        </row>
        <row r="9">
          <cell r="F9">
            <v>7913411.5999999996</v>
          </cell>
          <cell r="L9">
            <v>598641.29999999981</v>
          </cell>
          <cell r="R9">
            <v>306194.16999999981</v>
          </cell>
          <cell r="X9">
            <v>24434.083799999989</v>
          </cell>
        </row>
        <row r="10">
          <cell r="F10">
            <v>7541575.2699999996</v>
          </cell>
          <cell r="L10">
            <v>252707.79999999981</v>
          </cell>
          <cell r="R10">
            <v>-47877.400000000198</v>
          </cell>
          <cell r="X10">
            <v>-4021.7016000000167</v>
          </cell>
        </row>
        <row r="11">
          <cell r="F11">
            <v>10025421.91</v>
          </cell>
          <cell r="L11">
            <v>162382.75</v>
          </cell>
          <cell r="R11">
            <v>-571197.42000000004</v>
          </cell>
          <cell r="X11">
            <v>-52002.284880000007</v>
          </cell>
        </row>
        <row r="12">
          <cell r="F12">
            <v>23948900.010000002</v>
          </cell>
          <cell r="L12">
            <v>596927.77000000328</v>
          </cell>
          <cell r="R12">
            <v>-1159148.9799999967</v>
          </cell>
          <cell r="X12">
            <v>-149370.79919999972</v>
          </cell>
        </row>
        <row r="13">
          <cell r="F13">
            <v>36515539.799999997</v>
          </cell>
          <cell r="L13">
            <v>1044533.0799999982</v>
          </cell>
          <cell r="R13">
            <v>-1399465.4500000016</v>
          </cell>
          <cell r="X13">
            <v>-266925.89700000017</v>
          </cell>
        </row>
        <row r="14">
          <cell r="F14">
            <v>37849971.899999999</v>
          </cell>
          <cell r="L14">
            <v>3474687.6400000006</v>
          </cell>
          <cell r="R14">
            <v>864296.28000000061</v>
          </cell>
          <cell r="X14">
            <v>-194325.00947999995</v>
          </cell>
        </row>
        <row r="15">
          <cell r="F15">
            <v>38448921.399999999</v>
          </cell>
          <cell r="L15">
            <v>2605564.2800000012</v>
          </cell>
          <cell r="R15">
            <v>-742326.14999999898</v>
          </cell>
          <cell r="X15">
            <v>-256680.40607999996</v>
          </cell>
        </row>
      </sheetData>
      <sheetData sheetId="7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F11">
            <v>455331.31</v>
          </cell>
          <cell r="L11">
            <v>87230.939999999973</v>
          </cell>
          <cell r="R11">
            <v>-12094.49000000002</v>
          </cell>
          <cell r="X11">
            <v>-1015.9371600000018</v>
          </cell>
        </row>
        <row r="12">
          <cell r="F12">
            <v>1457687.29</v>
          </cell>
          <cell r="L12">
            <v>60429.950000000077</v>
          </cell>
          <cell r="R12">
            <v>-48037.949999999917</v>
          </cell>
          <cell r="X12">
            <v>-5051.1249599999928</v>
          </cell>
        </row>
        <row r="13">
          <cell r="F13">
            <v>1891550.47</v>
          </cell>
          <cell r="L13">
            <v>-28602.869999999981</v>
          </cell>
          <cell r="R13">
            <v>-156538.94</v>
          </cell>
          <cell r="X13">
            <v>-18200.395920000003</v>
          </cell>
        </row>
        <row r="14">
          <cell r="F14">
            <v>1794408.77</v>
          </cell>
          <cell r="L14">
            <v>105030.35999999993</v>
          </cell>
          <cell r="R14">
            <v>-95678.760000000068</v>
          </cell>
          <cell r="X14">
            <v>-26237.411760000006</v>
          </cell>
        </row>
        <row r="15">
          <cell r="F15">
            <v>2359918.4300000002</v>
          </cell>
          <cell r="L15">
            <v>179104.32000000033</v>
          </cell>
          <cell r="R15">
            <v>-219092.13999999969</v>
          </cell>
          <cell r="X15">
            <v>-44641.151519999978</v>
          </cell>
        </row>
      </sheetData>
      <sheetData sheetId="8">
        <row r="4">
          <cell r="F4">
            <v>27482237.629999999</v>
          </cell>
          <cell r="L4">
            <v>3330772.3600000003</v>
          </cell>
          <cell r="R4">
            <v>1698246.0400000003</v>
          </cell>
          <cell r="Z4">
            <v>99856.867152000006</v>
          </cell>
        </row>
        <row r="5">
          <cell r="F5">
            <v>40281772.219999999</v>
          </cell>
          <cell r="L5">
            <v>1894529.3300000005</v>
          </cell>
          <cell r="R5">
            <v>-1302825.4399999995</v>
          </cell>
          <cell r="Z5">
            <v>-76606.13587199997</v>
          </cell>
        </row>
        <row r="6">
          <cell r="F6">
            <v>39552902.859999999</v>
          </cell>
          <cell r="L6">
            <v>4689398.3099999987</v>
          </cell>
          <cell r="R6">
            <v>3583819.4799999986</v>
          </cell>
          <cell r="Z6">
            <v>134122.44955199992</v>
          </cell>
        </row>
        <row r="7">
          <cell r="F7">
            <v>24836952.5</v>
          </cell>
          <cell r="L7">
            <v>2411535.2300000004</v>
          </cell>
          <cell r="R7">
            <v>1175292.5700000005</v>
          </cell>
          <cell r="Z7">
            <v>69107.203116000033</v>
          </cell>
        </row>
        <row r="8">
          <cell r="F8">
            <v>18181398.109999999</v>
          </cell>
          <cell r="L8">
            <v>1106611.3999999992</v>
          </cell>
          <cell r="R8">
            <v>737394.47999999928</v>
          </cell>
          <cell r="Z8">
            <v>43358.79542399996</v>
          </cell>
        </row>
        <row r="9">
          <cell r="F9">
            <v>16709309.779999999</v>
          </cell>
          <cell r="L9">
            <v>1826446.5300000003</v>
          </cell>
          <cell r="R9">
            <v>1453186.3200000003</v>
          </cell>
          <cell r="Z9">
            <v>85447.355616000015</v>
          </cell>
        </row>
        <row r="10">
          <cell r="F10">
            <v>13622476.880000001</v>
          </cell>
          <cell r="L10">
            <v>1428406.2700000003</v>
          </cell>
          <cell r="R10">
            <v>1205414.4600000002</v>
          </cell>
          <cell r="Z10">
            <v>70878.370248000007</v>
          </cell>
        </row>
        <row r="11">
          <cell r="F11">
            <v>13134693.199999999</v>
          </cell>
          <cell r="L11">
            <v>741706.95999999892</v>
          </cell>
          <cell r="R11">
            <v>520921.13999999891</v>
          </cell>
          <cell r="Z11">
            <v>30630.163031999935</v>
          </cell>
        </row>
        <row r="12">
          <cell r="F12">
            <v>29462786.879999999</v>
          </cell>
          <cell r="L12">
            <v>1636038.1699999992</v>
          </cell>
          <cell r="R12">
            <v>1021491.6099999992</v>
          </cell>
          <cell r="Z12">
            <v>60063.706667999948</v>
          </cell>
        </row>
        <row r="13">
          <cell r="F13">
            <v>40010642.310000002</v>
          </cell>
          <cell r="L13">
            <v>839273.38000000361</v>
          </cell>
          <cell r="R13">
            <v>282965.95000000356</v>
          </cell>
          <cell r="Z13">
            <v>16638.397860000208</v>
          </cell>
        </row>
        <row r="14">
          <cell r="F14">
            <v>41295604.75</v>
          </cell>
          <cell r="L14">
            <v>2969893.1500000022</v>
          </cell>
          <cell r="R14">
            <v>2477090.950000002</v>
          </cell>
          <cell r="Z14">
            <v>145652.9478600001</v>
          </cell>
        </row>
        <row r="15">
          <cell r="F15">
            <v>45905553.990000002</v>
          </cell>
          <cell r="L15">
            <v>2633570.4900000026</v>
          </cell>
          <cell r="R15">
            <v>2013587.7200000025</v>
          </cell>
          <cell r="Z15">
            <v>118398.95793600015</v>
          </cell>
        </row>
      </sheetData>
      <sheetData sheetId="9">
        <row r="4">
          <cell r="F4">
            <v>327660.81</v>
          </cell>
          <cell r="L4">
            <v>39792.409999999974</v>
          </cell>
          <cell r="R4">
            <v>-8244.0900000000256</v>
          </cell>
          <cell r="X4">
            <v>-692.50356000000215</v>
          </cell>
        </row>
        <row r="5">
          <cell r="F5">
            <v>1897812.32</v>
          </cell>
          <cell r="L5">
            <v>-18097.709999999963</v>
          </cell>
          <cell r="R5">
            <v>-277365.93999999994</v>
          </cell>
          <cell r="X5">
            <v>-23298.738959999995</v>
          </cell>
        </row>
        <row r="6">
          <cell r="F6">
            <v>3185743.93</v>
          </cell>
          <cell r="L6">
            <v>209572.0700000003</v>
          </cell>
          <cell r="R6">
            <v>-34525.96999999971</v>
          </cell>
          <cell r="X6">
            <v>-2900.1814799999756</v>
          </cell>
        </row>
        <row r="7">
          <cell r="F7">
            <v>1911920.36</v>
          </cell>
          <cell r="L7">
            <v>163524.42000000001</v>
          </cell>
          <cell r="R7">
            <v>-12190.189999999973</v>
          </cell>
          <cell r="X7">
            <v>-27915.399959999999</v>
          </cell>
        </row>
        <row r="8">
          <cell r="F8">
            <v>1483408.26</v>
          </cell>
          <cell r="L8">
            <v>95645.24</v>
          </cell>
          <cell r="R8">
            <v>-104554.02</v>
          </cell>
          <cell r="X8">
            <v>-36697.937640000004</v>
          </cell>
        </row>
        <row r="9">
          <cell r="F9">
            <v>1250655.76</v>
          </cell>
          <cell r="L9">
            <v>143196.59000000003</v>
          </cell>
          <cell r="R9">
            <v>-98182.479999999981</v>
          </cell>
          <cell r="X9">
            <v>-44945.265959999997</v>
          </cell>
        </row>
        <row r="10">
          <cell r="F10">
            <v>1041349.45</v>
          </cell>
          <cell r="L10">
            <v>138910.97999999998</v>
          </cell>
          <cell r="R10">
            <v>33349.409999999974</v>
          </cell>
          <cell r="X10">
            <v>-42143.915520000002</v>
          </cell>
        </row>
        <row r="11">
          <cell r="F11">
            <v>1004705.68</v>
          </cell>
          <cell r="L11">
            <v>109846.02000000011</v>
          </cell>
          <cell r="R11">
            <v>4948.9300000001094</v>
          </cell>
          <cell r="X11">
            <v>-41728.205399999999</v>
          </cell>
        </row>
        <row r="12">
          <cell r="F12">
            <v>1568521.41</v>
          </cell>
          <cell r="L12">
            <v>72783.219999999885</v>
          </cell>
          <cell r="R12">
            <v>-159531.93000000011</v>
          </cell>
          <cell r="X12">
            <v>-55128.887520000004</v>
          </cell>
        </row>
        <row r="13">
          <cell r="F13">
            <v>3138257.17</v>
          </cell>
          <cell r="L13">
            <v>305874.12000000017</v>
          </cell>
          <cell r="R13">
            <v>107091.58000000016</v>
          </cell>
          <cell r="X13">
            <v>-46133.19479999999</v>
          </cell>
        </row>
        <row r="14">
          <cell r="F14">
            <v>2336173.2999999998</v>
          </cell>
          <cell r="L14">
            <v>155281.92999999961</v>
          </cell>
          <cell r="R14">
            <v>19272.259999999602</v>
          </cell>
          <cell r="X14">
            <v>-44514.324960000034</v>
          </cell>
        </row>
        <row r="15">
          <cell r="F15">
            <v>1471849.7</v>
          </cell>
          <cell r="L15">
            <v>56444.850000000028</v>
          </cell>
          <cell r="R15">
            <v>-356358.85</v>
          </cell>
          <cell r="X15">
            <v>-74448.468359999999</v>
          </cell>
        </row>
      </sheetData>
      <sheetData sheetId="10">
        <row r="4">
          <cell r="F4">
            <v>106903.52</v>
          </cell>
          <cell r="L4">
            <v>29697.97</v>
          </cell>
          <cell r="R4">
            <v>11726.25</v>
          </cell>
          <cell r="X4">
            <v>985.00500000000011</v>
          </cell>
        </row>
        <row r="5">
          <cell r="F5">
            <v>497693.1</v>
          </cell>
          <cell r="L5">
            <v>69787.669999999984</v>
          </cell>
          <cell r="R5">
            <v>-11642.860000000015</v>
          </cell>
          <cell r="X5">
            <v>-978.00024000000133</v>
          </cell>
        </row>
        <row r="6">
          <cell r="F6">
            <v>789792.02</v>
          </cell>
          <cell r="L6">
            <v>70649.300000000047</v>
          </cell>
          <cell r="R6">
            <v>3056.4100000000471</v>
          </cell>
          <cell r="X6">
            <v>-721.26179999999613</v>
          </cell>
        </row>
        <row r="7">
          <cell r="F7">
            <v>874113.99</v>
          </cell>
          <cell r="L7">
            <v>-2622.6300000000047</v>
          </cell>
          <cell r="R7">
            <v>-43214.530000000006</v>
          </cell>
          <cell r="X7">
            <v>-4351.2823199999966</v>
          </cell>
        </row>
        <row r="8">
          <cell r="F8">
            <v>923268.86</v>
          </cell>
          <cell r="L8">
            <v>10749.760000000009</v>
          </cell>
          <cell r="R8">
            <v>-17803.53999999999</v>
          </cell>
          <cell r="X8">
            <v>-5846.7796799999996</v>
          </cell>
        </row>
        <row r="9">
          <cell r="F9">
            <v>914393.49</v>
          </cell>
          <cell r="L9">
            <v>83854.640000000014</v>
          </cell>
          <cell r="R9">
            <v>50036.100000000013</v>
          </cell>
          <cell r="X9">
            <v>-1643.7472799999994</v>
          </cell>
        </row>
        <row r="10">
          <cell r="F10">
            <v>623976.87</v>
          </cell>
          <cell r="L10">
            <v>98614.640000000014</v>
          </cell>
          <cell r="R10">
            <v>63285.430000000015</v>
          </cell>
          <cell r="X10">
            <v>3672.2288400000016</v>
          </cell>
        </row>
        <row r="11">
          <cell r="F11">
            <v>668502.74</v>
          </cell>
          <cell r="L11">
            <v>3049.2199999999721</v>
          </cell>
          <cell r="R11">
            <v>-37767.410000000025</v>
          </cell>
          <cell r="X11">
            <v>-3172.4624400000025</v>
          </cell>
        </row>
        <row r="12">
          <cell r="F12">
            <v>1003105.22</v>
          </cell>
          <cell r="L12">
            <v>28322.449999999953</v>
          </cell>
          <cell r="R12">
            <v>-8484.5100000000457</v>
          </cell>
          <cell r="X12">
            <v>-3885.1612800000044</v>
          </cell>
        </row>
        <row r="13">
          <cell r="F13">
            <v>1193383.3700000001</v>
          </cell>
          <cell r="L13">
            <v>84882.080000000075</v>
          </cell>
          <cell r="R13">
            <v>49905.950000000077</v>
          </cell>
          <cell r="X13">
            <v>306.93852000000663</v>
          </cell>
        </row>
        <row r="14">
          <cell r="F14">
            <v>1391496.16</v>
          </cell>
          <cell r="L14">
            <v>106823.6399999999</v>
          </cell>
          <cell r="R14">
            <v>67683.509999999893</v>
          </cell>
          <cell r="X14">
            <v>5685.4148399999913</v>
          </cell>
        </row>
        <row r="15">
          <cell r="F15">
            <v>1245855.28</v>
          </cell>
          <cell r="L15">
            <v>53715.620000000112</v>
          </cell>
          <cell r="R15">
            <v>17046.870000000112</v>
          </cell>
          <cell r="X15">
            <v>1431.9370800000095</v>
          </cell>
        </row>
      </sheetData>
      <sheetData sheetId="11">
        <row r="4">
          <cell r="F4">
            <v>1491196.18</v>
          </cell>
          <cell r="L4">
            <v>388380.12999999989</v>
          </cell>
          <cell r="R4">
            <v>-34609.750000000116</v>
          </cell>
          <cell r="X4">
            <v>-2907.2190000000101</v>
          </cell>
        </row>
        <row r="5">
          <cell r="F5">
            <v>6951264.2699999996</v>
          </cell>
          <cell r="L5">
            <v>1105629.3599999994</v>
          </cell>
          <cell r="R5">
            <v>-532004.17000000062</v>
          </cell>
          <cell r="X5">
            <v>-47595.569280000054</v>
          </cell>
        </row>
        <row r="6">
          <cell r="F6">
            <v>14192739.199999999</v>
          </cell>
          <cell r="L6">
            <v>2241391.6899999995</v>
          </cell>
          <cell r="R6">
            <v>-36491.220000000671</v>
          </cell>
          <cell r="X6">
            <v>-50660.831760000066</v>
          </cell>
        </row>
        <row r="7">
          <cell r="F7">
            <v>14061481.9</v>
          </cell>
          <cell r="L7">
            <v>807988.08000000007</v>
          </cell>
          <cell r="R7">
            <v>-355072.68999999994</v>
          </cell>
          <cell r="X7">
            <v>-80486.937720000002</v>
          </cell>
        </row>
        <row r="8">
          <cell r="F8">
            <v>11441407.380000001</v>
          </cell>
          <cell r="L8">
            <v>1011251.9600000009</v>
          </cell>
          <cell r="R8">
            <v>-93079.029999999097</v>
          </cell>
          <cell r="X8">
            <v>-88305.576239999922</v>
          </cell>
        </row>
        <row r="9">
          <cell r="F9">
            <v>10213140.77</v>
          </cell>
          <cell r="L9">
            <v>911170.45999999903</v>
          </cell>
          <cell r="R9">
            <v>-2784.0200000009499</v>
          </cell>
          <cell r="X9">
            <v>-88539.433920000098</v>
          </cell>
        </row>
        <row r="10">
          <cell r="F10">
            <v>7848976.6799999997</v>
          </cell>
          <cell r="L10">
            <v>849523.58999999985</v>
          </cell>
          <cell r="R10">
            <v>118000.42999999982</v>
          </cell>
          <cell r="X10">
            <v>-78627.397800000006</v>
          </cell>
        </row>
        <row r="11">
          <cell r="F11">
            <v>6193759.4400000004</v>
          </cell>
          <cell r="L11">
            <v>939616.63000000082</v>
          </cell>
          <cell r="R11">
            <v>83238.63000000082</v>
          </cell>
          <cell r="X11">
            <v>-71635.352879999933</v>
          </cell>
        </row>
        <row r="12">
          <cell r="F12">
            <v>13457379.689999999</v>
          </cell>
          <cell r="L12">
            <v>1519337.3499999996</v>
          </cell>
          <cell r="R12">
            <v>-721467.0700000003</v>
          </cell>
          <cell r="X12">
            <v>-132238.58676000001</v>
          </cell>
        </row>
        <row r="13">
          <cell r="F13">
            <v>17089184.829999998</v>
          </cell>
          <cell r="L13">
            <v>669281.49999999814</v>
          </cell>
          <cell r="R13">
            <v>-480246.00000000186</v>
          </cell>
          <cell r="X13">
            <v>-172579.25076000017</v>
          </cell>
        </row>
        <row r="14">
          <cell r="F14">
            <v>27118860.440000001</v>
          </cell>
          <cell r="L14">
            <v>1636391.9400000013</v>
          </cell>
          <cell r="R14">
            <v>-303904.08999999869</v>
          </cell>
          <cell r="X14">
            <v>-198107.19431999989</v>
          </cell>
        </row>
        <row r="15">
          <cell r="F15">
            <v>28243092.550000001</v>
          </cell>
          <cell r="L15">
            <v>1918843.8300000019</v>
          </cell>
          <cell r="R15">
            <v>526867.96000000183</v>
          </cell>
          <cell r="X15">
            <v>-153850.28567999986</v>
          </cell>
        </row>
      </sheetData>
      <sheetData sheetId="12">
        <row r="4">
          <cell r="F4">
            <v>1073194.93</v>
          </cell>
          <cell r="L4">
            <v>191260.49999999991</v>
          </cell>
          <cell r="R4">
            <v>-93561.93000000008</v>
          </cell>
          <cell r="X4">
            <v>-7859.2021200000072</v>
          </cell>
        </row>
        <row r="5">
          <cell r="F5">
            <v>3593987.18</v>
          </cell>
          <cell r="L5">
            <v>120306.8900000001</v>
          </cell>
          <cell r="R5">
            <v>-444032.2699999999</v>
          </cell>
          <cell r="X5">
            <v>-45157.912799999998</v>
          </cell>
        </row>
        <row r="6">
          <cell r="F6">
            <v>4769582.8099999996</v>
          </cell>
          <cell r="L6">
            <v>537644.2999999997</v>
          </cell>
          <cell r="R6">
            <v>-25827.730000000331</v>
          </cell>
          <cell r="X6">
            <v>-47327.442120000029</v>
          </cell>
        </row>
        <row r="7">
          <cell r="F7">
            <v>2816096.17</v>
          </cell>
          <cell r="L7">
            <v>172146.32999999978</v>
          </cell>
          <cell r="R7">
            <v>-28855.790000000212</v>
          </cell>
          <cell r="X7">
            <v>-49751.328480000018</v>
          </cell>
        </row>
        <row r="8">
          <cell r="F8">
            <v>2834527.75</v>
          </cell>
          <cell r="L8">
            <v>76003.870000000083</v>
          </cell>
          <cell r="R8">
            <v>-41312.619999999923</v>
          </cell>
          <cell r="X8">
            <v>-53221.588559999989</v>
          </cell>
        </row>
        <row r="9">
          <cell r="F9">
            <v>2463189.41</v>
          </cell>
          <cell r="L9">
            <v>107479.79000000027</v>
          </cell>
          <cell r="R9">
            <v>-6129.7599999997328</v>
          </cell>
          <cell r="X9">
            <v>-53736.48839999998</v>
          </cell>
        </row>
        <row r="10">
          <cell r="F10">
            <v>2647540.54</v>
          </cell>
          <cell r="L10">
            <v>224088.64999999988</v>
          </cell>
          <cell r="R10">
            <v>113270.00999999988</v>
          </cell>
          <cell r="X10">
            <v>-44221.807560000008</v>
          </cell>
        </row>
        <row r="11">
          <cell r="F11">
            <v>3138513.04</v>
          </cell>
          <cell r="L11">
            <v>236884.05999999991</v>
          </cell>
          <cell r="R11">
            <v>138906.85999999993</v>
          </cell>
          <cell r="X11">
            <v>-32553.631320000004</v>
          </cell>
        </row>
        <row r="12">
          <cell r="F12">
            <v>3449843.77</v>
          </cell>
          <cell r="L12">
            <v>312458.53999999992</v>
          </cell>
          <cell r="R12">
            <v>102538.33999999991</v>
          </cell>
          <cell r="X12">
            <v>-23940.410760000006</v>
          </cell>
        </row>
        <row r="13">
          <cell r="F13">
            <v>5099382.4800000004</v>
          </cell>
          <cell r="L13">
            <v>214051.5400000005</v>
          </cell>
          <cell r="R13">
            <v>-23696.949999999488</v>
          </cell>
          <cell r="X13">
            <v>-25930.954559999958</v>
          </cell>
        </row>
        <row r="14">
          <cell r="F14">
            <v>5454391.1699999999</v>
          </cell>
          <cell r="L14">
            <v>529441.52999999956</v>
          </cell>
          <cell r="R14">
            <v>236275.98999999958</v>
          </cell>
          <cell r="X14">
            <v>-6083.7714000000378</v>
          </cell>
        </row>
        <row r="15">
          <cell r="F15">
            <v>6975055.75</v>
          </cell>
          <cell r="L15">
            <v>550026.22000000032</v>
          </cell>
          <cell r="R15">
            <v>119058.90000000031</v>
          </cell>
          <cell r="X15">
            <v>3917.1762000000263</v>
          </cell>
        </row>
      </sheetData>
      <sheetData sheetId="13">
        <row r="4">
          <cell r="F4">
            <v>160051.53</v>
          </cell>
          <cell r="L4">
            <v>70737.429999999993</v>
          </cell>
          <cell r="R4">
            <v>50472.429999999993</v>
          </cell>
          <cell r="X4">
            <v>4239.6841199999999</v>
          </cell>
        </row>
        <row r="5">
          <cell r="F5">
            <v>5782917.9699999997</v>
          </cell>
          <cell r="L5">
            <v>641864.09999999963</v>
          </cell>
          <cell r="R5">
            <v>-126779.15000000037</v>
          </cell>
          <cell r="X5">
            <v>-10649.448600000032</v>
          </cell>
        </row>
        <row r="6">
          <cell r="F6">
            <v>6997278.1500000004</v>
          </cell>
          <cell r="L6">
            <v>503063.45999999996</v>
          </cell>
          <cell r="R6">
            <v>137897.99</v>
          </cell>
          <cell r="X6">
            <v>933.98255999999981</v>
          </cell>
        </row>
        <row r="7">
          <cell r="F7">
            <v>5470630.6600000001</v>
          </cell>
          <cell r="L7">
            <v>371271.37000000011</v>
          </cell>
          <cell r="R7">
            <v>163175.37000000011</v>
          </cell>
          <cell r="X7">
            <v>13706.73108000001</v>
          </cell>
        </row>
        <row r="8">
          <cell r="F8">
            <v>5087919.0599999996</v>
          </cell>
          <cell r="L8">
            <v>338048.9299999997</v>
          </cell>
          <cell r="R8">
            <v>205716.34999999971</v>
          </cell>
          <cell r="X8">
            <v>17280.173399999978</v>
          </cell>
        </row>
        <row r="9">
          <cell r="F9">
            <v>3731851.66</v>
          </cell>
          <cell r="L9">
            <v>332639.02</v>
          </cell>
          <cell r="R9">
            <v>195350.71000000002</v>
          </cell>
          <cell r="X9">
            <v>16409.459640000005</v>
          </cell>
        </row>
        <row r="10">
          <cell r="F10">
            <v>2749465.54</v>
          </cell>
          <cell r="L10">
            <v>252872.68000000017</v>
          </cell>
          <cell r="R10">
            <v>149994.94000000018</v>
          </cell>
          <cell r="X10">
            <v>12599.574960000016</v>
          </cell>
        </row>
        <row r="11">
          <cell r="F11">
            <v>2494695.88</v>
          </cell>
          <cell r="L11">
            <v>328911.06000000006</v>
          </cell>
          <cell r="R11">
            <v>250549.19000000006</v>
          </cell>
          <cell r="X11">
            <v>21046.131960000006</v>
          </cell>
        </row>
        <row r="12">
          <cell r="F12">
            <v>5200531.08</v>
          </cell>
          <cell r="L12">
            <v>392933.25</v>
          </cell>
          <cell r="R12">
            <v>191134.4</v>
          </cell>
          <cell r="X12">
            <v>16055.2896</v>
          </cell>
        </row>
        <row r="13">
          <cell r="F13">
            <v>7068955.6799999997</v>
          </cell>
          <cell r="L13">
            <v>259076.6099999994</v>
          </cell>
          <cell r="R13">
            <v>3527.7799999994168</v>
          </cell>
          <cell r="X13">
            <v>296.33351999995102</v>
          </cell>
        </row>
        <row r="14">
          <cell r="F14">
            <v>5925042.1900000004</v>
          </cell>
          <cell r="L14">
            <v>514418.01000000071</v>
          </cell>
          <cell r="R14">
            <v>377111.72000000067</v>
          </cell>
          <cell r="X14">
            <v>31677.384480000059</v>
          </cell>
        </row>
        <row r="15">
          <cell r="F15">
            <v>5599983.5</v>
          </cell>
          <cell r="L15">
            <v>180910.09999999963</v>
          </cell>
          <cell r="R15">
            <v>66516.679999999629</v>
          </cell>
          <cell r="X15">
            <v>5587.4011199999695</v>
          </cell>
        </row>
      </sheetData>
      <sheetData sheetId="14">
        <row r="4">
          <cell r="F4">
            <v>22789888.82</v>
          </cell>
          <cell r="L4">
            <v>5096934.43</v>
          </cell>
          <cell r="R4">
            <v>-53434.75</v>
          </cell>
          <cell r="Z4">
            <v>-3141.9632999999999</v>
          </cell>
        </row>
        <row r="5">
          <cell r="F5">
            <v>75743280.299999997</v>
          </cell>
          <cell r="L5">
            <v>5317545.7500000009</v>
          </cell>
          <cell r="R5">
            <v>2448687.6400000011</v>
          </cell>
          <cell r="Z5">
            <v>140840.86993200006</v>
          </cell>
        </row>
        <row r="6">
          <cell r="F6">
            <v>92629051.530000001</v>
          </cell>
          <cell r="L6">
            <v>8709141.2899999991</v>
          </cell>
          <cell r="R6">
            <v>6378486.5899999989</v>
          </cell>
          <cell r="Z6">
            <v>375055.0114919999</v>
          </cell>
        </row>
        <row r="7">
          <cell r="F7">
            <v>54913412.630000003</v>
          </cell>
          <cell r="L7">
            <v>5508606.3800000018</v>
          </cell>
          <cell r="R7">
            <v>3783311.4900000021</v>
          </cell>
          <cell r="Z7">
            <v>222458.71561200012</v>
          </cell>
        </row>
        <row r="8">
          <cell r="F8">
            <v>51580090.060000002</v>
          </cell>
          <cell r="L8">
            <v>5254877.6100000041</v>
          </cell>
          <cell r="R8">
            <v>2744344.6200000038</v>
          </cell>
          <cell r="Z8">
            <v>161367.46365600021</v>
          </cell>
        </row>
        <row r="9">
          <cell r="F9">
            <v>52093347.240000002</v>
          </cell>
          <cell r="L9">
            <v>6128045.5300000031</v>
          </cell>
          <cell r="R9">
            <v>4193510.0300000031</v>
          </cell>
          <cell r="Z9">
            <v>246578.38976400017</v>
          </cell>
        </row>
        <row r="10">
          <cell r="F10">
            <v>41012960.770000003</v>
          </cell>
          <cell r="L10">
            <v>4959417.3500000061</v>
          </cell>
          <cell r="R10">
            <v>3046304.0800000061</v>
          </cell>
          <cell r="Z10">
            <v>179122.67990400037</v>
          </cell>
        </row>
        <row r="11">
          <cell r="F11">
            <v>43668282.890000001</v>
          </cell>
          <cell r="L11">
            <v>3861007.8900000015</v>
          </cell>
          <cell r="R11">
            <v>1973789.0500000014</v>
          </cell>
          <cell r="Z11">
            <v>116058.79614000008</v>
          </cell>
        </row>
        <row r="12">
          <cell r="F12">
            <v>81843140.019999996</v>
          </cell>
          <cell r="L12">
            <v>8791182.1499999985</v>
          </cell>
          <cell r="R12">
            <v>2728717.1999999983</v>
          </cell>
          <cell r="Z12">
            <v>160448.57135999989</v>
          </cell>
        </row>
        <row r="13">
          <cell r="F13">
            <v>102184773.23</v>
          </cell>
          <cell r="L13">
            <v>7489128.4900000012</v>
          </cell>
          <cell r="R13">
            <v>3332358.9600000014</v>
          </cell>
          <cell r="Z13">
            <v>195942.70684800006</v>
          </cell>
        </row>
        <row r="14">
          <cell r="F14">
            <v>100840841.61</v>
          </cell>
          <cell r="L14">
            <v>12690867.850000003</v>
          </cell>
          <cell r="R14">
            <v>8506749.1600000039</v>
          </cell>
          <cell r="Z14">
            <v>500196.85060800018</v>
          </cell>
        </row>
        <row r="15">
          <cell r="F15">
            <v>108733101.84999999</v>
          </cell>
          <cell r="L15">
            <v>9388583.4699999951</v>
          </cell>
          <cell r="R15">
            <v>1633014.389999995</v>
          </cell>
          <cell r="Z15">
            <v>96021.246131999709</v>
          </cell>
        </row>
      </sheetData>
      <sheetData sheetId="15">
        <row r="4">
          <cell r="F4">
            <v>32602738.390000001</v>
          </cell>
          <cell r="L4">
            <v>622371.71000000183</v>
          </cell>
          <cell r="R4">
            <v>-5679061.4099999983</v>
          </cell>
          <cell r="Z4">
            <v>-333928.81090799987</v>
          </cell>
        </row>
        <row r="5">
          <cell r="F5">
            <v>87219772.159999996</v>
          </cell>
          <cell r="L5">
            <v>-78888.640000000014</v>
          </cell>
          <cell r="R5">
            <v>-5399478.75</v>
          </cell>
          <cell r="Z5">
            <v>-651418.16140799993</v>
          </cell>
        </row>
        <row r="6">
          <cell r="F6">
            <v>107196819.05</v>
          </cell>
          <cell r="L6">
            <v>7771367.7099999906</v>
          </cell>
          <cell r="R6">
            <v>4995430.4599999897</v>
          </cell>
          <cell r="Z6">
            <v>-357686.85036000062</v>
          </cell>
        </row>
        <row r="7">
          <cell r="F7">
            <v>74239233.530000001</v>
          </cell>
          <cell r="L7">
            <v>7035079.7499999981</v>
          </cell>
          <cell r="R7">
            <v>5226606.2899999982</v>
          </cell>
          <cell r="Z7">
            <v>-50362.400508000115</v>
          </cell>
        </row>
        <row r="8">
          <cell r="F8">
            <v>71158909.239999995</v>
          </cell>
          <cell r="L8">
            <v>9299715.8999999948</v>
          </cell>
          <cell r="R8">
            <v>7418042.7199999951</v>
          </cell>
          <cell r="Z8">
            <v>385818.51142799971</v>
          </cell>
        </row>
        <row r="9">
          <cell r="F9">
            <v>77291085.510000005</v>
          </cell>
          <cell r="L9">
            <v>10257353.99000001</v>
          </cell>
          <cell r="R9">
            <v>8100504.2500000093</v>
          </cell>
          <cell r="Z9">
            <v>476309.64990000054</v>
          </cell>
        </row>
        <row r="10">
          <cell r="F10">
            <v>54514963.549999997</v>
          </cell>
          <cell r="L10">
            <v>7821987.969999996</v>
          </cell>
          <cell r="R10">
            <v>5754206.2999999961</v>
          </cell>
          <cell r="Z10">
            <v>338347.33043999976</v>
          </cell>
        </row>
        <row r="11">
          <cell r="F11">
            <v>47654287.039999999</v>
          </cell>
          <cell r="L11">
            <v>4812124.53</v>
          </cell>
          <cell r="R11">
            <v>3253280.7700000005</v>
          </cell>
          <cell r="Z11">
            <v>191292.90927600002</v>
          </cell>
        </row>
        <row r="12">
          <cell r="F12">
            <v>82077329.590000004</v>
          </cell>
          <cell r="L12">
            <v>7172627.7999999998</v>
          </cell>
          <cell r="R12">
            <v>3236481.88</v>
          </cell>
          <cell r="Z12">
            <v>190305.134544</v>
          </cell>
        </row>
        <row r="13">
          <cell r="F13">
            <v>123958756.14</v>
          </cell>
          <cell r="L13">
            <v>10338174.470000001</v>
          </cell>
          <cell r="R13">
            <v>5777596.9000000004</v>
          </cell>
          <cell r="Z13">
            <v>339722.69772</v>
          </cell>
        </row>
        <row r="14">
          <cell r="F14">
            <v>115238267.73</v>
          </cell>
          <cell r="L14">
            <v>18334573.830000009</v>
          </cell>
          <cell r="R14">
            <v>13594348.090000009</v>
          </cell>
          <cell r="Z14">
            <v>799347.66769200051</v>
          </cell>
        </row>
        <row r="15">
          <cell r="F15">
            <v>119889998.84999999</v>
          </cell>
          <cell r="L15">
            <v>9613197.4899999965</v>
          </cell>
          <cell r="R15">
            <v>6020448.8599999966</v>
          </cell>
          <cell r="Z15">
            <v>354002.3929679998</v>
          </cell>
        </row>
      </sheetData>
      <sheetData sheetId="16">
        <row r="4">
          <cell r="L4">
            <v>0</v>
          </cell>
          <cell r="R4">
            <v>0</v>
          </cell>
          <cell r="X4">
            <v>0</v>
          </cell>
        </row>
        <row r="5">
          <cell r="F5">
            <v>12680.22</v>
          </cell>
          <cell r="L5">
            <v>3839.6699999999996</v>
          </cell>
          <cell r="R5">
            <v>-4859.9400000000005</v>
          </cell>
          <cell r="X5">
            <v>-408.23496000000006</v>
          </cell>
        </row>
        <row r="6">
          <cell r="F6">
            <v>385008.69</v>
          </cell>
          <cell r="L6">
            <v>51196.330000000009</v>
          </cell>
          <cell r="R6">
            <v>-64257.759999999987</v>
          </cell>
          <cell r="X6">
            <v>-5805.8867999999993</v>
          </cell>
        </row>
        <row r="7">
          <cell r="F7">
            <v>345719.22</v>
          </cell>
          <cell r="L7">
            <v>7907.9299999999821</v>
          </cell>
          <cell r="R7">
            <v>-107523.60000000002</v>
          </cell>
          <cell r="X7">
            <v>-14837.852400000003</v>
          </cell>
        </row>
        <row r="8">
          <cell r="F8">
            <v>545937.42000000004</v>
          </cell>
          <cell r="L8">
            <v>-19999.590000000018</v>
          </cell>
          <cell r="R8">
            <v>-271294.32</v>
          </cell>
          <cell r="X8">
            <v>-37626.575280000005</v>
          </cell>
        </row>
        <row r="9">
          <cell r="F9">
            <v>607100.13</v>
          </cell>
          <cell r="L9">
            <v>-18781.929999999957</v>
          </cell>
          <cell r="R9">
            <v>-275211.37999999995</v>
          </cell>
          <cell r="X9">
            <v>-60744.331200000001</v>
          </cell>
        </row>
        <row r="10">
          <cell r="F10">
            <v>318987.09999999998</v>
          </cell>
          <cell r="L10">
            <v>35979.229999999996</v>
          </cell>
          <cell r="R10">
            <v>-94172.62000000001</v>
          </cell>
          <cell r="X10">
            <v>-68654.831280000013</v>
          </cell>
        </row>
        <row r="11">
          <cell r="F11">
            <v>483991.86</v>
          </cell>
          <cell r="L11">
            <v>16665.599999999977</v>
          </cell>
          <cell r="R11">
            <v>-245088.57000000004</v>
          </cell>
          <cell r="X11">
            <v>-89242.271160000004</v>
          </cell>
        </row>
        <row r="12">
          <cell r="F12">
            <v>588732.56000000006</v>
          </cell>
          <cell r="L12">
            <v>57096.780000000072</v>
          </cell>
          <cell r="R12">
            <v>-257258.7699999999</v>
          </cell>
          <cell r="X12">
            <v>-110852.00783999999</v>
          </cell>
        </row>
        <row r="13">
          <cell r="F13">
            <v>708536.41</v>
          </cell>
          <cell r="L13">
            <v>-11634.77999999997</v>
          </cell>
          <cell r="R13">
            <v>-245667.52999999997</v>
          </cell>
          <cell r="X13">
            <v>-131488.08036000002</v>
          </cell>
        </row>
        <row r="14">
          <cell r="F14">
            <v>859294.06</v>
          </cell>
          <cell r="L14">
            <v>38696.410000000033</v>
          </cell>
          <cell r="R14">
            <v>-242607.70999999996</v>
          </cell>
          <cell r="X14">
            <v>-151867.128</v>
          </cell>
        </row>
        <row r="15">
          <cell r="F15">
            <v>605477.87</v>
          </cell>
          <cell r="L15">
            <v>15012.60000000002</v>
          </cell>
          <cell r="R15">
            <v>-63821.789999999964</v>
          </cell>
          <cell r="X15">
            <v>-157228.15836</v>
          </cell>
        </row>
      </sheetData>
      <sheetData sheetId="17">
        <row r="4">
          <cell r="F4">
            <v>248878.53</v>
          </cell>
          <cell r="L4">
            <v>60231.579999999987</v>
          </cell>
          <cell r="R4">
            <v>27539.579999999987</v>
          </cell>
          <cell r="X4">
            <v>2313.3247199999992</v>
          </cell>
        </row>
        <row r="5">
          <cell r="F5">
            <v>1380374.08</v>
          </cell>
          <cell r="L5">
            <v>128581.48999999999</v>
          </cell>
          <cell r="R5">
            <v>-63169.510000000009</v>
          </cell>
          <cell r="X5">
            <v>-5306.2388400000009</v>
          </cell>
        </row>
        <row r="6">
          <cell r="F6">
            <v>2249238.77</v>
          </cell>
          <cell r="L6">
            <v>418528.69999999995</v>
          </cell>
          <cell r="R6">
            <v>243420.41999999995</v>
          </cell>
          <cell r="X6">
            <v>15141.076439999997</v>
          </cell>
        </row>
        <row r="7">
          <cell r="F7">
            <v>1857894.52</v>
          </cell>
          <cell r="L7">
            <v>177154.38000000012</v>
          </cell>
          <cell r="R7">
            <v>89902.380000000121</v>
          </cell>
          <cell r="X7">
            <v>7551.7999200000104</v>
          </cell>
        </row>
        <row r="8">
          <cell r="F8">
            <v>1417569.75</v>
          </cell>
          <cell r="L8">
            <v>168874.20999999996</v>
          </cell>
          <cell r="R8">
            <v>87233.179999999964</v>
          </cell>
          <cell r="X8">
            <v>7327.5871199999974</v>
          </cell>
        </row>
        <row r="9">
          <cell r="F9">
            <v>5460421.4400000004</v>
          </cell>
          <cell r="L9">
            <v>-383777.33999999985</v>
          </cell>
          <cell r="R9">
            <v>-464099.33999999985</v>
          </cell>
          <cell r="X9">
            <v>-38984.34455999999</v>
          </cell>
        </row>
        <row r="10">
          <cell r="F10">
            <v>2300444.83</v>
          </cell>
          <cell r="L10">
            <v>357718.10000000009</v>
          </cell>
          <cell r="R10">
            <v>262305.60000000009</v>
          </cell>
          <cell r="X10">
            <v>-16950.674159999995</v>
          </cell>
        </row>
        <row r="11">
          <cell r="F11">
            <v>883495.73</v>
          </cell>
          <cell r="L11">
            <v>95819.709999999963</v>
          </cell>
          <cell r="R11">
            <v>25182.209999999963</v>
          </cell>
          <cell r="X11">
            <v>-14835.368520000004</v>
          </cell>
        </row>
        <row r="12">
          <cell r="F12">
            <v>2272057.54</v>
          </cell>
          <cell r="L12">
            <v>-55863.020000000019</v>
          </cell>
          <cell r="R12">
            <v>-189793.06000000003</v>
          </cell>
          <cell r="X12">
            <v>-30777.985560000005</v>
          </cell>
        </row>
        <row r="13">
          <cell r="F13">
            <v>2849003.7</v>
          </cell>
          <cell r="L13">
            <v>143018.62000000011</v>
          </cell>
          <cell r="R13">
            <v>15928.620000000112</v>
          </cell>
          <cell r="X13">
            <v>-29439.981479999995</v>
          </cell>
        </row>
        <row r="14">
          <cell r="F14">
            <v>5927655.1200000001</v>
          </cell>
          <cell r="L14">
            <v>393828.35000000056</v>
          </cell>
          <cell r="R14">
            <v>284874.72000000055</v>
          </cell>
          <cell r="X14">
            <v>-5510.504999999951</v>
          </cell>
        </row>
        <row r="15">
          <cell r="F15">
            <v>3202882.72</v>
          </cell>
          <cell r="L15">
            <v>212684.93000000017</v>
          </cell>
          <cell r="R15">
            <v>132917.93000000017</v>
          </cell>
          <cell r="X15">
            <v>5654.6011200000148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44" customWidth="1"/>
    <col min="69" max="69" width="16.88671875" bestFit="1" customWidth="1"/>
  </cols>
  <sheetData>
    <row r="1" spans="1:77" ht="19.5" customHeight="1" thickBot="1" x14ac:dyDescent="0.35">
      <c r="A1" s="35"/>
      <c r="B1" s="104" t="s">
        <v>80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  <c r="R1" s="104" t="s">
        <v>80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 t="s">
        <v>80</v>
      </c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 t="s">
        <v>80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3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</row>
    <row r="2" spans="1:77" s="14" customFormat="1" ht="31.5" customHeight="1" thickBot="1" x14ac:dyDescent="0.35">
      <c r="A2" s="40" t="s">
        <v>0</v>
      </c>
      <c r="B2" s="105" t="s">
        <v>1</v>
      </c>
      <c r="C2" s="106"/>
      <c r="D2" s="106"/>
      <c r="E2" s="107"/>
      <c r="F2" s="108" t="s">
        <v>2</v>
      </c>
      <c r="G2" s="109"/>
      <c r="H2" s="109"/>
      <c r="I2" s="110"/>
      <c r="J2" s="111" t="s">
        <v>3</v>
      </c>
      <c r="K2" s="112"/>
      <c r="L2" s="112"/>
      <c r="M2" s="113"/>
      <c r="N2" s="114" t="s">
        <v>4</v>
      </c>
      <c r="O2" s="115"/>
      <c r="P2" s="115"/>
      <c r="Q2" s="116"/>
      <c r="R2" s="117" t="s">
        <v>73</v>
      </c>
      <c r="S2" s="118"/>
      <c r="T2" s="118"/>
      <c r="U2" s="119"/>
      <c r="V2" s="120" t="s">
        <v>5</v>
      </c>
      <c r="W2" s="121"/>
      <c r="X2" s="121"/>
      <c r="Y2" s="122"/>
      <c r="Z2" s="135" t="s">
        <v>77</v>
      </c>
      <c r="AA2" s="136"/>
      <c r="AB2" s="136"/>
      <c r="AC2" s="137"/>
      <c r="AD2" s="138" t="s">
        <v>6</v>
      </c>
      <c r="AE2" s="139"/>
      <c r="AF2" s="139"/>
      <c r="AG2" s="140"/>
      <c r="AH2" s="141" t="s">
        <v>7</v>
      </c>
      <c r="AI2" s="142"/>
      <c r="AJ2" s="142"/>
      <c r="AK2" s="143"/>
      <c r="AL2" s="144" t="s">
        <v>60</v>
      </c>
      <c r="AM2" s="145"/>
      <c r="AN2" s="145"/>
      <c r="AO2" s="146"/>
      <c r="AP2" s="147" t="s">
        <v>8</v>
      </c>
      <c r="AQ2" s="148"/>
      <c r="AR2" s="148"/>
      <c r="AS2" s="149"/>
      <c r="AT2" s="150" t="s">
        <v>54</v>
      </c>
      <c r="AU2" s="151"/>
      <c r="AV2" s="151"/>
      <c r="AW2" s="152"/>
      <c r="AX2" s="153" t="s">
        <v>64</v>
      </c>
      <c r="AY2" s="154"/>
      <c r="AZ2" s="154"/>
      <c r="BA2" s="155"/>
      <c r="BB2" s="174" t="s">
        <v>81</v>
      </c>
      <c r="BC2" s="175"/>
      <c r="BD2" s="175"/>
      <c r="BE2" s="176"/>
      <c r="BF2" s="156" t="s">
        <v>9</v>
      </c>
      <c r="BG2" s="157"/>
      <c r="BH2" s="157"/>
      <c r="BI2" s="158"/>
      <c r="BJ2" s="159" t="s">
        <v>10</v>
      </c>
      <c r="BK2" s="160"/>
      <c r="BL2" s="160"/>
      <c r="BM2" s="161"/>
      <c r="BN2" s="123" t="s">
        <v>67</v>
      </c>
    </row>
    <row r="3" spans="1:77" s="14" customFormat="1" ht="15" hidden="1" thickBot="1" x14ac:dyDescent="0.35">
      <c r="A3" s="36" t="s">
        <v>11</v>
      </c>
      <c r="B3" s="126" t="s">
        <v>1</v>
      </c>
      <c r="C3" s="127"/>
      <c r="D3" s="127"/>
      <c r="E3" s="128"/>
      <c r="F3" s="129" t="s">
        <v>2</v>
      </c>
      <c r="G3" s="130"/>
      <c r="H3" s="130"/>
      <c r="I3" s="131"/>
      <c r="J3" s="132" t="s">
        <v>3</v>
      </c>
      <c r="K3" s="133"/>
      <c r="L3" s="133"/>
      <c r="M3" s="134"/>
      <c r="N3" s="114" t="s">
        <v>12</v>
      </c>
      <c r="O3" s="115"/>
      <c r="P3" s="115"/>
      <c r="Q3" s="116"/>
      <c r="R3" s="117" t="s">
        <v>72</v>
      </c>
      <c r="S3" s="118"/>
      <c r="T3" s="118"/>
      <c r="U3" s="119"/>
      <c r="V3" s="120" t="s">
        <v>13</v>
      </c>
      <c r="W3" s="121"/>
      <c r="X3" s="121"/>
      <c r="Y3" s="122"/>
      <c r="Z3" s="135" t="s">
        <v>78</v>
      </c>
      <c r="AA3" s="136"/>
      <c r="AB3" s="136"/>
      <c r="AC3" s="137"/>
      <c r="AD3" s="138" t="s">
        <v>14</v>
      </c>
      <c r="AE3" s="139"/>
      <c r="AF3" s="139"/>
      <c r="AG3" s="140"/>
      <c r="AH3" s="141" t="s">
        <v>15</v>
      </c>
      <c r="AI3" s="142"/>
      <c r="AJ3" s="142"/>
      <c r="AK3" s="143"/>
      <c r="AL3" s="144" t="s">
        <v>16</v>
      </c>
      <c r="AM3" s="145"/>
      <c r="AN3" s="145"/>
      <c r="AO3" s="146"/>
      <c r="AP3" s="147" t="s">
        <v>17</v>
      </c>
      <c r="AQ3" s="148"/>
      <c r="AR3" s="148"/>
      <c r="AS3" s="149"/>
      <c r="AT3" s="150" t="s">
        <v>18</v>
      </c>
      <c r="AU3" s="151"/>
      <c r="AV3" s="151"/>
      <c r="AW3" s="152"/>
      <c r="AX3" s="153" t="s">
        <v>65</v>
      </c>
      <c r="AY3" s="154"/>
      <c r="AZ3" s="154"/>
      <c r="BA3" s="155"/>
      <c r="BB3" s="174" t="s">
        <v>82</v>
      </c>
      <c r="BC3" s="175"/>
      <c r="BD3" s="175"/>
      <c r="BE3" s="176"/>
      <c r="BF3" s="156" t="s">
        <v>19</v>
      </c>
      <c r="BG3" s="157"/>
      <c r="BH3" s="157"/>
      <c r="BI3" s="158"/>
      <c r="BJ3" s="162"/>
      <c r="BK3" s="163"/>
      <c r="BL3" s="163"/>
      <c r="BM3" s="164"/>
      <c r="BN3" s="124"/>
    </row>
    <row r="4" spans="1:77" s="14" customFormat="1" ht="29.4" hidden="1" thickBot="1" x14ac:dyDescent="0.35">
      <c r="A4" s="37" t="s">
        <v>20</v>
      </c>
      <c r="B4" s="183" t="s">
        <v>21</v>
      </c>
      <c r="C4" s="184"/>
      <c r="D4" s="184"/>
      <c r="E4" s="185"/>
      <c r="F4" s="186" t="s">
        <v>22</v>
      </c>
      <c r="G4" s="187"/>
      <c r="H4" s="187"/>
      <c r="I4" s="188"/>
      <c r="J4" s="189" t="s">
        <v>23</v>
      </c>
      <c r="K4" s="190"/>
      <c r="L4" s="190"/>
      <c r="M4" s="191"/>
      <c r="N4" s="192" t="s">
        <v>24</v>
      </c>
      <c r="O4" s="193"/>
      <c r="P4" s="193"/>
      <c r="Q4" s="194"/>
      <c r="R4" s="195" t="s">
        <v>71</v>
      </c>
      <c r="S4" s="196"/>
      <c r="T4" s="196"/>
      <c r="U4" s="197"/>
      <c r="V4" s="236" t="s">
        <v>25</v>
      </c>
      <c r="W4" s="237"/>
      <c r="X4" s="237"/>
      <c r="Y4" s="238"/>
      <c r="Z4" s="135" t="s">
        <v>79</v>
      </c>
      <c r="AA4" s="136"/>
      <c r="AB4" s="136"/>
      <c r="AC4" s="137"/>
      <c r="AD4" s="239" t="s">
        <v>26</v>
      </c>
      <c r="AE4" s="240"/>
      <c r="AF4" s="240"/>
      <c r="AG4" s="241"/>
      <c r="AH4" s="201" t="s">
        <v>27</v>
      </c>
      <c r="AI4" s="202"/>
      <c r="AJ4" s="202"/>
      <c r="AK4" s="203"/>
      <c r="AL4" s="204" t="s">
        <v>28</v>
      </c>
      <c r="AM4" s="205"/>
      <c r="AN4" s="205"/>
      <c r="AO4" s="206"/>
      <c r="AP4" s="207" t="s">
        <v>29</v>
      </c>
      <c r="AQ4" s="208"/>
      <c r="AR4" s="208"/>
      <c r="AS4" s="209"/>
      <c r="AT4" s="233" t="s">
        <v>30</v>
      </c>
      <c r="AU4" s="234"/>
      <c r="AV4" s="234"/>
      <c r="AW4" s="235"/>
      <c r="AX4" s="153" t="s">
        <v>66</v>
      </c>
      <c r="AY4" s="154"/>
      <c r="AZ4" s="154"/>
      <c r="BA4" s="155"/>
      <c r="BB4" s="177" t="s">
        <v>83</v>
      </c>
      <c r="BC4" s="178"/>
      <c r="BD4" s="178"/>
      <c r="BE4" s="179"/>
      <c r="BF4" s="165" t="s">
        <v>31</v>
      </c>
      <c r="BG4" s="166"/>
      <c r="BH4" s="166"/>
      <c r="BI4" s="167"/>
      <c r="BJ4" s="162"/>
      <c r="BK4" s="163"/>
      <c r="BL4" s="163"/>
      <c r="BM4" s="164"/>
      <c r="BN4" s="124"/>
    </row>
    <row r="5" spans="1:77" s="14" customFormat="1" ht="35.25" customHeight="1" thickBot="1" x14ac:dyDescent="0.35">
      <c r="A5" s="39" t="s">
        <v>63</v>
      </c>
      <c r="B5" s="218">
        <v>44218</v>
      </c>
      <c r="C5" s="219"/>
      <c r="D5" s="219"/>
      <c r="E5" s="220"/>
      <c r="F5" s="221">
        <v>44218</v>
      </c>
      <c r="G5" s="222"/>
      <c r="H5" s="222"/>
      <c r="I5" s="223"/>
      <c r="J5" s="224">
        <v>44218</v>
      </c>
      <c r="K5" s="225"/>
      <c r="L5" s="225"/>
      <c r="M5" s="226"/>
      <c r="N5" s="227">
        <v>44218</v>
      </c>
      <c r="O5" s="228"/>
      <c r="P5" s="228"/>
      <c r="Q5" s="229"/>
      <c r="R5" s="230">
        <v>44389</v>
      </c>
      <c r="S5" s="231"/>
      <c r="T5" s="231"/>
      <c r="U5" s="232"/>
      <c r="V5" s="198">
        <v>44218</v>
      </c>
      <c r="W5" s="199"/>
      <c r="X5" s="199"/>
      <c r="Y5" s="200"/>
      <c r="Z5" s="212">
        <v>44410</v>
      </c>
      <c r="AA5" s="213"/>
      <c r="AB5" s="213"/>
      <c r="AC5" s="214"/>
      <c r="AD5" s="215">
        <v>44218</v>
      </c>
      <c r="AE5" s="216"/>
      <c r="AF5" s="216"/>
      <c r="AG5" s="217"/>
      <c r="AH5" s="242">
        <v>44218</v>
      </c>
      <c r="AI5" s="243"/>
      <c r="AJ5" s="243"/>
      <c r="AK5" s="244"/>
      <c r="AL5" s="245">
        <v>44218</v>
      </c>
      <c r="AM5" s="246"/>
      <c r="AN5" s="246"/>
      <c r="AO5" s="247"/>
      <c r="AP5" s="248">
        <v>44218</v>
      </c>
      <c r="AQ5" s="249"/>
      <c r="AR5" s="249"/>
      <c r="AS5" s="250"/>
      <c r="AT5" s="251">
        <v>44225</v>
      </c>
      <c r="AU5" s="252"/>
      <c r="AV5" s="252"/>
      <c r="AW5" s="253"/>
      <c r="AX5" s="168">
        <v>44242</v>
      </c>
      <c r="AY5" s="169"/>
      <c r="AZ5" s="169"/>
      <c r="BA5" s="170"/>
      <c r="BB5" s="180">
        <v>44665</v>
      </c>
      <c r="BC5" s="181"/>
      <c r="BD5" s="181"/>
      <c r="BE5" s="182"/>
      <c r="BF5" s="171">
        <v>44218</v>
      </c>
      <c r="BG5" s="172"/>
      <c r="BH5" s="172"/>
      <c r="BI5" s="173"/>
      <c r="BJ5" s="162"/>
      <c r="BK5" s="163"/>
      <c r="BL5" s="163"/>
      <c r="BM5" s="164"/>
      <c r="BN5" s="125"/>
    </row>
    <row r="6" spans="1:77" s="7" customFormat="1" ht="55.8" thickBot="1" x14ac:dyDescent="0.35">
      <c r="A6" s="95" t="s">
        <v>32</v>
      </c>
      <c r="B6" s="15" t="s">
        <v>57</v>
      </c>
      <c r="C6" s="16" t="s">
        <v>50</v>
      </c>
      <c r="D6" s="16" t="s">
        <v>33</v>
      </c>
      <c r="E6" s="17" t="s">
        <v>34</v>
      </c>
      <c r="F6" s="15" t="str">
        <f t="shared" ref="F6:P6" si="0">B6</f>
        <v>Total Handle</v>
      </c>
      <c r="G6" s="16" t="str">
        <f t="shared" si="0"/>
        <v>Gross Sports Betting Receipts</v>
      </c>
      <c r="H6" s="16" t="str">
        <f t="shared" si="0"/>
        <v>Adjusted Gross Sports Betting Receipts</v>
      </c>
      <c r="I6" s="17" t="str">
        <f>E6</f>
        <v>Internet Sports Betting State Tax
 (5.88%)</v>
      </c>
      <c r="J6" s="15" t="str">
        <f t="shared" si="0"/>
        <v>Total Handle</v>
      </c>
      <c r="K6" s="16" t="str">
        <f t="shared" si="0"/>
        <v>Gross Sports Betting Receipts</v>
      </c>
      <c r="L6" s="16" t="str">
        <f t="shared" si="0"/>
        <v>Adjusted Gross Sports Betting Receipts</v>
      </c>
      <c r="M6" s="17" t="str">
        <f t="shared" si="0"/>
        <v>Internet Sports Betting State Tax
 (5.88%)</v>
      </c>
      <c r="N6" s="15" t="str">
        <f t="shared" si="0"/>
        <v>Total Handle</v>
      </c>
      <c r="O6" s="16" t="str">
        <f t="shared" si="0"/>
        <v>Gross Sports Betting Receipts</v>
      </c>
      <c r="P6" s="16" t="str">
        <f t="shared" si="0"/>
        <v>Adjusted Gross Sports Betting Receipts</v>
      </c>
      <c r="Q6" s="17" t="s">
        <v>35</v>
      </c>
      <c r="R6" s="15" t="str">
        <f t="shared" ref="R6:X6" si="1">J6</f>
        <v>Total Handle</v>
      </c>
      <c r="S6" s="16" t="str">
        <f t="shared" si="1"/>
        <v>Gross Sports Betting Receipts</v>
      </c>
      <c r="T6" s="16" t="str">
        <f t="shared" si="1"/>
        <v>Adjusted Gross Sports Betting Receipts</v>
      </c>
      <c r="U6" s="17" t="str">
        <f>Q6</f>
        <v>Internet Sports Betting State Payment
 (8.4%)</v>
      </c>
      <c r="V6" s="15" t="str">
        <f t="shared" si="1"/>
        <v>Total Handle</v>
      </c>
      <c r="W6" s="16" t="str">
        <f t="shared" si="1"/>
        <v>Gross Sports Betting Receipts</v>
      </c>
      <c r="X6" s="16" t="str">
        <f t="shared" si="1"/>
        <v>Adjusted Gross Sports Betting Receipts</v>
      </c>
      <c r="Y6" s="17" t="str">
        <f>Q6</f>
        <v>Internet Sports Betting State Payment
 (8.4%)</v>
      </c>
      <c r="Z6" s="15" t="str">
        <f t="shared" ref="Z6:AG6" si="2">R6</f>
        <v>Total Handle</v>
      </c>
      <c r="AA6" s="16" t="str">
        <f t="shared" si="2"/>
        <v>Gross Sports Betting Receipts</v>
      </c>
      <c r="AB6" s="16" t="str">
        <f t="shared" si="2"/>
        <v>Adjusted Gross Sports Betting Receipts</v>
      </c>
      <c r="AC6" s="17" t="str">
        <f t="shared" si="2"/>
        <v>Internet Sports Betting State Payment
 (8.4%)</v>
      </c>
      <c r="AD6" s="15" t="str">
        <f t="shared" si="2"/>
        <v>Total Handle</v>
      </c>
      <c r="AE6" s="16" t="str">
        <f t="shared" si="2"/>
        <v>Gross Sports Betting Receipts</v>
      </c>
      <c r="AF6" s="16" t="str">
        <f t="shared" si="2"/>
        <v>Adjusted Gross Sports Betting Receipts</v>
      </c>
      <c r="AG6" s="17" t="str">
        <f t="shared" si="2"/>
        <v>Internet Sports Betting State Payment
 (8.4%)</v>
      </c>
      <c r="AH6" s="15" t="str">
        <f t="shared" ref="AH6:AJ6" si="3">AD6</f>
        <v>Total Handle</v>
      </c>
      <c r="AI6" s="16" t="str">
        <f t="shared" si="3"/>
        <v>Gross Sports Betting Receipts</v>
      </c>
      <c r="AJ6" s="16" t="str">
        <f t="shared" si="3"/>
        <v>Adjusted Gross Sports Betting Receipts</v>
      </c>
      <c r="AK6" s="17" t="str">
        <f>AG6</f>
        <v>Internet Sports Betting State Payment
 (8.4%)</v>
      </c>
      <c r="AL6" s="15" t="str">
        <f t="shared" ref="AL6:AW6" si="4">AD6</f>
        <v>Total Handle</v>
      </c>
      <c r="AM6" s="16" t="str">
        <f t="shared" si="4"/>
        <v>Gross Sports Betting Receipts</v>
      </c>
      <c r="AN6" s="16" t="str">
        <f t="shared" si="4"/>
        <v>Adjusted Gross Sports Betting Receipts</v>
      </c>
      <c r="AO6" s="17" t="str">
        <f t="shared" si="4"/>
        <v>Internet Sports Betting State Payment
 (8.4%)</v>
      </c>
      <c r="AP6" s="15" t="str">
        <f t="shared" si="4"/>
        <v>Total Handle</v>
      </c>
      <c r="AQ6" s="16" t="str">
        <f t="shared" si="4"/>
        <v>Gross Sports Betting Receipts</v>
      </c>
      <c r="AR6" s="16" t="str">
        <f t="shared" si="4"/>
        <v>Adjusted Gross Sports Betting Receipts</v>
      </c>
      <c r="AS6" s="17" t="str">
        <f t="shared" si="4"/>
        <v>Internet Sports Betting State Payment
 (8.4%)</v>
      </c>
      <c r="AT6" s="15" t="str">
        <f t="shared" si="4"/>
        <v>Total Handle</v>
      </c>
      <c r="AU6" s="16" t="str">
        <f t="shared" si="4"/>
        <v>Gross Sports Betting Receipts</v>
      </c>
      <c r="AV6" s="16" t="str">
        <f t="shared" si="4"/>
        <v>Adjusted Gross Sports Betting Receipts</v>
      </c>
      <c r="AW6" s="17" t="str">
        <f t="shared" si="4"/>
        <v>Internet Sports Betting State Payment
 (8.4%)</v>
      </c>
      <c r="AX6" s="15" t="str">
        <f t="shared" ref="AX6:BA6" si="5">AH6</f>
        <v>Total Handle</v>
      </c>
      <c r="AY6" s="16" t="str">
        <f t="shared" si="5"/>
        <v>Gross Sports Betting Receipts</v>
      </c>
      <c r="AZ6" s="16" t="str">
        <f t="shared" si="5"/>
        <v>Adjusted Gross Sports Betting Receipts</v>
      </c>
      <c r="BA6" s="17" t="str">
        <f t="shared" si="5"/>
        <v>Internet Sports Betting State Payment
 (8.4%)</v>
      </c>
      <c r="BB6" s="15" t="str">
        <f t="shared" ref="BB6:BI6" si="6">AH6</f>
        <v>Total Handle</v>
      </c>
      <c r="BC6" s="16" t="str">
        <f t="shared" si="6"/>
        <v>Gross Sports Betting Receipts</v>
      </c>
      <c r="BD6" s="16" t="str">
        <f t="shared" si="6"/>
        <v>Adjusted Gross Sports Betting Receipts</v>
      </c>
      <c r="BE6" s="17" t="str">
        <f t="shared" si="6"/>
        <v>Internet Sports Betting State Payment
 (8.4%)</v>
      </c>
      <c r="BF6" s="15" t="str">
        <f t="shared" si="6"/>
        <v>Total Handle</v>
      </c>
      <c r="BG6" s="16" t="str">
        <f t="shared" si="6"/>
        <v>Gross Sports Betting Receipts</v>
      </c>
      <c r="BH6" s="16" t="str">
        <f t="shared" si="6"/>
        <v>Adjusted Gross Sports Betting Receipts</v>
      </c>
      <c r="BI6" s="17" t="str">
        <f t="shared" si="6"/>
        <v>Internet Sports Betting State Payment
 (8.4%)</v>
      </c>
      <c r="BJ6" s="47" t="str">
        <f>B6</f>
        <v>Total Handle</v>
      </c>
      <c r="BK6" s="48" t="s">
        <v>51</v>
      </c>
      <c r="BL6" s="48" t="s">
        <v>52</v>
      </c>
      <c r="BM6" s="49" t="s">
        <v>36</v>
      </c>
      <c r="BN6" s="71" t="s">
        <v>68</v>
      </c>
    </row>
    <row r="7" spans="1:77" s="7" customFormat="1" ht="13.8" x14ac:dyDescent="0.3">
      <c r="A7" s="90" t="s">
        <v>37</v>
      </c>
      <c r="B7" s="91">
        <f>'[1]MGM Grand Detroit'!F4</f>
        <v>110897174.73</v>
      </c>
      <c r="C7" s="92">
        <f>'[1]MGM Grand Detroit'!L4</f>
        <v>10890973.490000002</v>
      </c>
      <c r="D7" s="92">
        <f>'[1]MGM Grand Detroit'!R4</f>
        <v>5178652.4000000022</v>
      </c>
      <c r="E7" s="93">
        <f>MAX(0,'[1]MGM Grand Detroit'!Z4)</f>
        <v>304504.7611200001</v>
      </c>
      <c r="F7" s="91">
        <f>'[1]MotorCity Casino'!F4</f>
        <v>132725178.66</v>
      </c>
      <c r="G7" s="92">
        <f>'[1]MotorCity Casino'!L4</f>
        <v>12290630.759999994</v>
      </c>
      <c r="H7" s="92">
        <f>'[1]MotorCity Casino'!R4</f>
        <v>8719004.2199999951</v>
      </c>
      <c r="I7" s="93">
        <f>MAX(0,'[1]MotorCity Casino'!Z4)</f>
        <v>512677.44813599967</v>
      </c>
      <c r="J7" s="91">
        <f>[1]Greektown_Penn!F4</f>
        <v>49960608.270000003</v>
      </c>
      <c r="K7" s="92">
        <f>[1]Greektown_Penn!L4</f>
        <v>2752363.3800000031</v>
      </c>
      <c r="L7" s="92">
        <f>[1]Greektown_Penn!R4</f>
        <v>1911377.8400000031</v>
      </c>
      <c r="M7" s="93">
        <f>MAX(0,[1]Greektown_Penn!Z4)</f>
        <v>112389.01699200018</v>
      </c>
      <c r="N7" s="91">
        <f>'[1]Bay Mills Indian Community'!F4</f>
        <v>132031967.33</v>
      </c>
      <c r="O7" s="92">
        <f>'[1]Bay Mills Indian Community'!L4</f>
        <v>5916912.4099999964</v>
      </c>
      <c r="P7" s="92">
        <f>'[1]Bay Mills Indian Community'!R4</f>
        <v>5253360.2699999968</v>
      </c>
      <c r="Q7" s="93">
        <f>MAX(0,'[1]Bay Mills Indian Community'!X4)</f>
        <v>441282.26267999975</v>
      </c>
      <c r="R7" s="91">
        <f>[1]FireKeepers!F4</f>
        <v>2056071.11</v>
      </c>
      <c r="S7" s="92">
        <f>[1]FireKeepers!L4</f>
        <v>103386.75</v>
      </c>
      <c r="T7" s="92">
        <f>[1]FireKeepers!R4</f>
        <v>13625.61</v>
      </c>
      <c r="U7" s="93">
        <f>MAX(0,[1]FireKeepers!X4)</f>
        <v>0</v>
      </c>
      <c r="V7" s="91">
        <f>'[1]Grnd Traverse Band of Otta &amp; Ch'!F4</f>
        <v>35472369.850000001</v>
      </c>
      <c r="W7" s="92">
        <f>'[1]Grnd Traverse Band of Otta &amp; Ch'!L4</f>
        <v>1159229.6400000006</v>
      </c>
      <c r="X7" s="92">
        <f>'[1]Grnd Traverse Band of Otta &amp; Ch'!R4</f>
        <v>-713491.76999999932</v>
      </c>
      <c r="Y7" s="93">
        <f>MAX(0,'[1]Grnd Traverse Band of Otta &amp; Ch'!X4)</f>
        <v>0</v>
      </c>
      <c r="Z7" s="91">
        <f>'[1]Gun Lake'!F4</f>
        <v>2475213.42</v>
      </c>
      <c r="AA7" s="92">
        <f>'[1]Gun Lake'!L4</f>
        <v>12251.29999999985</v>
      </c>
      <c r="AB7" s="92">
        <f>'[1]Gun Lake'!R4</f>
        <v>-314421.50000000012</v>
      </c>
      <c r="AC7" s="93">
        <f>MAX(0,'[1]Gun Lake'!X4)</f>
        <v>0</v>
      </c>
      <c r="AD7" s="91">
        <f>'[1]Hannahville Indian Community'!F4</f>
        <v>1575169.35</v>
      </c>
      <c r="AE7" s="92">
        <f>'[1]Hannahville Indian Community'!L4</f>
        <v>-39894.329999999842</v>
      </c>
      <c r="AF7" s="92">
        <f>'[1]Hannahville Indian Community'!R4</f>
        <v>-248532.76999999984</v>
      </c>
      <c r="AG7" s="93">
        <f>MAX(0,'[1]Hannahville Indian Community'!X4)</f>
        <v>0</v>
      </c>
      <c r="AH7" s="91">
        <f>'[1]Keweenaw Bay Indian Community'!F4</f>
        <v>1007411.76</v>
      </c>
      <c r="AI7" s="92">
        <f>'[1]Keweenaw Bay Indian Community'!L4</f>
        <v>96726.329999999958</v>
      </c>
      <c r="AJ7" s="92">
        <f>'[1]Keweenaw Bay Indian Community'!R4</f>
        <v>39897.799999999959</v>
      </c>
      <c r="AK7" s="93">
        <f>MAX(0,'[1]Keweenaw Bay Indian Community'!X4)</f>
        <v>3351.4151999999967</v>
      </c>
      <c r="AL7" s="91">
        <f>'[1]Lac Vieux Desert Tribe'!F4</f>
        <v>12859766.35</v>
      </c>
      <c r="AM7" s="92">
        <f>'[1]Lac Vieux Desert Tribe'!L4</f>
        <v>1096061.0700000003</v>
      </c>
      <c r="AN7" s="92">
        <f>'[1]Lac Vieux Desert Tribe'!R4</f>
        <v>-254180.79999999981</v>
      </c>
      <c r="AO7" s="93">
        <f>MAX(0,'[1]Lac Vieux Desert Tribe'!X4)</f>
        <v>0</v>
      </c>
      <c r="AP7" s="91">
        <f>'[1]Little River Band of Ottawa Ind'!F4</f>
        <v>7955875.2999999998</v>
      </c>
      <c r="AQ7" s="92">
        <f>'[1]Little River Band of Ottawa Ind'!L4</f>
        <v>155218.99999999959</v>
      </c>
      <c r="AR7" s="92">
        <f>'[1]Little River Band of Ottawa Ind'!R4</f>
        <v>-236465.85000000038</v>
      </c>
      <c r="AS7" s="93">
        <f>MAX(0,'[1]Little River Band of Ottawa Ind'!X4)</f>
        <v>0</v>
      </c>
      <c r="AT7" s="91">
        <f>'[1]Little Traverse Bay Band of Oda'!F4</f>
        <v>5103843.46</v>
      </c>
      <c r="AU7" s="92">
        <f>'[1]Little Traverse Bay Band of Oda'!L4</f>
        <v>96290.030000000261</v>
      </c>
      <c r="AV7" s="92">
        <f>'[1]Little Traverse Bay Band of Oda'!R4</f>
        <v>-82120.799999999726</v>
      </c>
      <c r="AW7" s="93">
        <f>MAX(0,'[1]Little Traverse Bay Band of Oda'!X4)</f>
        <v>0</v>
      </c>
      <c r="AX7" s="91">
        <f>'[1]Pokagon Band of Potawatomi Ind'!F4</f>
        <v>869678.45</v>
      </c>
      <c r="AY7" s="92">
        <f>'[1]Pokagon Band of Potawatomi Ind'!L4</f>
        <v>20161.209999999934</v>
      </c>
      <c r="AZ7" s="92">
        <f>'[1]Pokagon Band of Potawatomi Ind'!R4</f>
        <v>-127318.94000000006</v>
      </c>
      <c r="BA7" s="93">
        <f>MAX(0,'[1]Pokagon Band of Potawatomi Ind'!X4)</f>
        <v>0</v>
      </c>
      <c r="BB7" s="96">
        <f>'[1]Soaring Eagle Gaming'!F4</f>
        <v>0</v>
      </c>
      <c r="BC7" s="97">
        <f>'[1]Soaring Eagle Gaming'!L4</f>
        <v>0</v>
      </c>
      <c r="BD7" s="97">
        <f>'[1]Soaring Eagle Gaming'!R4</f>
        <v>0</v>
      </c>
      <c r="BE7" s="98">
        <f>MAX(0,'[1]Soaring Eagle Gaming'!X4)</f>
        <v>0</v>
      </c>
      <c r="BF7" s="91">
        <f>'[1]Sault Ste. Marie Tribe of Chipp'!F4</f>
        <v>1826241.26</v>
      </c>
      <c r="BG7" s="92">
        <f>'[1]Sault Ste. Marie Tribe of Chipp'!L4</f>
        <v>125184.41999999993</v>
      </c>
      <c r="BH7" s="92">
        <f>'[1]Sault Ste. Marie Tribe of Chipp'!R4</f>
        <v>29311.419999999925</v>
      </c>
      <c r="BI7" s="94">
        <f>MAX(0,'[1]Sault Ste. Marie Tribe of Chipp'!X4)</f>
        <v>2462.1592799999939</v>
      </c>
      <c r="BJ7" s="82">
        <f>B7+F7+J7+N7+R7+V7+Z7+AD7+AH7+AL7+AP7+AT7+AX7+BB7+BF7</f>
        <v>496816569.30000001</v>
      </c>
      <c r="BK7" s="83">
        <f>C7+G7+K7+O7+S7+W7+AA7+AE7+AI7+AM7+AQ7+AU7+AY7+BC7+BG7</f>
        <v>34675495.460000001</v>
      </c>
      <c r="BL7" s="83">
        <f>D7+H7+L7+P7+T7+X7+AB7+AF7+AJ7+AN7+AR7+AV7+AZ7+BD7+BH7</f>
        <v>19168697.129999995</v>
      </c>
      <c r="BM7" s="84">
        <f>E7+I7+M7+Q7+U7+Y7+AC7+AG7+AK7+AO7+AS7+AW7+BA7+BE7+BI7</f>
        <v>1376667.0634079997</v>
      </c>
      <c r="BN7" s="75">
        <f>'[1]All Operators reconciliation'!X4+'[1]All Operators reconciliation'!Z4</f>
        <v>596000.59914200008</v>
      </c>
    </row>
    <row r="8" spans="1:77" s="7" customFormat="1" ht="13.8" x14ac:dyDescent="0.3">
      <c r="A8" s="11" t="s">
        <v>38</v>
      </c>
      <c r="B8" s="52">
        <f>'[1]MGM Grand Detroit'!F5</f>
        <v>86658217.25</v>
      </c>
      <c r="C8" s="53">
        <f>'[1]MGM Grand Detroit'!L5</f>
        <v>5967282.8199999938</v>
      </c>
      <c r="D8" s="53">
        <f>'[1]MGM Grand Detroit'!R5</f>
        <v>102425.25999999419</v>
      </c>
      <c r="E8" s="54">
        <f>MAX(0,'[1]MGM Grand Detroit'!Z5)</f>
        <v>6022.6052879996578</v>
      </c>
      <c r="F8" s="52">
        <f>'[1]MotorCity Casino'!F5</f>
        <v>122402376.26000001</v>
      </c>
      <c r="G8" s="53">
        <f>'[1]MotorCity Casino'!L5</f>
        <v>4784141.530000004</v>
      </c>
      <c r="H8" s="53">
        <f>'[1]MotorCity Casino'!R5</f>
        <v>1720160.3300000038</v>
      </c>
      <c r="I8" s="54">
        <f>MAX(0,'[1]MotorCity Casino'!Z5)</f>
        <v>101145.42740400022</v>
      </c>
      <c r="J8" s="52">
        <f>[1]Greektown_Penn!F5</f>
        <v>30335032.100000001</v>
      </c>
      <c r="K8" s="53">
        <f>[1]Greektown_Penn!L5</f>
        <v>4509889.4800000004</v>
      </c>
      <c r="L8" s="53">
        <f>[1]Greektown_Penn!R5</f>
        <v>4044619.6700000004</v>
      </c>
      <c r="M8" s="54">
        <f>MAX(0,[1]Greektown_Penn!Z5)</f>
        <v>237823.63659600003</v>
      </c>
      <c r="N8" s="52">
        <f>'[1]Bay Mills Indian Community'!F5</f>
        <v>94693960.370000005</v>
      </c>
      <c r="O8" s="53">
        <f>'[1]Bay Mills Indian Community'!L5</f>
        <v>4000114.3400000036</v>
      </c>
      <c r="P8" s="53">
        <f>'[1]Bay Mills Indian Community'!R5</f>
        <v>-7115263.2799999975</v>
      </c>
      <c r="Q8" s="54">
        <f>MAX(0,'[1]Bay Mills Indian Community'!X5)</f>
        <v>0</v>
      </c>
      <c r="R8" s="52">
        <f>[1]FireKeepers!F5</f>
        <v>1763646.45</v>
      </c>
      <c r="S8" s="53">
        <f>[1]FireKeepers!L5</f>
        <v>97537.409999999916</v>
      </c>
      <c r="T8" s="53">
        <f>[1]FireKeepers!R5</f>
        <v>-194.64000000008673</v>
      </c>
      <c r="U8" s="54">
        <f>MAX(0,[1]FireKeepers!X5)</f>
        <v>0</v>
      </c>
      <c r="V8" s="52">
        <f>'[1]Grnd Traverse Band of Otta &amp; Ch'!F5</f>
        <v>35283067.259999998</v>
      </c>
      <c r="W8" s="53">
        <f>'[1]Grnd Traverse Band of Otta &amp; Ch'!L5</f>
        <v>1682832.3099999949</v>
      </c>
      <c r="X8" s="53">
        <f>'[1]Grnd Traverse Band of Otta &amp; Ch'!R5</f>
        <v>-2533384.4700000053</v>
      </c>
      <c r="Y8" s="54">
        <f>MAX(0,'[1]Grnd Traverse Band of Otta &amp; Ch'!X5)</f>
        <v>0</v>
      </c>
      <c r="Z8" s="52">
        <f>'[1]Gun Lake'!F5</f>
        <v>1669967.94</v>
      </c>
      <c r="AA8" s="53">
        <f>'[1]Gun Lake'!L5</f>
        <v>243583.74999999994</v>
      </c>
      <c r="AB8" s="53">
        <f>'[1]Gun Lake'!R5</f>
        <v>-148641.03000000009</v>
      </c>
      <c r="AC8" s="54">
        <f>MAX(0,'[1]Gun Lake'!X5)</f>
        <v>0</v>
      </c>
      <c r="AD8" s="52">
        <f>'[1]Hannahville Indian Community'!F5</f>
        <v>1250045.55</v>
      </c>
      <c r="AE8" s="53">
        <f>'[1]Hannahville Indian Community'!L5</f>
        <v>32516.850000000148</v>
      </c>
      <c r="AF8" s="53">
        <f>'[1]Hannahville Indian Community'!R5</f>
        <v>-63311.349999999846</v>
      </c>
      <c r="AG8" s="54">
        <f>MAX(0,'[1]Hannahville Indian Community'!X5)</f>
        <v>0</v>
      </c>
      <c r="AH8" s="52">
        <f>'[1]Keweenaw Bay Indian Community'!F5</f>
        <v>886420.21</v>
      </c>
      <c r="AI8" s="53">
        <f>'[1]Keweenaw Bay Indian Community'!L5</f>
        <v>72695.399999999907</v>
      </c>
      <c r="AJ8" s="53">
        <f>'[1]Keweenaw Bay Indian Community'!R5</f>
        <v>19054.179999999906</v>
      </c>
      <c r="AK8" s="54">
        <f>MAX(0,'[1]Keweenaw Bay Indian Community'!X5)</f>
        <v>1600.5511199999921</v>
      </c>
      <c r="AL8" s="52">
        <f>'[1]Lac Vieux Desert Tribe'!F5</f>
        <v>10783875.4</v>
      </c>
      <c r="AM8" s="53">
        <f>'[1]Lac Vieux Desert Tribe'!L5</f>
        <v>717523.04000000097</v>
      </c>
      <c r="AN8" s="53">
        <f>'[1]Lac Vieux Desert Tribe'!R5</f>
        <v>-343.08999999903608</v>
      </c>
      <c r="AO8" s="54">
        <f>MAX(0,'[1]Lac Vieux Desert Tribe'!X5)</f>
        <v>0</v>
      </c>
      <c r="AP8" s="52">
        <f>'[1]Little River Band of Ottawa Ind'!F5</f>
        <v>6067484.75</v>
      </c>
      <c r="AQ8" s="53">
        <f>'[1]Little River Band of Ottawa Ind'!L5</f>
        <v>188533.40999999997</v>
      </c>
      <c r="AR8" s="53">
        <f>'[1]Little River Band of Ottawa Ind'!R5</f>
        <v>-136406.52000000002</v>
      </c>
      <c r="AS8" s="54">
        <f>MAX(0,'[1]Little River Band of Ottawa Ind'!X5)</f>
        <v>0</v>
      </c>
      <c r="AT8" s="52">
        <f>'[1]Little Traverse Bay Band of Oda'!F5</f>
        <v>2959174.66</v>
      </c>
      <c r="AU8" s="53">
        <f>'[1]Little Traverse Bay Band of Oda'!L5</f>
        <v>90414.040000000037</v>
      </c>
      <c r="AV8" s="53">
        <f>'[1]Little Traverse Bay Band of Oda'!R5</f>
        <v>-19429.209999999963</v>
      </c>
      <c r="AW8" s="54">
        <f>MAX(0,'[1]Little Traverse Bay Band of Oda'!X5)</f>
        <v>0</v>
      </c>
      <c r="AX8" s="52">
        <f>'[1]Pokagon Band of Potawatomi Ind'!F5</f>
        <v>817694.23</v>
      </c>
      <c r="AY8" s="53">
        <f>'[1]Pokagon Band of Potawatomi Ind'!L5</f>
        <v>-69041.029999999984</v>
      </c>
      <c r="AZ8" s="53">
        <f>'[1]Pokagon Band of Potawatomi Ind'!R5</f>
        <v>17740.270000000019</v>
      </c>
      <c r="BA8" s="54">
        <f>MAX(0,'[1]Pokagon Band of Potawatomi Ind'!X5)</f>
        <v>0</v>
      </c>
      <c r="BB8" s="99">
        <f>'[1]Soaring Eagle Gaming'!F5</f>
        <v>0</v>
      </c>
      <c r="BC8" s="100">
        <f>'[1]Soaring Eagle Gaming'!L5</f>
        <v>0</v>
      </c>
      <c r="BD8" s="100">
        <f>'[1]Soaring Eagle Gaming'!R5</f>
        <v>0</v>
      </c>
      <c r="BE8" s="101">
        <f>MAX(0,'[1]Soaring Eagle Gaming'!X5)</f>
        <v>0</v>
      </c>
      <c r="BF8" s="52">
        <f>'[1]Sault Ste. Marie Tribe of Chipp'!F5</f>
        <v>2823944.68</v>
      </c>
      <c r="BG8" s="53">
        <f>'[1]Sault Ste. Marie Tribe of Chipp'!L5</f>
        <v>185386.39000000013</v>
      </c>
      <c r="BH8" s="53">
        <f>'[1]Sault Ste. Marie Tribe of Chipp'!R5</f>
        <v>163834.39000000013</v>
      </c>
      <c r="BI8" s="73">
        <f>MAX(0,'[1]Sault Ste. Marie Tribe of Chipp'!X5)</f>
        <v>13762.088760000011</v>
      </c>
      <c r="BJ8" s="85">
        <f t="shared" ref="BJ8:BJ9" si="7">B8+F8+J8+N8+R8+V8+Z8+AD8+AH8+AL8+AP8+AT8+AX8+BB8+BF8</f>
        <v>398394907.11000001</v>
      </c>
      <c r="BK8" s="81">
        <f t="shared" ref="BK8:BK10" si="8">C8+G8+K8+O8+S8+W8+AA8+AE8+AI8+AM8+AQ8+AU8+AY8+BC8+BG8</f>
        <v>22503409.739999998</v>
      </c>
      <c r="BL8" s="81">
        <f t="shared" ref="BL8:BL10" si="9">D8+H8+L8+P8+T8+X8+AB8+AF8+AJ8+AN8+AR8+AV8+AZ8+BD8+BH8</f>
        <v>-3949139.4900000039</v>
      </c>
      <c r="BM8" s="86">
        <f t="shared" ref="BM8:BM10" si="10">E8+I8+M8+Q8+U8+Y8+AC8+AG8+AK8+AO8+AS8+AW8+BA8+BE8+BI8</f>
        <v>360354.30916799995</v>
      </c>
      <c r="BN8" s="76">
        <f>'[1]All Operators reconciliation'!X5+'[1]All Operators reconciliation'!Z5</f>
        <v>221193.63830199992</v>
      </c>
    </row>
    <row r="9" spans="1:77" s="7" customFormat="1" ht="13.8" x14ac:dyDescent="0.3">
      <c r="A9" s="11" t="s">
        <v>39</v>
      </c>
      <c r="B9" s="52">
        <f>'[1]MGM Grand Detroit'!F6</f>
        <v>108085321.7</v>
      </c>
      <c r="C9" s="53">
        <f>'[1]MGM Grand Detroit'!L6</f>
        <v>9286742.760000011</v>
      </c>
      <c r="D9" s="53">
        <f>'[1]MGM Grand Detroit'!R6</f>
        <v>4542751.4000000106</v>
      </c>
      <c r="E9" s="54">
        <f>MAX(0,'[1]MGM Grand Detroit'!Z6)</f>
        <v>267113.78232000064</v>
      </c>
      <c r="F9" s="52">
        <f>'[1]MotorCity Casino'!F6</f>
        <v>140139696.94</v>
      </c>
      <c r="G9" s="53">
        <f>'[1]MotorCity Casino'!L6</f>
        <v>13234754.910000004</v>
      </c>
      <c r="H9" s="53">
        <f>'[1]MotorCity Casino'!R6</f>
        <v>8671292.2400000039</v>
      </c>
      <c r="I9" s="54">
        <f>MAX(0,'[1]MotorCity Casino'!Z6)</f>
        <v>509871.98371200019</v>
      </c>
      <c r="J9" s="52">
        <f>[1]Greektown_Penn!F6</f>
        <v>29633030.670000002</v>
      </c>
      <c r="K9" s="53">
        <f>[1]Greektown_Penn!L6</f>
        <v>418870.40000000043</v>
      </c>
      <c r="L9" s="53">
        <f>[1]Greektown_Penn!R6</f>
        <v>34192.650000000431</v>
      </c>
      <c r="M9" s="54">
        <f>MAX(0,[1]Greektown_Penn!Z6)</f>
        <v>2010.5278200000253</v>
      </c>
      <c r="N9" s="52">
        <f>'[1]Bay Mills Indian Community'!F6</f>
        <v>102919160.98</v>
      </c>
      <c r="O9" s="53">
        <f>'[1]Bay Mills Indian Community'!L6</f>
        <v>3324939.6400000006</v>
      </c>
      <c r="P9" s="53">
        <f>'[1]Bay Mills Indian Community'!R6</f>
        <v>865293.69000000041</v>
      </c>
      <c r="Q9" s="54">
        <f>MAX(0,'[1]Bay Mills Indian Community'!X6)</f>
        <v>0</v>
      </c>
      <c r="R9" s="52">
        <f>[1]FireKeepers!F6</f>
        <v>2497180.75</v>
      </c>
      <c r="S9" s="53">
        <f>[1]FireKeepers!L6</f>
        <v>-12906.569999999832</v>
      </c>
      <c r="T9" s="53">
        <f>[1]FireKeepers!R6</f>
        <v>-100538.20999999983</v>
      </c>
      <c r="U9" s="54">
        <f>MAX(0,[1]FireKeepers!X6)</f>
        <v>0</v>
      </c>
      <c r="V9" s="52">
        <f>'[1]Grnd Traverse Band of Otta &amp; Ch'!F6</f>
        <v>38838629.890000001</v>
      </c>
      <c r="W9" s="53">
        <f>'[1]Grnd Traverse Band of Otta &amp; Ch'!L6</f>
        <v>2037406.7199999988</v>
      </c>
      <c r="X9" s="53">
        <f>'[1]Grnd Traverse Band of Otta &amp; Ch'!R6</f>
        <v>54492.369999998715</v>
      </c>
      <c r="Y9" s="54">
        <f>MAX(0,'[1]Grnd Traverse Band of Otta &amp; Ch'!X6)</f>
        <v>0</v>
      </c>
      <c r="Z9" s="52">
        <f>'[1]Gun Lake'!F6</f>
        <v>1433689.81</v>
      </c>
      <c r="AA9" s="53">
        <f>'[1]Gun Lake'!L6</f>
        <v>138776.99000000005</v>
      </c>
      <c r="AB9" s="53">
        <f>'[1]Gun Lake'!R6</f>
        <v>-42820.349999999948</v>
      </c>
      <c r="AC9" s="54">
        <f>MAX(0,'[1]Gun Lake'!X6)</f>
        <v>0</v>
      </c>
      <c r="AD9" s="52">
        <f>'[1]Hannahville Indian Community'!F6</f>
        <v>996001.99</v>
      </c>
      <c r="AE9" s="53">
        <f>'[1]Hannahville Indian Community'!L6</f>
        <v>26685.029999999955</v>
      </c>
      <c r="AF9" s="53">
        <f>'[1]Hannahville Indian Community'!R6</f>
        <v>6628.1099999999569</v>
      </c>
      <c r="AG9" s="54">
        <f>MAX(0,'[1]Hannahville Indian Community'!X6)</f>
        <v>0</v>
      </c>
      <c r="AH9" s="52">
        <f>'[1]Keweenaw Bay Indian Community'!F6</f>
        <v>1346995.04</v>
      </c>
      <c r="AI9" s="53">
        <f>'[1]Keweenaw Bay Indian Community'!L6</f>
        <v>311731.80000000005</v>
      </c>
      <c r="AJ9" s="53">
        <f>'[1]Keweenaw Bay Indian Community'!R6</f>
        <v>261894.47000000003</v>
      </c>
      <c r="AK9" s="54">
        <f>MAX(0,'[1]Keweenaw Bay Indian Community'!X6)</f>
        <v>21999.135480000004</v>
      </c>
      <c r="AL9" s="52">
        <f>'[1]Lac Vieux Desert Tribe'!F6</f>
        <v>11607078.5</v>
      </c>
      <c r="AM9" s="53">
        <f>'[1]Lac Vieux Desert Tribe'!L6</f>
        <v>979518.83000000007</v>
      </c>
      <c r="AN9" s="53">
        <f>'[1]Lac Vieux Desert Tribe'!R6</f>
        <v>338796.04000000004</v>
      </c>
      <c r="AO9" s="54">
        <f>MAX(0,'[1]Lac Vieux Desert Tribe'!X6)</f>
        <v>0</v>
      </c>
      <c r="AP9" s="52">
        <f>'[1]Little River Band of Ottawa Ind'!F6</f>
        <v>7243997.2300000004</v>
      </c>
      <c r="AQ9" s="53">
        <f>'[1]Little River Band of Ottawa Ind'!L6</f>
        <v>351813.96000000072</v>
      </c>
      <c r="AR9" s="53">
        <f>'[1]Little River Band of Ottawa Ind'!R6</f>
        <v>29568.400000000722</v>
      </c>
      <c r="AS9" s="54">
        <f>MAX(0,'[1]Little River Band of Ottawa Ind'!X6)</f>
        <v>0</v>
      </c>
      <c r="AT9" s="52">
        <f>'[1]Little Traverse Bay Band of Oda'!F6</f>
        <v>3467409.18</v>
      </c>
      <c r="AU9" s="53">
        <f>'[1]Little Traverse Bay Band of Oda'!L6</f>
        <v>251636.49000000022</v>
      </c>
      <c r="AV9" s="53">
        <f>'[1]Little Traverse Bay Band of Oda'!R6</f>
        <v>79051.800000000221</v>
      </c>
      <c r="AW9" s="54">
        <f>MAX(0,'[1]Little Traverse Bay Band of Oda'!X6)</f>
        <v>0</v>
      </c>
      <c r="AX9" s="52">
        <f>'[1]Pokagon Band of Potawatomi Ind'!F6</f>
        <v>889808.72</v>
      </c>
      <c r="AY9" s="53">
        <f>'[1]Pokagon Band of Potawatomi Ind'!L6</f>
        <v>31801.960000000021</v>
      </c>
      <c r="AZ9" s="53">
        <f>'[1]Pokagon Band of Potawatomi Ind'!R6</f>
        <v>-128812.96999999997</v>
      </c>
      <c r="BA9" s="54">
        <f>MAX(0,'[1]Pokagon Band of Potawatomi Ind'!X6)</f>
        <v>0</v>
      </c>
      <c r="BB9" s="99">
        <f>'[1]Soaring Eagle Gaming'!F6</f>
        <v>0</v>
      </c>
      <c r="BC9" s="100">
        <f>'[1]Soaring Eagle Gaming'!L6</f>
        <v>0</v>
      </c>
      <c r="BD9" s="100">
        <f>'[1]Soaring Eagle Gaming'!R6</f>
        <v>0</v>
      </c>
      <c r="BE9" s="101">
        <f>MAX(0,'[1]Soaring Eagle Gaming'!X6)</f>
        <v>0</v>
      </c>
      <c r="BF9" s="52">
        <f>'[1]Sault Ste. Marie Tribe of Chipp'!F6</f>
        <v>2514642.3199999998</v>
      </c>
      <c r="BG9" s="53">
        <f>'[1]Sault Ste. Marie Tribe of Chipp'!L6</f>
        <v>94312.959999999963</v>
      </c>
      <c r="BH9" s="53">
        <f>'[1]Sault Ste. Marie Tribe of Chipp'!R6</f>
        <v>51652.959999999963</v>
      </c>
      <c r="BI9" s="73">
        <f>MAX(0,'[1]Sault Ste. Marie Tribe of Chipp'!X6)</f>
        <v>4338.8486399999974</v>
      </c>
      <c r="BJ9" s="85">
        <f t="shared" si="7"/>
        <v>451612643.72000009</v>
      </c>
      <c r="BK9" s="81">
        <f t="shared" si="8"/>
        <v>30476085.880000025</v>
      </c>
      <c r="BL9" s="81">
        <f t="shared" si="9"/>
        <v>14663442.600000016</v>
      </c>
      <c r="BM9" s="86">
        <f t="shared" si="10"/>
        <v>805334.27797200088</v>
      </c>
      <c r="BN9" s="76">
        <f>'[1]All Operators reconciliation'!X6+'[1]All Operators reconciliation'!Z6</f>
        <v>499458.50813300058</v>
      </c>
    </row>
    <row r="10" spans="1:77" s="7" customFormat="1" ht="13.8" x14ac:dyDescent="0.3">
      <c r="A10" s="11" t="s">
        <v>40</v>
      </c>
      <c r="B10" s="52">
        <f>'[1]MGM Grand Detroit'!F7</f>
        <v>89711994.150000006</v>
      </c>
      <c r="C10" s="53">
        <f>'[1]MGM Grand Detroit'!L7</f>
        <v>7290754.5700000059</v>
      </c>
      <c r="D10" s="53">
        <f>'[1]MGM Grand Detroit'!R7</f>
        <v>3416399.7500000061</v>
      </c>
      <c r="E10" s="54">
        <f>MAX(0,'[1]MGM Grand Detroit'!Z7)</f>
        <v>200884.30530000036</v>
      </c>
      <c r="F10" s="52">
        <f>'[1]MotorCity Casino'!F7</f>
        <v>118409388.63</v>
      </c>
      <c r="G10" s="53">
        <f>'[1]MotorCity Casino'!L7</f>
        <v>15619915.759999998</v>
      </c>
      <c r="H10" s="53">
        <f>'[1]MotorCity Casino'!R7</f>
        <v>11562090.669999998</v>
      </c>
      <c r="I10" s="54">
        <f>MAX(0,'[1]MotorCity Casino'!Z7)</f>
        <v>679850.93139599985</v>
      </c>
      <c r="J10" s="52">
        <f>[1]Greektown_Penn!F7</f>
        <v>31323134.010000002</v>
      </c>
      <c r="K10" s="53">
        <f>[1]Greektown_Penn!L7</f>
        <v>1122049.0600000022</v>
      </c>
      <c r="L10" s="53">
        <f>[1]Greektown_Penn!R7</f>
        <v>802644.67000000214</v>
      </c>
      <c r="M10" s="54">
        <f>MAX(0,[1]Greektown_Penn!Z7)</f>
        <v>47195.506596000123</v>
      </c>
      <c r="N10" s="52">
        <f>'[1]Bay Mills Indian Community'!F7</f>
        <v>78053852.75</v>
      </c>
      <c r="O10" s="53">
        <f>'[1]Bay Mills Indian Community'!L7</f>
        <v>3848112.7199999988</v>
      </c>
      <c r="P10" s="53">
        <f>'[1]Bay Mills Indian Community'!R7</f>
        <v>1755297.7199999988</v>
      </c>
      <c r="Q10" s="54">
        <f>MAX(0,'[1]Bay Mills Indian Community'!X7)</f>
        <v>0</v>
      </c>
      <c r="R10" s="52">
        <f>[1]FireKeepers!F7</f>
        <v>1422647.92</v>
      </c>
      <c r="S10" s="53">
        <f>[1]FireKeepers!L7</f>
        <v>-22050.300000000047</v>
      </c>
      <c r="T10" s="53">
        <f>[1]FireKeepers!R7</f>
        <v>-116350.04000000005</v>
      </c>
      <c r="U10" s="54">
        <f>MAX(0,[1]FireKeepers!X7)</f>
        <v>0</v>
      </c>
      <c r="V10" s="52">
        <f>'[1]Grnd Traverse Band of Otta &amp; Ch'!F7</f>
        <v>26551283.23</v>
      </c>
      <c r="W10" s="53">
        <f>'[1]Grnd Traverse Band of Otta &amp; Ch'!L7</f>
        <v>1169963.2899999991</v>
      </c>
      <c r="X10" s="53">
        <f>'[1]Grnd Traverse Band of Otta &amp; Ch'!R7</f>
        <v>-1062562.0000000009</v>
      </c>
      <c r="Y10" s="54">
        <f>MAX(0,'[1]Grnd Traverse Band of Otta &amp; Ch'!X7)</f>
        <v>0</v>
      </c>
      <c r="Z10" s="52">
        <f>'[1]Gun Lake'!F7</f>
        <v>944224.32</v>
      </c>
      <c r="AA10" s="53">
        <f>'[1]Gun Lake'!L7</f>
        <v>118150.45999999996</v>
      </c>
      <c r="AB10" s="53">
        <f>'[1]Gun Lake'!R7</f>
        <v>-41213.260000000038</v>
      </c>
      <c r="AC10" s="54">
        <f>MAX(0,'[1]Gun Lake'!X7)</f>
        <v>0</v>
      </c>
      <c r="AD10" s="52">
        <f>'[1]Hannahville Indian Community'!F7</f>
        <v>1154695.6599999999</v>
      </c>
      <c r="AE10" s="53">
        <f>'[1]Hannahville Indian Community'!L7</f>
        <v>48744.189999999966</v>
      </c>
      <c r="AF10" s="53">
        <f>'[1]Hannahville Indian Community'!R7</f>
        <v>43381.189999999966</v>
      </c>
      <c r="AG10" s="54">
        <f>MAX(0,'[1]Hannahville Indian Community'!X7)</f>
        <v>0</v>
      </c>
      <c r="AH10" s="52">
        <f>'[1]Keweenaw Bay Indian Community'!F7</f>
        <v>1070459.83</v>
      </c>
      <c r="AI10" s="53">
        <f>'[1]Keweenaw Bay Indian Community'!L7</f>
        <v>-36064.239999999991</v>
      </c>
      <c r="AJ10" s="53">
        <f>'[1]Keweenaw Bay Indian Community'!R7</f>
        <v>-73950.579999999987</v>
      </c>
      <c r="AK10" s="54">
        <f>MAX(0,'[1]Keweenaw Bay Indian Community'!X7)</f>
        <v>0</v>
      </c>
      <c r="AL10" s="52">
        <f>'[1]Lac Vieux Desert Tribe'!F7</f>
        <v>10223738.09</v>
      </c>
      <c r="AM10" s="53">
        <f>'[1]Lac Vieux Desert Tribe'!L7</f>
        <v>842099.76999999955</v>
      </c>
      <c r="AN10" s="53">
        <f>'[1]Lac Vieux Desert Tribe'!R7</f>
        <v>304419.97999999952</v>
      </c>
      <c r="AO10" s="54">
        <f>MAX(0,'[1]Lac Vieux Desert Tribe'!X7)</f>
        <v>0</v>
      </c>
      <c r="AP10" s="52">
        <f>'[1]Little River Band of Ottawa Ind'!F7</f>
        <v>6543430.6600000001</v>
      </c>
      <c r="AQ10" s="53">
        <f>'[1]Little River Band of Ottawa Ind'!L7</f>
        <v>261748.47000000061</v>
      </c>
      <c r="AR10" s="53">
        <f>'[1]Little River Band of Ottawa Ind'!R7</f>
        <v>934.32000000061817</v>
      </c>
      <c r="AS10" s="54">
        <f>MAX(0,'[1]Little River Band of Ottawa Ind'!X7)</f>
        <v>0</v>
      </c>
      <c r="AT10" s="52">
        <f>'[1]Little Traverse Bay Band of Oda'!F7</f>
        <v>2599239.46</v>
      </c>
      <c r="AU10" s="53">
        <f>'[1]Little Traverse Bay Band of Oda'!L7</f>
        <v>215311.68999999994</v>
      </c>
      <c r="AV10" s="53">
        <f>'[1]Little Traverse Bay Band of Oda'!R7</f>
        <v>157316.41999999995</v>
      </c>
      <c r="AW10" s="54">
        <f>MAX(0,'[1]Little Traverse Bay Band of Oda'!X7)</f>
        <v>11324.729639999998</v>
      </c>
      <c r="AX10" s="52">
        <f>'[1]Pokagon Band of Potawatomi Ind'!F7</f>
        <v>493334.21</v>
      </c>
      <c r="AY10" s="53">
        <f>'[1]Pokagon Band of Potawatomi Ind'!L7</f>
        <v>27513.350000000006</v>
      </c>
      <c r="AZ10" s="53">
        <f>'[1]Pokagon Band of Potawatomi Ind'!R7</f>
        <v>-82865.279999999999</v>
      </c>
      <c r="BA10" s="54">
        <f>MAX(0,'[1]Pokagon Band of Potawatomi Ind'!X7)</f>
        <v>0</v>
      </c>
      <c r="BB10" s="52">
        <f>'[1]Soaring Eagle Gaming'!F7</f>
        <v>287273.15999999997</v>
      </c>
      <c r="BC10" s="53">
        <f>'[1]Soaring Eagle Gaming'!L7</f>
        <v>40546.929999999964</v>
      </c>
      <c r="BD10" s="53">
        <f>'[1]Soaring Eagle Gaming'!R7</f>
        <v>-23883.760000000038</v>
      </c>
      <c r="BE10" s="73">
        <f>MAX(0,'[1]Soaring Eagle Gaming'!X7)</f>
        <v>0</v>
      </c>
      <c r="BF10" s="52">
        <f>'[1]Sault Ste. Marie Tribe of Chipp'!F7</f>
        <v>2435437.06</v>
      </c>
      <c r="BG10" s="53">
        <f>'[1]Sault Ste. Marie Tribe of Chipp'!L7</f>
        <v>190929.62000000011</v>
      </c>
      <c r="BH10" s="53">
        <f>'[1]Sault Ste. Marie Tribe of Chipp'!R7</f>
        <v>56549.620000000112</v>
      </c>
      <c r="BI10" s="73">
        <f>MAX(0,'[1]Sault Ste. Marie Tribe of Chipp'!X7)</f>
        <v>4750.1680800000095</v>
      </c>
      <c r="BJ10" s="85">
        <f t="shared" ref="BJ10:BJ15" si="11">B10+F10+J10+N10+R10+V10+Z10+AD10+AH10+AL10+AP10+AT10+AX10+BB10+BF10</f>
        <v>371224133.13999999</v>
      </c>
      <c r="BK10" s="81">
        <f t="shared" si="8"/>
        <v>30737725.340000011</v>
      </c>
      <c r="BL10" s="81">
        <f t="shared" si="9"/>
        <v>16698209.420000002</v>
      </c>
      <c r="BM10" s="86">
        <f t="shared" si="10"/>
        <v>944005.64101200039</v>
      </c>
      <c r="BN10" s="76">
        <f>'[1]All Operators reconciliation'!X7+'[1]All Operators reconciliation'!Z7</f>
        <v>594948.79289300018</v>
      </c>
    </row>
    <row r="11" spans="1:77" s="7" customFormat="1" ht="13.8" x14ac:dyDescent="0.3">
      <c r="A11" s="11" t="s">
        <v>41</v>
      </c>
      <c r="B11" s="52">
        <f>'[1]MGM Grand Detroit'!F8</f>
        <v>79976805.519999996</v>
      </c>
      <c r="C11" s="53">
        <f>'[1]MGM Grand Detroit'!L8</f>
        <v>8798501.1999999937</v>
      </c>
      <c r="D11" s="53">
        <f>'[1]MGM Grand Detroit'!R8</f>
        <v>5279688.7999999933</v>
      </c>
      <c r="E11" s="54">
        <f>MAX(0,'[1]MGM Grand Detroit'!Z8)</f>
        <v>310445.70143999957</v>
      </c>
      <c r="F11" s="52">
        <f>'[1]MotorCity Casino'!F8</f>
        <v>99394759.390000001</v>
      </c>
      <c r="G11" s="53">
        <f>'[1]MotorCity Casino'!L8</f>
        <v>15155248.789999994</v>
      </c>
      <c r="H11" s="53">
        <f>'[1]MotorCity Casino'!R8</f>
        <v>11547566.469999993</v>
      </c>
      <c r="I11" s="54">
        <f>MAX(0,'[1]MotorCity Casino'!Z8)</f>
        <v>678996.90843599953</v>
      </c>
      <c r="J11" s="52">
        <f>[1]Greektown_Penn!F8</f>
        <v>32762185.420000002</v>
      </c>
      <c r="K11" s="53">
        <f>[1]Greektown_Penn!L8</f>
        <v>1863649.6300000029</v>
      </c>
      <c r="L11" s="53">
        <f>[1]Greektown_Penn!R8</f>
        <v>1581201.4800000028</v>
      </c>
      <c r="M11" s="54">
        <f>MAX(0,[1]Greektown_Penn!Z8)</f>
        <v>92974.647024000165</v>
      </c>
      <c r="N11" s="52">
        <f>'[1]Bay Mills Indian Community'!F8</f>
        <v>69051367.810000002</v>
      </c>
      <c r="O11" s="53">
        <f>'[1]Bay Mills Indian Community'!L8</f>
        <v>5020855.07</v>
      </c>
      <c r="P11" s="53">
        <f>'[1]Bay Mills Indian Community'!R8</f>
        <v>3492588.0600000005</v>
      </c>
      <c r="Q11" s="54">
        <f>MAX(0,'[1]Bay Mills Indian Community'!X8)</f>
        <v>0</v>
      </c>
      <c r="R11" s="52">
        <f>[1]FireKeepers!F8</f>
        <v>1204416.49</v>
      </c>
      <c r="S11" s="53">
        <f>[1]FireKeepers!L8</f>
        <v>125610.27000000002</v>
      </c>
      <c r="T11" s="53">
        <f>[1]FireKeepers!R8</f>
        <v>35294.840000000026</v>
      </c>
      <c r="U11" s="54">
        <f>MAX(0,[1]FireKeepers!X8)</f>
        <v>0</v>
      </c>
      <c r="V11" s="52">
        <f>'[1]Grnd Traverse Band of Otta &amp; Ch'!F8</f>
        <v>27023962.170000002</v>
      </c>
      <c r="W11" s="53">
        <f>'[1]Grnd Traverse Band of Otta &amp; Ch'!L8</f>
        <v>710948.96000000089</v>
      </c>
      <c r="X11" s="53">
        <f>'[1]Grnd Traverse Band of Otta &amp; Ch'!R8</f>
        <v>-189350.39999999909</v>
      </c>
      <c r="Y11" s="54">
        <f>MAX(0,'[1]Grnd Traverse Band of Otta &amp; Ch'!X8)</f>
        <v>0</v>
      </c>
      <c r="Z11" s="52">
        <f>'[1]Gun Lake'!F8</f>
        <v>741064.63</v>
      </c>
      <c r="AA11" s="53">
        <f>'[1]Gun Lake'!L8</f>
        <v>60534.439999999951</v>
      </c>
      <c r="AB11" s="53">
        <f>'[1]Gun Lake'!R8</f>
        <v>-26121.350000000042</v>
      </c>
      <c r="AC11" s="54">
        <f>MAX(0,'[1]Gun Lake'!X8)</f>
        <v>0</v>
      </c>
      <c r="AD11" s="52">
        <f>'[1]Hannahville Indian Community'!F8</f>
        <v>614743.81000000006</v>
      </c>
      <c r="AE11" s="53">
        <f>'[1]Hannahville Indian Community'!L8</f>
        <v>58708.680000000051</v>
      </c>
      <c r="AF11" s="53">
        <f>'[1]Hannahville Indian Community'!R8</f>
        <v>56936.680000000051</v>
      </c>
      <c r="AG11" s="54">
        <f>MAX(0,'[1]Hannahville Indian Community'!X8)</f>
        <v>0</v>
      </c>
      <c r="AH11" s="52">
        <f>'[1]Keweenaw Bay Indian Community'!F8</f>
        <v>992950.23</v>
      </c>
      <c r="AI11" s="53">
        <f>'[1]Keweenaw Bay Indian Community'!L8</f>
        <v>54002.380000000005</v>
      </c>
      <c r="AJ11" s="53">
        <f>'[1]Keweenaw Bay Indian Community'!R8</f>
        <v>37366.240000000005</v>
      </c>
      <c r="AK11" s="54">
        <f>MAX(0,'[1]Keweenaw Bay Indian Community'!X8)</f>
        <v>0</v>
      </c>
      <c r="AL11" s="52">
        <f>'[1]Lac Vieux Desert Tribe'!F8</f>
        <v>8626027.1600000001</v>
      </c>
      <c r="AM11" s="53">
        <f>'[1]Lac Vieux Desert Tribe'!L8</f>
        <v>852215.4299999997</v>
      </c>
      <c r="AN11" s="53">
        <f>'[1]Lac Vieux Desert Tribe'!R8</f>
        <v>394348.39999999967</v>
      </c>
      <c r="AO11" s="54">
        <f>MAX(0,'[1]Lac Vieux Desert Tribe'!X8)</f>
        <v>0</v>
      </c>
      <c r="AP11" s="52">
        <f>'[1]Little River Band of Ottawa Ind'!F8</f>
        <v>6435049.8899999997</v>
      </c>
      <c r="AQ11" s="53">
        <f>'[1]Little River Band of Ottawa Ind'!L8</f>
        <v>453923.65999999945</v>
      </c>
      <c r="AR11" s="53">
        <f>'[1]Little River Band of Ottawa Ind'!R8</f>
        <v>238545.68999999945</v>
      </c>
      <c r="AS11" s="54">
        <f>MAX(0,'[1]Little River Band of Ottawa Ind'!X8)</f>
        <v>0</v>
      </c>
      <c r="AT11" s="52">
        <f>'[1]Little Traverse Bay Band of Oda'!F8</f>
        <v>2493408.79</v>
      </c>
      <c r="AU11" s="53">
        <f>'[1]Little Traverse Bay Band of Oda'!L8</f>
        <v>207787.2200000002</v>
      </c>
      <c r="AV11" s="53">
        <f>'[1]Little Traverse Bay Band of Oda'!R8</f>
        <v>157056.66000000021</v>
      </c>
      <c r="AW11" s="54">
        <f>MAX(0,'[1]Little Traverse Bay Band of Oda'!X8)</f>
        <v>13192.759440000018</v>
      </c>
      <c r="AX11" s="52">
        <f>'[1]Pokagon Band of Potawatomi Ind'!F8</f>
        <v>668106.48</v>
      </c>
      <c r="AY11" s="53">
        <f>'[1]Pokagon Band of Potawatomi Ind'!L8</f>
        <v>80814.13</v>
      </c>
      <c r="AZ11" s="53">
        <f>'[1]Pokagon Band of Potawatomi Ind'!R8</f>
        <v>-56788.130000000005</v>
      </c>
      <c r="BA11" s="54">
        <f>MAX(0,'[1]Pokagon Band of Potawatomi Ind'!X8)</f>
        <v>0</v>
      </c>
      <c r="BB11" s="52">
        <f>'[1]Soaring Eagle Gaming'!F8</f>
        <v>994747.41</v>
      </c>
      <c r="BC11" s="53">
        <f>'[1]Soaring Eagle Gaming'!L8</f>
        <v>-14883.529999999912</v>
      </c>
      <c r="BD11" s="53">
        <f>'[1]Soaring Eagle Gaming'!R8</f>
        <v>-117004.49999999991</v>
      </c>
      <c r="BE11" s="73">
        <f>MAX(0,'[1]Soaring Eagle Gaming'!X8)</f>
        <v>0</v>
      </c>
      <c r="BF11" s="52">
        <f>'[1]Sault Ste. Marie Tribe of Chipp'!F8</f>
        <v>2383519.0099999998</v>
      </c>
      <c r="BG11" s="53">
        <f>'[1]Sault Ste. Marie Tribe of Chipp'!L8</f>
        <v>96856.099999999627</v>
      </c>
      <c r="BH11" s="53">
        <f>'[1]Sault Ste. Marie Tribe of Chipp'!R8</f>
        <v>23741.099999999627</v>
      </c>
      <c r="BI11" s="73">
        <f>MAX(0,'[1]Sault Ste. Marie Tribe of Chipp'!X8)</f>
        <v>1994.2523999999689</v>
      </c>
      <c r="BJ11" s="85">
        <f t="shared" si="11"/>
        <v>333363114.2100001</v>
      </c>
      <c r="BK11" s="81">
        <f t="shared" ref="BK11" si="12">C11+G11+K11+O11+S11+W11+AA11+AE11+AI11+AM11+AQ11+AU11+AY11+BC11+BG11</f>
        <v>33524772.429999985</v>
      </c>
      <c r="BL11" s="81">
        <f t="shared" ref="BL11" si="13">D11+H11+L11+P11+T11+X11+AB11+AF11+AJ11+AN11+AR11+AV11+AZ11+BD11+BH11</f>
        <v>22455070.039999992</v>
      </c>
      <c r="BM11" s="86">
        <f t="shared" ref="BM11" si="14">E11+I11+M11+Q11+U11+Y11+AC11+AG11+AK11+AO11+AS11+AW11+BA11+BE11+BI11</f>
        <v>1097604.268739999</v>
      </c>
      <c r="BN11" s="76">
        <f>'[1]All Operators reconciliation'!X8+'[1]All Operators reconciliation'!Z8</f>
        <v>693998.81947499956</v>
      </c>
    </row>
    <row r="12" spans="1:77" s="7" customFormat="1" ht="13.8" x14ac:dyDescent="0.3">
      <c r="A12" s="11" t="s">
        <v>42</v>
      </c>
      <c r="B12" s="52">
        <f>'[1]MGM Grand Detroit'!F9</f>
        <v>58563352.68</v>
      </c>
      <c r="C12" s="53">
        <f>'[1]MGM Grand Detroit'!L9</f>
        <v>4944352.13</v>
      </c>
      <c r="D12" s="53">
        <f>'[1]MGM Grand Detroit'!R9</f>
        <v>1814692.4099999997</v>
      </c>
      <c r="E12" s="54">
        <f>MAX(0,'[1]MGM Grand Detroit'!Z9)</f>
        <v>106703.91370799998</v>
      </c>
      <c r="F12" s="52">
        <f>'[1]MotorCity Casino'!F9</f>
        <v>79066604.939999998</v>
      </c>
      <c r="G12" s="53">
        <f>'[1]MotorCity Casino'!L9</f>
        <v>6009618.7199999997</v>
      </c>
      <c r="H12" s="53">
        <f>'[1]MotorCity Casino'!R9</f>
        <v>2187357.6599999997</v>
      </c>
      <c r="I12" s="54">
        <f>MAX(0,'[1]MotorCity Casino'!Z9)</f>
        <v>128616.63040799998</v>
      </c>
      <c r="J12" s="52">
        <f>[1]Greektown_Penn!F9</f>
        <v>23898066.550000001</v>
      </c>
      <c r="K12" s="53">
        <f>[1]Greektown_Penn!L9</f>
        <v>1662221.71</v>
      </c>
      <c r="L12" s="53">
        <f>[1]Greektown_Penn!R9</f>
        <v>1337994.3699999999</v>
      </c>
      <c r="M12" s="54">
        <f>MAX(0,[1]Greektown_Penn!Z9)</f>
        <v>78674.068955999988</v>
      </c>
      <c r="N12" s="52">
        <f>'[1]Bay Mills Indian Community'!F9</f>
        <v>71706791.719999999</v>
      </c>
      <c r="O12" s="53">
        <f>'[1]Bay Mills Indian Community'!L9</f>
        <v>1711519.2399999946</v>
      </c>
      <c r="P12" s="53">
        <f>'[1]Bay Mills Indian Community'!R9</f>
        <v>371387.57999999472</v>
      </c>
      <c r="Q12" s="54">
        <f>MAX(0,'[1]Bay Mills Indian Community'!X9)</f>
        <v>0</v>
      </c>
      <c r="R12" s="52">
        <f>[1]FireKeepers!F9</f>
        <v>924579.92</v>
      </c>
      <c r="S12" s="53">
        <f>[1]FireKeepers!L9</f>
        <v>-6959.9299999999348</v>
      </c>
      <c r="T12" s="53">
        <f>[1]FireKeepers!R9</f>
        <v>-58829.859999999935</v>
      </c>
      <c r="U12" s="54">
        <f>MAX(0,[1]FireKeepers!X9)</f>
        <v>0</v>
      </c>
      <c r="V12" s="52">
        <f>'[1]Grnd Traverse Band of Otta &amp; Ch'!F9</f>
        <v>18253798.879999999</v>
      </c>
      <c r="W12" s="53">
        <f>'[1]Grnd Traverse Band of Otta &amp; Ch'!L9</f>
        <v>-289431.67000000179</v>
      </c>
      <c r="X12" s="53">
        <f>'[1]Grnd Traverse Band of Otta &amp; Ch'!R9</f>
        <v>-999437.58000000182</v>
      </c>
      <c r="Y12" s="54">
        <f>MAX(0,'[1]Grnd Traverse Band of Otta &amp; Ch'!X9)</f>
        <v>0</v>
      </c>
      <c r="Z12" s="52">
        <f>'[1]Gun Lake'!F9</f>
        <v>765909.43</v>
      </c>
      <c r="AA12" s="53">
        <f>'[1]Gun Lake'!L9</f>
        <v>104076.52000000006</v>
      </c>
      <c r="AB12" s="53">
        <f>'[1]Gun Lake'!R9</f>
        <v>-22859.139999999941</v>
      </c>
      <c r="AC12" s="54">
        <f>MAX(0,'[1]Gun Lake'!X9)</f>
        <v>0</v>
      </c>
      <c r="AD12" s="52">
        <f>'[1]Hannahville Indian Community'!F9</f>
        <v>516612.66</v>
      </c>
      <c r="AE12" s="53">
        <f>'[1]Hannahville Indian Community'!L9</f>
        <v>4952.7400000000025</v>
      </c>
      <c r="AF12" s="53">
        <f>'[1]Hannahville Indian Community'!R9</f>
        <v>3441.7400000000025</v>
      </c>
      <c r="AG12" s="54">
        <f>MAX(0,'[1]Hannahville Indian Community'!X9)</f>
        <v>0</v>
      </c>
      <c r="AH12" s="52">
        <f>'[1]Keweenaw Bay Indian Community'!F9</f>
        <v>679164.69</v>
      </c>
      <c r="AI12" s="53">
        <f>'[1]Keweenaw Bay Indian Community'!L9</f>
        <v>33461.699999999953</v>
      </c>
      <c r="AJ12" s="53">
        <f>'[1]Keweenaw Bay Indian Community'!R9</f>
        <v>-12863.740000000045</v>
      </c>
      <c r="AK12" s="54">
        <f>MAX(0,'[1]Keweenaw Bay Indian Community'!X9)</f>
        <v>0</v>
      </c>
      <c r="AL12" s="52">
        <f>'[1]Lac Vieux Desert Tribe'!F9</f>
        <v>6962651.0700000003</v>
      </c>
      <c r="AM12" s="53">
        <f>'[1]Lac Vieux Desert Tribe'!L9</f>
        <v>653277.90000000037</v>
      </c>
      <c r="AN12" s="53">
        <f>'[1]Lac Vieux Desert Tribe'!R9</f>
        <v>268821.56000000035</v>
      </c>
      <c r="AO12" s="54">
        <f>MAX(0,'[1]Lac Vieux Desert Tribe'!X9)</f>
        <v>0</v>
      </c>
      <c r="AP12" s="52">
        <f>'[1]Little River Band of Ottawa Ind'!F9</f>
        <v>4174520.65</v>
      </c>
      <c r="AQ12" s="53">
        <f>'[1]Little River Band of Ottawa Ind'!L9</f>
        <v>275587.82</v>
      </c>
      <c r="AR12" s="53">
        <f>'[1]Little River Band of Ottawa Ind'!R9</f>
        <v>81607.41</v>
      </c>
      <c r="AS12" s="54">
        <f>MAX(0,'[1]Little River Band of Ottawa Ind'!X9)</f>
        <v>0</v>
      </c>
      <c r="AT12" s="52">
        <f>'[1]Little Traverse Bay Band of Oda'!F9</f>
        <v>1769309.2</v>
      </c>
      <c r="AU12" s="53">
        <f>'[1]Little Traverse Bay Band of Oda'!L9</f>
        <v>122725.23999999999</v>
      </c>
      <c r="AV12" s="53">
        <f>'[1]Little Traverse Bay Band of Oda'!R9</f>
        <v>90042.469999999987</v>
      </c>
      <c r="AW12" s="54">
        <f>MAX(0,'[1]Little Traverse Bay Band of Oda'!X9)</f>
        <v>7563.5674799999997</v>
      </c>
      <c r="AX12" s="52">
        <f>'[1]Pokagon Band of Potawatomi Ind'!F9</f>
        <v>530215.64</v>
      </c>
      <c r="AY12" s="53">
        <f>'[1]Pokagon Band of Potawatomi Ind'!L9</f>
        <v>20012.960000000036</v>
      </c>
      <c r="AZ12" s="53">
        <f>'[1]Pokagon Band of Potawatomi Ind'!R9</f>
        <v>-122251.95999999998</v>
      </c>
      <c r="BA12" s="54">
        <f>MAX(0,'[1]Pokagon Band of Potawatomi Ind'!X9)</f>
        <v>0</v>
      </c>
      <c r="BB12" s="52">
        <f>'[1]Soaring Eagle Gaming'!F9</f>
        <v>980506.45</v>
      </c>
      <c r="BC12" s="53">
        <f>'[1]Soaring Eagle Gaming'!L9</f>
        <v>-665.81000000005588</v>
      </c>
      <c r="BD12" s="53">
        <f>'[1]Soaring Eagle Gaming'!R9</f>
        <v>-4722.9900000000489</v>
      </c>
      <c r="BE12" s="73">
        <f>MAX(0,'[1]Soaring Eagle Gaming'!X9)</f>
        <v>0</v>
      </c>
      <c r="BF12" s="52">
        <f>'[1]Sault Ste. Marie Tribe of Chipp'!F9</f>
        <v>1218808.77</v>
      </c>
      <c r="BG12" s="53">
        <f>'[1]Sault Ste. Marie Tribe of Chipp'!L9</f>
        <v>119646.14000000013</v>
      </c>
      <c r="BH12" s="53">
        <f>'[1]Sault Ste. Marie Tribe of Chipp'!R9</f>
        <v>88051.14000000013</v>
      </c>
      <c r="BI12" s="73">
        <f>MAX(0,'[1]Sault Ste. Marie Tribe of Chipp'!X9)</f>
        <v>7396.2957600000118</v>
      </c>
      <c r="BJ12" s="85">
        <f t="shared" si="11"/>
        <v>270010893.24999994</v>
      </c>
      <c r="BK12" s="81">
        <f t="shared" ref="BK12" si="15">C12+G12+K12+O12+S12+W12+AA12+AE12+AI12+AM12+AQ12+AU12+AY12+BC12+BG12</f>
        <v>15364395.409999993</v>
      </c>
      <c r="BL12" s="81">
        <f t="shared" ref="BL12" si="16">D12+H12+L12+P12+T12+X12+AB12+AF12+AJ12+AN12+AR12+AV12+AZ12+BD12+BH12</f>
        <v>5022431.0699999928</v>
      </c>
      <c r="BM12" s="86">
        <f t="shared" ref="BM12" si="17">E12+I12+M12+Q12+U12+Y12+AC12+AG12+AK12+AO12+AS12+AW12+BA12+BE12+BI12</f>
        <v>328954.47631199996</v>
      </c>
      <c r="BN12" s="76">
        <f>'[1]All Operators reconciliation'!X9+'[1]All Operators reconciliation'!Z9</f>
        <v>201319.67538799997</v>
      </c>
    </row>
    <row r="13" spans="1:77" s="7" customFormat="1" ht="13.8" x14ac:dyDescent="0.3">
      <c r="A13" s="11" t="s">
        <v>43</v>
      </c>
      <c r="B13" s="52">
        <f>'[1]MGM Grand Detroit'!F10</f>
        <v>44550896.18</v>
      </c>
      <c r="C13" s="53">
        <f>'[1]MGM Grand Detroit'!L10</f>
        <v>5565255.9199999962</v>
      </c>
      <c r="D13" s="53">
        <f>'[1]MGM Grand Detroit'!R10</f>
        <v>3331463.4199999962</v>
      </c>
      <c r="E13" s="54">
        <f>MAX(0,'[1]MGM Grand Detroit'!Z10)</f>
        <v>195890.04909599977</v>
      </c>
      <c r="F13" s="52">
        <f>'[1]MotorCity Casino'!F10</f>
        <v>60103176.549999997</v>
      </c>
      <c r="G13" s="53">
        <f>'[1]MotorCity Casino'!L10</f>
        <v>7743922.8099999977</v>
      </c>
      <c r="H13" s="53">
        <f>'[1]MotorCity Casino'!R10</f>
        <v>5840555.6599999983</v>
      </c>
      <c r="I13" s="54">
        <f>MAX(0,'[1]MotorCity Casino'!Z10)</f>
        <v>343424.67280799989</v>
      </c>
      <c r="J13" s="52">
        <f>[1]Greektown_Penn!F10</f>
        <v>13140189.34</v>
      </c>
      <c r="K13" s="53">
        <f>[1]Greektown_Penn!L10</f>
        <v>1258683.1000000001</v>
      </c>
      <c r="L13" s="53">
        <f>[1]Greektown_Penn!R10</f>
        <v>1071662.23</v>
      </c>
      <c r="M13" s="54">
        <f>MAX(0,[1]Greektown_Penn!Z10)</f>
        <v>63013.739124</v>
      </c>
      <c r="N13" s="52">
        <f>'[1]Bay Mills Indian Community'!F10</f>
        <v>57487672.140000001</v>
      </c>
      <c r="O13" s="53">
        <f>'[1]Bay Mills Indian Community'!L10</f>
        <v>4652833.2800000012</v>
      </c>
      <c r="P13" s="53">
        <f>'[1]Bay Mills Indian Community'!R10</f>
        <v>2985245.8500000015</v>
      </c>
      <c r="Q13" s="54">
        <f>MAX(0,'[1]Bay Mills Indian Community'!X10)</f>
        <v>197782.16808000015</v>
      </c>
      <c r="R13" s="52">
        <f>[1]FireKeepers!F10</f>
        <v>1116587.3400000001</v>
      </c>
      <c r="S13" s="53">
        <f>[1]FireKeepers!L10</f>
        <v>45602.729999999981</v>
      </c>
      <c r="T13" s="53">
        <f>[1]FireKeepers!R10</f>
        <v>-40797.050000000017</v>
      </c>
      <c r="U13" s="54">
        <f>MAX(0,[1]FireKeepers!X10)</f>
        <v>0</v>
      </c>
      <c r="V13" s="52">
        <f>'[1]Grnd Traverse Band of Otta &amp; Ch'!F10</f>
        <v>15446397.58</v>
      </c>
      <c r="W13" s="53">
        <f>'[1]Grnd Traverse Band of Otta &amp; Ch'!L10</f>
        <v>1139116.1300000008</v>
      </c>
      <c r="X13" s="53">
        <f>'[1]Grnd Traverse Band of Otta &amp; Ch'!R10</f>
        <v>460248.37000000081</v>
      </c>
      <c r="Y13" s="54">
        <f>MAX(0,'[1]Grnd Traverse Band of Otta &amp; Ch'!X10)</f>
        <v>0</v>
      </c>
      <c r="Z13" s="52">
        <f>'[1]Gun Lake'!F10</f>
        <v>800782.77</v>
      </c>
      <c r="AA13" s="53">
        <f>'[1]Gun Lake'!L10</f>
        <v>63921.439999999988</v>
      </c>
      <c r="AB13" s="53">
        <f>'[1]Gun Lake'!R10</f>
        <v>-40717.150000000016</v>
      </c>
      <c r="AC13" s="54">
        <f>MAX(0,'[1]Gun Lake'!X10)</f>
        <v>0</v>
      </c>
      <c r="AD13" s="52">
        <f>'[1]Hannahville Indian Community'!F10</f>
        <v>368165.72</v>
      </c>
      <c r="AE13" s="53">
        <f>'[1]Hannahville Indian Community'!L10</f>
        <v>24634.899999999976</v>
      </c>
      <c r="AF13" s="53">
        <f>'[1]Hannahville Indian Community'!R10</f>
        <v>23354.899999999976</v>
      </c>
      <c r="AG13" s="54">
        <f>MAX(0,'[1]Hannahville Indian Community'!X10)</f>
        <v>0</v>
      </c>
      <c r="AH13" s="52">
        <f>'[1]Keweenaw Bay Indian Community'!F10</f>
        <v>639855.43000000005</v>
      </c>
      <c r="AI13" s="53">
        <f>'[1]Keweenaw Bay Indian Community'!L10</f>
        <v>60256.970000000088</v>
      </c>
      <c r="AJ13" s="53">
        <f>'[1]Keweenaw Bay Indian Community'!R10</f>
        <v>28420.80000000009</v>
      </c>
      <c r="AK13" s="54">
        <f>MAX(0,'[1]Keweenaw Bay Indian Community'!X10)</f>
        <v>0</v>
      </c>
      <c r="AL13" s="52">
        <f>'[1]Lac Vieux Desert Tribe'!F10</f>
        <v>4316520.3499999996</v>
      </c>
      <c r="AM13" s="53">
        <f>'[1]Lac Vieux Desert Tribe'!L10</f>
        <v>407921.6099999994</v>
      </c>
      <c r="AN13" s="53">
        <f>'[1]Lac Vieux Desert Tribe'!R10</f>
        <v>128126.31999999942</v>
      </c>
      <c r="AO13" s="54">
        <f>MAX(0,'[1]Lac Vieux Desert Tribe'!X10)</f>
        <v>0</v>
      </c>
      <c r="AP13" s="52">
        <f>'[1]Little River Band of Ottawa Ind'!F10</f>
        <v>3530124.9</v>
      </c>
      <c r="AQ13" s="53">
        <f>'[1]Little River Band of Ottawa Ind'!L10</f>
        <v>276554.15999999974</v>
      </c>
      <c r="AR13" s="53">
        <f>'[1]Little River Band of Ottawa Ind'!R10</f>
        <v>91994.859999999753</v>
      </c>
      <c r="AS13" s="54">
        <f>MAX(0,'[1]Little River Band of Ottawa Ind'!X10)</f>
        <v>5861.3780399999796</v>
      </c>
      <c r="AT13" s="52">
        <f>'[1]Little Traverse Bay Band of Oda'!F10</f>
        <v>1509335.2</v>
      </c>
      <c r="AU13" s="53">
        <f>'[1]Little Traverse Bay Band of Oda'!L10</f>
        <v>74715.280000000028</v>
      </c>
      <c r="AV13" s="53">
        <f>'[1]Little Traverse Bay Band of Oda'!R10</f>
        <v>27355.330000000031</v>
      </c>
      <c r="AW13" s="54">
        <f>MAX(0,'[1]Little Traverse Bay Band of Oda'!X10)</f>
        <v>2297.8477200000029</v>
      </c>
      <c r="AX13" s="52">
        <f>'[1]Pokagon Band of Potawatomi Ind'!F10</f>
        <v>401628.04</v>
      </c>
      <c r="AY13" s="53">
        <f>'[1]Pokagon Band of Potawatomi Ind'!L10</f>
        <v>52266.489999999976</v>
      </c>
      <c r="AZ13" s="53">
        <f>'[1]Pokagon Band of Potawatomi Ind'!R10</f>
        <v>13413.559999999976</v>
      </c>
      <c r="BA13" s="54">
        <f>MAX(0,'[1]Pokagon Band of Potawatomi Ind'!X10)</f>
        <v>0</v>
      </c>
      <c r="BB13" s="52">
        <f>'[1]Soaring Eagle Gaming'!F10</f>
        <v>1254097.4099999999</v>
      </c>
      <c r="BC13" s="53">
        <f>'[1]Soaring Eagle Gaming'!L10</f>
        <v>139794.70999999996</v>
      </c>
      <c r="BD13" s="53">
        <f>'[1]Soaring Eagle Gaming'!R10</f>
        <v>31159.009999999966</v>
      </c>
      <c r="BE13" s="73">
        <f>MAX(0,'[1]Soaring Eagle Gaming'!X10)</f>
        <v>0</v>
      </c>
      <c r="BF13" s="52">
        <f>'[1]Sault Ste. Marie Tribe of Chipp'!F10</f>
        <v>1440068.66</v>
      </c>
      <c r="BG13" s="53">
        <f>'[1]Sault Ste. Marie Tribe of Chipp'!L10</f>
        <v>111003.44999999995</v>
      </c>
      <c r="BH13" s="53">
        <f>'[1]Sault Ste. Marie Tribe of Chipp'!R10</f>
        <v>84988.449999999953</v>
      </c>
      <c r="BI13" s="73">
        <f>MAX(0,'[1]Sault Ste. Marie Tribe of Chipp'!X10)</f>
        <v>7139.0297999999966</v>
      </c>
      <c r="BJ13" s="85">
        <f t="shared" si="11"/>
        <v>206105497.60999998</v>
      </c>
      <c r="BK13" s="81">
        <f t="shared" ref="BK13" si="18">C13+G13+K13+O13+S13+W13+AA13+AE13+AI13+AM13+AQ13+AU13+AY13+BC13+BG13</f>
        <v>21616482.979999989</v>
      </c>
      <c r="BL13" s="81">
        <f t="shared" ref="BL13" si="19">D13+H13+L13+P13+T13+X13+AB13+AF13+AJ13+AN13+AR13+AV13+AZ13+BD13+BH13</f>
        <v>14036474.559999997</v>
      </c>
      <c r="BM13" s="86">
        <f t="shared" ref="BM13" si="20">E13+I13+M13+Q13+U13+Y13+AC13+AG13+AK13+AO13+AS13+AW13+BA13+BE13+BI13</f>
        <v>815408.88466799981</v>
      </c>
      <c r="BN13" s="76">
        <f>'[1]All Operators reconciliation'!X10+'[1]All Operators reconciliation'!Z10</f>
        <v>386186.78538699984</v>
      </c>
    </row>
    <row r="14" spans="1:77" s="7" customFormat="1" ht="13.8" x14ac:dyDescent="0.3">
      <c r="A14" s="11" t="s">
        <v>44</v>
      </c>
      <c r="B14" s="52">
        <f>'[1]MGM Grand Detroit'!F11</f>
        <v>45161326.5</v>
      </c>
      <c r="C14" s="53">
        <f>'[1]MGM Grand Detroit'!L11</f>
        <v>5087717.3400000017</v>
      </c>
      <c r="D14" s="53">
        <f>'[1]MGM Grand Detroit'!R11</f>
        <v>3327515.7300000018</v>
      </c>
      <c r="E14" s="54">
        <f>MAX(0,'[1]MGM Grand Detroit'!Z11)</f>
        <v>195657.92492400011</v>
      </c>
      <c r="F14" s="52">
        <f>'[1]MotorCity Casino'!F11</f>
        <v>72419086.079999998</v>
      </c>
      <c r="G14" s="53">
        <f>'[1]MotorCity Casino'!L11</f>
        <v>7698371.0199999958</v>
      </c>
      <c r="H14" s="53">
        <f>'[1]MotorCity Casino'!R11</f>
        <v>5374294.1999999955</v>
      </c>
      <c r="I14" s="54">
        <f>MAX(0,'[1]MotorCity Casino'!Z11)</f>
        <v>316008.49895999971</v>
      </c>
      <c r="J14" s="52">
        <f>[1]Greektown_Penn!F11</f>
        <v>15353817.529999999</v>
      </c>
      <c r="K14" s="53">
        <f>[1]Greektown_Penn!L11</f>
        <v>1111255.3799999997</v>
      </c>
      <c r="L14" s="53">
        <f>[1]Greektown_Penn!R11</f>
        <v>871731.21999999962</v>
      </c>
      <c r="M14" s="54">
        <f>MAX(0,[1]Greektown_Penn!Z11)</f>
        <v>51257.795735999978</v>
      </c>
      <c r="N14" s="52">
        <f>'[1]Bay Mills Indian Community'!F11</f>
        <v>52549119.810000002</v>
      </c>
      <c r="O14" s="53">
        <f>'[1]Bay Mills Indian Community'!L11</f>
        <v>6278380.5800000057</v>
      </c>
      <c r="P14" s="53">
        <f>'[1]Bay Mills Indian Community'!R11</f>
        <v>4442659.0300000058</v>
      </c>
      <c r="Q14" s="54">
        <f>MAX(0,'[1]Bay Mills Indian Community'!X11)</f>
        <v>373183.35852000053</v>
      </c>
      <c r="R14" s="52">
        <f>[1]FireKeepers!F11</f>
        <v>1086386.8799999999</v>
      </c>
      <c r="S14" s="53">
        <f>[1]FireKeepers!L11</f>
        <v>90400.399999999907</v>
      </c>
      <c r="T14" s="53">
        <f>[1]FireKeepers!R11</f>
        <v>12526.289999999906</v>
      </c>
      <c r="U14" s="54">
        <f>MAX(0,[1]FireKeepers!X11)</f>
        <v>0</v>
      </c>
      <c r="V14" s="52">
        <f>'[1]Grnd Traverse Band of Otta &amp; Ch'!F11</f>
        <v>15342989.710000001</v>
      </c>
      <c r="W14" s="53">
        <f>'[1]Grnd Traverse Band of Otta &amp; Ch'!L11</f>
        <v>1687385.0600000005</v>
      </c>
      <c r="X14" s="53">
        <f>'[1]Grnd Traverse Band of Otta &amp; Ch'!R11</f>
        <v>1071680.1500000004</v>
      </c>
      <c r="Y14" s="54">
        <f>MAX(0,'[1]Grnd Traverse Band of Otta &amp; Ch'!X11)</f>
        <v>0</v>
      </c>
      <c r="Z14" s="52">
        <f>'[1]Gun Lake'!F11</f>
        <v>975428.17</v>
      </c>
      <c r="AA14" s="53">
        <f>'[1]Gun Lake'!L11</f>
        <v>70283.610000000073</v>
      </c>
      <c r="AB14" s="53">
        <f>'[1]Gun Lake'!R11</f>
        <v>-56530.389999999927</v>
      </c>
      <c r="AC14" s="54">
        <f>MAX(0,'[1]Gun Lake'!X11)</f>
        <v>0</v>
      </c>
      <c r="AD14" s="52">
        <f>'[1]Hannahville Indian Community'!F11</f>
        <v>309844.56</v>
      </c>
      <c r="AE14" s="53">
        <f>'[1]Hannahville Indian Community'!L11</f>
        <v>2350.9300000000071</v>
      </c>
      <c r="AF14" s="53">
        <f>'[1]Hannahville Indian Community'!R11</f>
        <v>1150.9300000000071</v>
      </c>
      <c r="AG14" s="54">
        <f>MAX(0,'[1]Hannahville Indian Community'!X11)</f>
        <v>0</v>
      </c>
      <c r="AH14" s="52">
        <f>'[1]Keweenaw Bay Indian Community'!F11</f>
        <v>680109.21</v>
      </c>
      <c r="AI14" s="53">
        <f>'[1]Keweenaw Bay Indian Community'!L11</f>
        <v>67709.119999999995</v>
      </c>
      <c r="AJ14" s="53">
        <f>'[1]Keweenaw Bay Indian Community'!R11</f>
        <v>38497.479999999996</v>
      </c>
      <c r="AK14" s="54">
        <f>MAX(0,'[1]Keweenaw Bay Indian Community'!X11)</f>
        <v>1467.4967999999999</v>
      </c>
      <c r="AL14" s="52">
        <f>'[1]Lac Vieux Desert Tribe'!F11</f>
        <v>5702677.8899999997</v>
      </c>
      <c r="AM14" s="53">
        <f>'[1]Lac Vieux Desert Tribe'!L11</f>
        <v>908619.59999999963</v>
      </c>
      <c r="AN14" s="53">
        <f>'[1]Lac Vieux Desert Tribe'!R11</f>
        <v>394368.45999999961</v>
      </c>
      <c r="AO14" s="54">
        <f>MAX(0,'[1]Lac Vieux Desert Tribe'!X11)</f>
        <v>0</v>
      </c>
      <c r="AP14" s="52">
        <f>'[1]Little River Band of Ottawa Ind'!F11</f>
        <v>4339841.05</v>
      </c>
      <c r="AQ14" s="53">
        <f>'[1]Little River Band of Ottawa Ind'!L11</f>
        <v>392417.75999999966</v>
      </c>
      <c r="AR14" s="53">
        <f>'[1]Little River Band of Ottawa Ind'!R11</f>
        <v>217301.33999999965</v>
      </c>
      <c r="AS14" s="54">
        <f>MAX(0,'[1]Little River Band of Ottawa Ind'!X11)</f>
        <v>18253.312559999973</v>
      </c>
      <c r="AT14" s="52">
        <f>'[1]Little Traverse Bay Band of Oda'!F11</f>
        <v>1666552.63</v>
      </c>
      <c r="AU14" s="53">
        <f>'[1]Little Traverse Bay Band of Oda'!L11</f>
        <v>314301.29999999981</v>
      </c>
      <c r="AV14" s="53">
        <f>'[1]Little Traverse Bay Band of Oda'!R11</f>
        <v>254518.5399999998</v>
      </c>
      <c r="AW14" s="54">
        <f>MAX(0,'[1]Little Traverse Bay Band of Oda'!X11)</f>
        <v>21379.557359999984</v>
      </c>
      <c r="AX14" s="52">
        <f>'[1]Pokagon Band of Potawatomi Ind'!F11</f>
        <v>454725.11</v>
      </c>
      <c r="AY14" s="53">
        <f>'[1]Pokagon Band of Potawatomi Ind'!L11</f>
        <v>19594.159999999989</v>
      </c>
      <c r="AZ14" s="53">
        <f>'[1]Pokagon Band of Potawatomi Ind'!R11</f>
        <v>19191.46999999999</v>
      </c>
      <c r="BA14" s="54">
        <f>MAX(0,'[1]Pokagon Band of Potawatomi Ind'!X11)</f>
        <v>0</v>
      </c>
      <c r="BB14" s="52">
        <f>'[1]Soaring Eagle Gaming'!F11</f>
        <v>1076449.57</v>
      </c>
      <c r="BC14" s="53">
        <f>'[1]Soaring Eagle Gaming'!L11</f>
        <v>101937.75000000012</v>
      </c>
      <c r="BD14" s="53">
        <f>'[1]Soaring Eagle Gaming'!R11</f>
        <v>-18630.489999999889</v>
      </c>
      <c r="BE14" s="73">
        <f>MAX(0,'[1]Soaring Eagle Gaming'!X11)</f>
        <v>0</v>
      </c>
      <c r="BF14" s="52">
        <f>'[1]Sault Ste. Marie Tribe of Chipp'!F11</f>
        <v>1675368.48</v>
      </c>
      <c r="BG14" s="53">
        <f>'[1]Sault Ste. Marie Tribe of Chipp'!L11</f>
        <v>161602.68999999994</v>
      </c>
      <c r="BH14" s="53">
        <f>'[1]Sault Ste. Marie Tribe of Chipp'!R11</f>
        <v>147772.68999999994</v>
      </c>
      <c r="BI14" s="73">
        <f>MAX(0,'[1]Sault Ste. Marie Tribe of Chipp'!X11)</f>
        <v>12412.905959999996</v>
      </c>
      <c r="BJ14" s="85">
        <f t="shared" si="11"/>
        <v>218793723.18000001</v>
      </c>
      <c r="BK14" s="81">
        <f t="shared" ref="BK14" si="21">C14+G14+K14+O14+S14+W14+AA14+AE14+AI14+AM14+AQ14+AU14+AY14+BC14+BG14</f>
        <v>23992326.699999999</v>
      </c>
      <c r="BL14" s="81">
        <f t="shared" ref="BL14" si="22">D14+H14+L14+P14+T14+X14+AB14+AF14+AJ14+AN14+AR14+AV14+AZ14+BD14+BH14</f>
        <v>16098046.65</v>
      </c>
      <c r="BM14" s="86">
        <f t="shared" ref="BM14" si="23">E14+I14+M14+Q14+U14+Y14+AC14+AG14+AK14+AO14+AS14+AW14+BA14+BE14+BI14</f>
        <v>989620.85082000028</v>
      </c>
      <c r="BN14" s="76">
        <f>'[1]All Operators reconciliation'!X11+'[1]All Operators reconciliation'!Z11</f>
        <v>360922.5013549999</v>
      </c>
    </row>
    <row r="15" spans="1:77" s="7" customFormat="1" ht="13.8" x14ac:dyDescent="0.3">
      <c r="A15" s="11" t="s">
        <v>45</v>
      </c>
      <c r="B15" s="52">
        <f>'[1]MGM Grand Detroit'!F12</f>
        <v>74767390.989999995</v>
      </c>
      <c r="C15" s="53">
        <f>'[1]MGM Grand Detroit'!L12</f>
        <v>9802053.9299999923</v>
      </c>
      <c r="D15" s="53">
        <f>'[1]MGM Grand Detroit'!R12</f>
        <v>4685309.4299999923</v>
      </c>
      <c r="E15" s="54">
        <f>MAX(0,'[1]MGM Grand Detroit'!Z12)</f>
        <v>275496.19448399951</v>
      </c>
      <c r="F15" s="52">
        <f>'[1]MotorCity Casino'!F12</f>
        <v>106336488.87</v>
      </c>
      <c r="G15" s="53">
        <f>'[1]MotorCity Casino'!L12</f>
        <v>18979100.800000004</v>
      </c>
      <c r="H15" s="53">
        <f>'[1]MotorCity Casino'!R12</f>
        <v>12664368.530000005</v>
      </c>
      <c r="I15" s="54">
        <f>MAX(0,'[1]MotorCity Casino'!Z12)</f>
        <v>744664.86956400028</v>
      </c>
      <c r="J15" s="52">
        <f>[1]Greektown_Penn!F12</f>
        <v>22335330.559999999</v>
      </c>
      <c r="K15" s="53">
        <f>[1]Greektown_Penn!L12</f>
        <v>3302469.4099999983</v>
      </c>
      <c r="L15" s="53">
        <f>[1]Greektown_Penn!R12</f>
        <v>2792086.7299999981</v>
      </c>
      <c r="M15" s="54">
        <f>MAX(0,[1]Greektown_Penn!Z12)</f>
        <v>164174.69972399989</v>
      </c>
      <c r="N15" s="52">
        <f>'[1]Bay Mills Indian Community'!F12</f>
        <v>108153540.38</v>
      </c>
      <c r="O15" s="53">
        <f>'[1]Bay Mills Indian Community'!L12</f>
        <v>10519749.659999996</v>
      </c>
      <c r="P15" s="53">
        <f>'[1]Bay Mills Indian Community'!R12</f>
        <v>4682929.7799999965</v>
      </c>
      <c r="Q15" s="54">
        <f>MAX(0,'[1]Bay Mills Indian Community'!X12)</f>
        <v>393366.10151999973</v>
      </c>
      <c r="R15" s="52">
        <f>[1]FireKeepers!F12</f>
        <v>2077346.52</v>
      </c>
      <c r="S15" s="53">
        <f>[1]FireKeepers!L12</f>
        <v>119207.13000000012</v>
      </c>
      <c r="T15" s="53">
        <f>[1]FireKeepers!R12</f>
        <v>-1283.7199999998847</v>
      </c>
      <c r="U15" s="54">
        <f>MAX(0,[1]FireKeepers!X12)</f>
        <v>0</v>
      </c>
      <c r="V15" s="52">
        <f>'[1]Grnd Traverse Band of Otta &amp; Ch'!F12</f>
        <v>22289484.09</v>
      </c>
      <c r="W15" s="53">
        <f>'[1]Grnd Traverse Band of Otta &amp; Ch'!L12</f>
        <v>2369754.8900000006</v>
      </c>
      <c r="X15" s="53">
        <f>'[1]Grnd Traverse Band of Otta &amp; Ch'!R12</f>
        <v>1496935.8000000007</v>
      </c>
      <c r="Y15" s="54">
        <f>MAX(0,'[1]Grnd Traverse Band of Otta &amp; Ch'!X12)</f>
        <v>0</v>
      </c>
      <c r="Z15" s="52">
        <f>'[1]Gun Lake'!F12</f>
        <v>1131014.18</v>
      </c>
      <c r="AA15" s="53">
        <f>'[1]Gun Lake'!L12</f>
        <v>117810.22999999992</v>
      </c>
      <c r="AB15" s="53">
        <f>'[1]Gun Lake'!R12</f>
        <v>-18085.060000000085</v>
      </c>
      <c r="AC15" s="54">
        <f>MAX(0,'[1]Gun Lake'!X12)</f>
        <v>0</v>
      </c>
      <c r="AD15" s="52">
        <f>'[1]Hannahville Indian Community'!F12</f>
        <v>766063.52</v>
      </c>
      <c r="AE15" s="53">
        <f>'[1]Hannahville Indian Community'!L12</f>
        <v>83013.750000000029</v>
      </c>
      <c r="AF15" s="53">
        <f>'[1]Hannahville Indian Community'!R12</f>
        <v>27055.750000000029</v>
      </c>
      <c r="AG15" s="54">
        <f>MAX(0,'[1]Hannahville Indian Community'!X12)</f>
        <v>0</v>
      </c>
      <c r="AH15" s="52">
        <f>'[1]Keweenaw Bay Indian Community'!F12</f>
        <v>917485.48</v>
      </c>
      <c r="AI15" s="53">
        <f>'[1]Keweenaw Bay Indian Community'!L12</f>
        <v>90525.660000000033</v>
      </c>
      <c r="AJ15" s="53">
        <f>'[1]Keweenaw Bay Indian Community'!R12</f>
        <v>52954.200000000033</v>
      </c>
      <c r="AK15" s="54">
        <f>MAX(0,'[1]Keweenaw Bay Indian Community'!X12)</f>
        <v>4448.1528000000035</v>
      </c>
      <c r="AL15" s="52">
        <f>'[1]Lac Vieux Desert Tribe'!F12</f>
        <v>11024116.33</v>
      </c>
      <c r="AM15" s="53">
        <f>'[1]Lac Vieux Desert Tribe'!L12</f>
        <v>1269004.1300000008</v>
      </c>
      <c r="AN15" s="53">
        <f>'[1]Lac Vieux Desert Tribe'!R12</f>
        <v>173156.66000000085</v>
      </c>
      <c r="AO15" s="54">
        <f>MAX(0,'[1]Lac Vieux Desert Tribe'!X12)</f>
        <v>0</v>
      </c>
      <c r="AP15" s="52">
        <f>'[1]Little River Band of Ottawa Ind'!F12</f>
        <v>5480362.0599999996</v>
      </c>
      <c r="AQ15" s="53">
        <f>'[1]Little River Band of Ottawa Ind'!L12</f>
        <v>541547.1999999996</v>
      </c>
      <c r="AR15" s="53">
        <f>'[1]Little River Band of Ottawa Ind'!R12</f>
        <v>275751.85999999958</v>
      </c>
      <c r="AS15" s="54">
        <f>MAX(0,'[1]Little River Band of Ottawa Ind'!X12)</f>
        <v>23163.156239999968</v>
      </c>
      <c r="AT15" s="52">
        <f>'[1]Little Traverse Bay Band of Oda'!F12</f>
        <v>2522580.59</v>
      </c>
      <c r="AU15" s="53">
        <f>'[1]Little Traverse Bay Band of Oda'!L12</f>
        <v>251391.84999999963</v>
      </c>
      <c r="AV15" s="53">
        <f>'[1]Little Traverse Bay Band of Oda'!R12</f>
        <v>218391.69999999963</v>
      </c>
      <c r="AW15" s="54">
        <f>MAX(0,'[1]Little Traverse Bay Band of Oda'!X12)</f>
        <v>18344.902799999971</v>
      </c>
      <c r="AX15" s="52">
        <f>'[1]Pokagon Band of Potawatomi Ind'!F12</f>
        <v>534857.56000000006</v>
      </c>
      <c r="AY15" s="53">
        <f>'[1]Pokagon Band of Potawatomi Ind'!L12</f>
        <v>71789.650000000023</v>
      </c>
      <c r="AZ15" s="53">
        <f>'[1]Pokagon Band of Potawatomi Ind'!R12</f>
        <v>71420.430000000022</v>
      </c>
      <c r="BA15" s="54">
        <f>MAX(0,'[1]Pokagon Band of Potawatomi Ind'!X12)</f>
        <v>0</v>
      </c>
      <c r="BB15" s="52">
        <f>'[1]Soaring Eagle Gaming'!F12</f>
        <v>1659660.54</v>
      </c>
      <c r="BC15" s="53">
        <f>'[1]Soaring Eagle Gaming'!L12</f>
        <v>300748.16000000015</v>
      </c>
      <c r="BD15" s="53">
        <f>'[1]Soaring Eagle Gaming'!R12</f>
        <v>81171.930000000139</v>
      </c>
      <c r="BE15" s="73">
        <f>MAX(0,'[1]Soaring Eagle Gaming'!X12)</f>
        <v>0</v>
      </c>
      <c r="BF15" s="52">
        <f>'[1]Sault Ste. Marie Tribe of Chipp'!F12</f>
        <v>4526443.72</v>
      </c>
      <c r="BG15" s="53">
        <f>'[1]Sault Ste. Marie Tribe of Chipp'!L12</f>
        <v>-7925.9300000006333</v>
      </c>
      <c r="BH15" s="53">
        <f>'[1]Sault Ste. Marie Tribe of Chipp'!R12</f>
        <v>-15865.930000000633</v>
      </c>
      <c r="BI15" s="73">
        <f>MAX(0,'[1]Sault Ste. Marie Tribe of Chipp'!X12)</f>
        <v>0</v>
      </c>
      <c r="BJ15" s="85">
        <f t="shared" si="11"/>
        <v>364522165.38999999</v>
      </c>
      <c r="BK15" s="81">
        <f t="shared" ref="BK15" si="24">C15+G15+K15+O15+S15+W15+AA15+AE15+AI15+AM15+AQ15+AU15+AY15+BC15+BG15</f>
        <v>47810240.519999988</v>
      </c>
      <c r="BL15" s="81">
        <f t="shared" ref="BL15" si="25">D15+H15+L15+P15+T15+X15+AB15+AF15+AJ15+AN15+AR15+AV15+AZ15+BD15+BH15</f>
        <v>27186298.089999992</v>
      </c>
      <c r="BM15" s="86">
        <f t="shared" ref="BM15" si="26">E15+I15+M15+Q15+U15+Y15+AC15+AG15+AK15+AO15+AS15+AW15+BA15+BE15+BI15</f>
        <v>1623658.0771319994</v>
      </c>
      <c r="BN15" s="76">
        <f>'[1]All Operators reconciliation'!X12+'[1]All Operators reconciliation'!Z12</f>
        <v>759344.52881299984</v>
      </c>
    </row>
    <row r="16" spans="1:77" s="7" customFormat="1" ht="13.8" x14ac:dyDescent="0.3">
      <c r="A16" s="11" t="s">
        <v>46</v>
      </c>
      <c r="B16" s="52">
        <f>'[1]MGM Grand Detroit'!F13</f>
        <v>97752724.709999993</v>
      </c>
      <c r="C16" s="53">
        <f>'[1]MGM Grand Detroit'!L13</f>
        <v>9953939.1499999911</v>
      </c>
      <c r="D16" s="53">
        <f>'[1]MGM Grand Detroit'!R13</f>
        <v>5126182.7199999914</v>
      </c>
      <c r="E16" s="54">
        <f>MAX(0,'[1]MGM Grand Detroit'!Z13)</f>
        <v>301419.54393599951</v>
      </c>
      <c r="F16" s="52">
        <f>'[1]MotorCity Casino'!F13</f>
        <v>145384153.59</v>
      </c>
      <c r="G16" s="53">
        <f>'[1]MotorCity Casino'!L13</f>
        <v>20875895.929999996</v>
      </c>
      <c r="H16" s="53">
        <f>'[1]MotorCity Casino'!R13</f>
        <v>14409831.059999995</v>
      </c>
      <c r="I16" s="54">
        <f>MAX(0,'[1]MotorCity Casino'!Z13)</f>
        <v>847298.0663279997</v>
      </c>
      <c r="J16" s="52">
        <f>[1]Greektown_Penn!F13</f>
        <v>30551143.559999999</v>
      </c>
      <c r="K16" s="53">
        <f>[1]Greektown_Penn!L13</f>
        <v>3466486.6799999974</v>
      </c>
      <c r="L16" s="53">
        <f>[1]Greektown_Penn!R13</f>
        <v>3086671.6599999974</v>
      </c>
      <c r="M16" s="54">
        <f>MAX(0,[1]Greektown_Penn!Z13)</f>
        <v>181496.29360799983</v>
      </c>
      <c r="N16" s="52">
        <f>'[1]Bay Mills Indian Community'!F13</f>
        <v>129353754.64</v>
      </c>
      <c r="O16" s="53">
        <f>'[1]Bay Mills Indian Community'!L13</f>
        <v>9888156.4699999988</v>
      </c>
      <c r="P16" s="53">
        <f>'[1]Bay Mills Indian Community'!R13</f>
        <v>6853838.2399999984</v>
      </c>
      <c r="Q16" s="54">
        <f>MAX(0,'[1]Bay Mills Indian Community'!X13)</f>
        <v>575722.41215999995</v>
      </c>
      <c r="R16" s="52">
        <f>[1]FireKeepers!F13</f>
        <v>2355501.2799999998</v>
      </c>
      <c r="S16" s="53">
        <f>[1]FireKeepers!L13</f>
        <v>-71696.220000000205</v>
      </c>
      <c r="T16" s="53">
        <f>[1]FireKeepers!R13</f>
        <v>-164916.1200000002</v>
      </c>
      <c r="U16" s="54">
        <f>MAX(0,[1]FireKeepers!X13)</f>
        <v>0</v>
      </c>
      <c r="V16" s="52">
        <f>'[1]Grnd Traverse Band of Otta &amp; Ch'!F13</f>
        <v>40085931.07</v>
      </c>
      <c r="W16" s="53">
        <f>'[1]Grnd Traverse Band of Otta &amp; Ch'!L13</f>
        <v>2945776.9399999976</v>
      </c>
      <c r="X16" s="53">
        <f>'[1]Grnd Traverse Band of Otta &amp; Ch'!R13</f>
        <v>1948524.1599999976</v>
      </c>
      <c r="Y16" s="54">
        <f>MAX(0,'[1]Grnd Traverse Band of Otta &amp; Ch'!X13)</f>
        <v>0</v>
      </c>
      <c r="Z16" s="52">
        <f>'[1]Gun Lake'!F13</f>
        <v>1634091.69</v>
      </c>
      <c r="AA16" s="53">
        <f>'[1]Gun Lake'!L13</f>
        <v>2587.849999999944</v>
      </c>
      <c r="AB16" s="53">
        <f>'[1]Gun Lake'!R13</f>
        <v>-133023.37000000005</v>
      </c>
      <c r="AC16" s="54">
        <f>MAX(0,'[1]Gun Lake'!X13)</f>
        <v>0</v>
      </c>
      <c r="AD16" s="52">
        <f>'[1]Hannahville Indian Community'!F13</f>
        <v>1222407.73</v>
      </c>
      <c r="AE16" s="53">
        <f>'[1]Hannahville Indian Community'!L13</f>
        <v>158776.06999999998</v>
      </c>
      <c r="AF16" s="53">
        <f>'[1]Hannahville Indian Community'!R13</f>
        <v>113323.06999999998</v>
      </c>
      <c r="AG16" s="54">
        <f>MAX(0,'[1]Hannahville Indian Community'!X13)</f>
        <v>0</v>
      </c>
      <c r="AH16" s="52">
        <f>'[1]Keweenaw Bay Indian Community'!F13</f>
        <v>1027391.99</v>
      </c>
      <c r="AI16" s="53">
        <f>'[1]Keweenaw Bay Indian Community'!L13</f>
        <v>47679.75</v>
      </c>
      <c r="AJ16" s="53">
        <f>'[1]Keweenaw Bay Indian Community'!R13</f>
        <v>15728</v>
      </c>
      <c r="AK16" s="54">
        <f>MAX(0,'[1]Keweenaw Bay Indian Community'!X13)</f>
        <v>1321.152</v>
      </c>
      <c r="AL16" s="52">
        <f>'[1]Lac Vieux Desert Tribe'!F13</f>
        <v>14575727.210000001</v>
      </c>
      <c r="AM16" s="53">
        <f>'[1]Lac Vieux Desert Tribe'!L13</f>
        <v>1017329.9400000013</v>
      </c>
      <c r="AN16" s="53">
        <f>'[1]Lac Vieux Desert Tribe'!R13</f>
        <v>114987.01000000129</v>
      </c>
      <c r="AO16" s="54">
        <f>MAX(0,'[1]Lac Vieux Desert Tribe'!X13)</f>
        <v>2599.7596800001079</v>
      </c>
      <c r="AP16" s="52">
        <f>'[1]Little River Band of Ottawa Ind'!F13</f>
        <v>7423160.9699999997</v>
      </c>
      <c r="AQ16" s="53">
        <f>'[1]Little River Band of Ottawa Ind'!L13</f>
        <v>352987.01</v>
      </c>
      <c r="AR16" s="53">
        <f>'[1]Little River Band of Ottawa Ind'!R13</f>
        <v>68234.770000000019</v>
      </c>
      <c r="AS16" s="54">
        <f>MAX(0,'[1]Little River Band of Ottawa Ind'!X13)</f>
        <v>5731.7206800000022</v>
      </c>
      <c r="AT16" s="52">
        <f>'[1]Little Traverse Bay Band of Oda'!F13</f>
        <v>3036772.48</v>
      </c>
      <c r="AU16" s="53">
        <f>'[1]Little Traverse Bay Band of Oda'!L13</f>
        <v>68103.5</v>
      </c>
      <c r="AV16" s="53">
        <f>'[1]Little Traverse Bay Band of Oda'!R13</f>
        <v>29265.46</v>
      </c>
      <c r="AW16" s="54">
        <f>MAX(0,'[1]Little Traverse Bay Band of Oda'!X13)</f>
        <v>2458.29864</v>
      </c>
      <c r="AX16" s="52">
        <f>'[1]Pokagon Band of Potawatomi Ind'!F13</f>
        <v>845498.95</v>
      </c>
      <c r="AY16" s="53">
        <f>'[1]Pokagon Band of Potawatomi Ind'!L13</f>
        <v>47757.629999999925</v>
      </c>
      <c r="AZ16" s="53">
        <f>'[1]Pokagon Band of Potawatomi Ind'!R13</f>
        <v>49731.469999999921</v>
      </c>
      <c r="BA16" s="54">
        <f>MAX(0,'[1]Pokagon Band of Potawatomi Ind'!X13)</f>
        <v>0</v>
      </c>
      <c r="BB16" s="52">
        <f>'[1]Soaring Eagle Gaming'!F13</f>
        <v>1772731.7</v>
      </c>
      <c r="BC16" s="53">
        <f>'[1]Soaring Eagle Gaming'!L13</f>
        <v>124907.47999999998</v>
      </c>
      <c r="BD16" s="53">
        <f>'[1]Soaring Eagle Gaming'!R13</f>
        <v>-48941.340000000026</v>
      </c>
      <c r="BE16" s="73">
        <f>MAX(0,'[1]Soaring Eagle Gaming'!X13)</f>
        <v>0</v>
      </c>
      <c r="BF16" s="52">
        <f>'[1]Sault Ste. Marie Tribe of Chipp'!F13</f>
        <v>3772051.75</v>
      </c>
      <c r="BG16" s="53">
        <f>'[1]Sault Ste. Marie Tribe of Chipp'!L13</f>
        <v>350933.12999999989</v>
      </c>
      <c r="BH16" s="53">
        <f>'[1]Sault Ste. Marie Tribe of Chipp'!R13</f>
        <v>318118.12999999989</v>
      </c>
      <c r="BI16" s="73">
        <f>MAX(0,'[1]Sault Ste. Marie Tribe of Chipp'!X13)</f>
        <v>25389.184799999992</v>
      </c>
      <c r="BJ16" s="85">
        <f t="shared" ref="BJ16" si="27">B16+F16+J16+N16+R16+V16+Z16+AD16+AH16+AL16+AP16+AT16+AX16+BB16+BF16</f>
        <v>480793043.31999999</v>
      </c>
      <c r="BK16" s="81">
        <f t="shared" ref="BK16" si="28">C16+G16+K16+O16+S16+W16+AA16+AE16+AI16+AM16+AQ16+AU16+AY16+BC16+BG16</f>
        <v>49229621.309999987</v>
      </c>
      <c r="BL16" s="81">
        <f t="shared" ref="BL16" si="29">D16+H16+L16+P16+T16+X16+AB16+AF16+AJ16+AN16+AR16+AV16+AZ16+BD16+BH16</f>
        <v>31787554.919999976</v>
      </c>
      <c r="BM16" s="86">
        <f t="shared" ref="BM16" si="30">E16+I16+M16+Q16+U16+Y16+AC16+AG16+AK16+AO16+AS16+AW16+BA16+BE16+BI16</f>
        <v>1943436.431831999</v>
      </c>
      <c r="BN16" s="76">
        <f>'[1]All Operators reconciliation'!X13+'[1]All Operators reconciliation'!Z13</f>
        <v>852875.24108799943</v>
      </c>
    </row>
    <row r="17" spans="1:67" s="7" customFormat="1" ht="13.8" x14ac:dyDescent="0.3">
      <c r="A17" s="11" t="s">
        <v>47</v>
      </c>
      <c r="B17" s="52">
        <f>'[1]MGM Grand Detroit'!F14</f>
        <v>95456180.620000005</v>
      </c>
      <c r="C17" s="53">
        <f>'[1]MGM Grand Detroit'!L14</f>
        <v>8575295.1800000072</v>
      </c>
      <c r="D17" s="53">
        <f>'[1]MGM Grand Detroit'!R14</f>
        <v>4508306.480000007</v>
      </c>
      <c r="E17" s="54">
        <f>MAX(0,'[1]MGM Grand Detroit'!Z14)</f>
        <v>265088.42102400039</v>
      </c>
      <c r="F17" s="52">
        <f>'[1]MotorCity Casino'!F14</f>
        <v>154223906.22</v>
      </c>
      <c r="G17" s="53">
        <f>'[1]MotorCity Casino'!L14</f>
        <v>19976793.600000001</v>
      </c>
      <c r="H17" s="53">
        <f>'[1]MotorCity Casino'!R14</f>
        <v>14898268.66</v>
      </c>
      <c r="I17" s="54">
        <f>MAX(0,'[1]MotorCity Casino'!Z14)</f>
        <v>876018.197208</v>
      </c>
      <c r="J17" s="52">
        <f>[1]Greektown_Penn!F14</f>
        <v>29152875.469999999</v>
      </c>
      <c r="K17" s="53">
        <f>[1]Greektown_Penn!L14</f>
        <v>1211708.4699999974</v>
      </c>
      <c r="L17" s="53">
        <f>[1]Greektown_Penn!R14</f>
        <v>864917.24999999744</v>
      </c>
      <c r="M17" s="54">
        <f>MAX(0,[1]Greektown_Penn!Z14)</f>
        <v>50857.134299999845</v>
      </c>
      <c r="N17" s="52">
        <f>'[1]Bay Mills Indian Community'!F14</f>
        <v>127436611.73999999</v>
      </c>
      <c r="O17" s="53">
        <f>'[1]Bay Mills Indian Community'!L14</f>
        <v>6684212.099999994</v>
      </c>
      <c r="P17" s="53">
        <f>'[1]Bay Mills Indian Community'!R14</f>
        <v>3817505.4799999939</v>
      </c>
      <c r="Q17" s="54">
        <f>MAX(0,'[1]Bay Mills Indian Community'!X14)</f>
        <v>320670.46031999949</v>
      </c>
      <c r="R17" s="52">
        <f>[1]FireKeepers!F14</f>
        <v>2901812.64</v>
      </c>
      <c r="S17" s="53">
        <f>[1]FireKeepers!L14</f>
        <v>-154677.83999999985</v>
      </c>
      <c r="T17" s="53">
        <f>[1]FireKeepers!R14</f>
        <v>-243813.47999999986</v>
      </c>
      <c r="U17" s="54">
        <f>MAX(0,[1]FireKeepers!X14)</f>
        <v>0</v>
      </c>
      <c r="V17" s="52">
        <f>'[1]Grnd Traverse Band of Otta &amp; Ch'!F14</f>
        <v>33162681.760000002</v>
      </c>
      <c r="W17" s="53">
        <f>'[1]Grnd Traverse Band of Otta &amp; Ch'!L14</f>
        <v>2186736.6100000031</v>
      </c>
      <c r="X17" s="53">
        <f>'[1]Grnd Traverse Band of Otta &amp; Ch'!R14</f>
        <v>1436217.0200000033</v>
      </c>
      <c r="Y17" s="54">
        <f>MAX(0,'[1]Grnd Traverse Band of Otta &amp; Ch'!X14)</f>
        <v>0</v>
      </c>
      <c r="Z17" s="52">
        <f>'[1]Gun Lake'!F14</f>
        <v>2422474.9500000002</v>
      </c>
      <c r="AA17" s="53">
        <f>'[1]Gun Lake'!L14</f>
        <v>168606.83000000031</v>
      </c>
      <c r="AB17" s="53">
        <f>'[1]Gun Lake'!R14</f>
        <v>-291786.85999999969</v>
      </c>
      <c r="AC17" s="54">
        <f>MAX(0,'[1]Gun Lake'!X14)</f>
        <v>0</v>
      </c>
      <c r="AD17" s="52">
        <f>'[1]Hannahville Indian Community'!F14</f>
        <v>1311007.1200000001</v>
      </c>
      <c r="AE17" s="53">
        <f>'[1]Hannahville Indian Community'!L14</f>
        <v>155695.29000000012</v>
      </c>
      <c r="AF17" s="53">
        <f>'[1]Hannahville Indian Community'!R14</f>
        <v>11278.290000000125</v>
      </c>
      <c r="AG17" s="54">
        <f>MAX(0,'[1]Hannahville Indian Community'!X14)</f>
        <v>0</v>
      </c>
      <c r="AH17" s="52">
        <f>'[1]Keweenaw Bay Indian Community'!F14</f>
        <v>1492071.82</v>
      </c>
      <c r="AI17" s="53">
        <f>'[1]Keweenaw Bay Indian Community'!L14</f>
        <v>133657.06000000006</v>
      </c>
      <c r="AJ17" s="53">
        <f>'[1]Keweenaw Bay Indian Community'!R14</f>
        <v>103479.20000000006</v>
      </c>
      <c r="AK17" s="54">
        <f>MAX(0,'[1]Keweenaw Bay Indian Community'!X14)</f>
        <v>8692.2528000000057</v>
      </c>
      <c r="AL17" s="52">
        <f>'[1]Lac Vieux Desert Tribe'!F14</f>
        <v>13848734.52</v>
      </c>
      <c r="AM17" s="53">
        <f>'[1]Lac Vieux Desert Tribe'!L14</f>
        <v>1238674.3899999987</v>
      </c>
      <c r="AN17" s="53">
        <f>'[1]Lac Vieux Desert Tribe'!R14</f>
        <v>417125.73999999871</v>
      </c>
      <c r="AO17" s="54">
        <f>MAX(0,'[1]Lac Vieux Desert Tribe'!X14)</f>
        <v>35038.562159999892</v>
      </c>
      <c r="AP17" s="52">
        <f>'[1]Little River Band of Ottawa Ind'!F14</f>
        <v>8862028.6999999993</v>
      </c>
      <c r="AQ17" s="53">
        <f>'[1]Little River Band of Ottawa Ind'!L14</f>
        <v>480800.87999999942</v>
      </c>
      <c r="AR17" s="53">
        <f>'[1]Little River Band of Ottawa Ind'!R14</f>
        <v>135143.01999999944</v>
      </c>
      <c r="AS17" s="54">
        <f>MAX(0,'[1]Little River Band of Ottawa Ind'!X14)</f>
        <v>11352.013679999953</v>
      </c>
      <c r="AT17" s="52">
        <f>'[1]Little Traverse Bay Band of Oda'!F14</f>
        <v>2655972.7599999998</v>
      </c>
      <c r="AU17" s="53">
        <f>'[1]Little Traverse Bay Band of Oda'!L14</f>
        <v>102800.06999999983</v>
      </c>
      <c r="AV17" s="53">
        <f>'[1]Little Traverse Bay Band of Oda'!R14</f>
        <v>73679.679999999833</v>
      </c>
      <c r="AW17" s="54">
        <f>MAX(0,'[1]Little Traverse Bay Band of Oda'!X14)</f>
        <v>6189.0931199999859</v>
      </c>
      <c r="AX17" s="52">
        <f>'[1]Pokagon Band of Potawatomi Ind'!F14</f>
        <v>931003.39</v>
      </c>
      <c r="AY17" s="53">
        <f>'[1]Pokagon Band of Potawatomi Ind'!L14</f>
        <v>41148.689999999988</v>
      </c>
      <c r="AZ17" s="53">
        <f>'[1]Pokagon Band of Potawatomi Ind'!R14</f>
        <v>40923.959999999985</v>
      </c>
      <c r="BA17" s="54">
        <f>MAX(0,'[1]Pokagon Band of Potawatomi Ind'!X14)</f>
        <v>0</v>
      </c>
      <c r="BB17" s="52">
        <f>'[1]Soaring Eagle Gaming'!F14</f>
        <v>2404473.79</v>
      </c>
      <c r="BC17" s="53">
        <f>'[1]Soaring Eagle Gaming'!L14</f>
        <v>83419.069999999832</v>
      </c>
      <c r="BD17" s="53">
        <f>'[1]Soaring Eagle Gaming'!R14</f>
        <v>-60784.810000000172</v>
      </c>
      <c r="BE17" s="73">
        <f>MAX(0,'[1]Soaring Eagle Gaming'!X14)</f>
        <v>0</v>
      </c>
      <c r="BF17" s="52">
        <f>'[1]Sault Ste. Marie Tribe of Chipp'!F14</f>
        <v>3719237.79</v>
      </c>
      <c r="BG17" s="53">
        <f>'[1]Sault Ste. Marie Tribe of Chipp'!L14</f>
        <v>-38737.259999999776</v>
      </c>
      <c r="BH17" s="53">
        <f>'[1]Sault Ste. Marie Tribe of Chipp'!R14</f>
        <v>-51697.259999999776</v>
      </c>
      <c r="BI17" s="73">
        <f>MAX(0,'[1]Sault Ste. Marie Tribe of Chipp'!X14)</f>
        <v>0</v>
      </c>
      <c r="BJ17" s="85">
        <f t="shared" ref="BJ17" si="31">B17+F17+J17+N17+R17+V17+Z17+AD17+AH17+AL17+AP17+AT17+AX17+BB17+BF17</f>
        <v>479981073.28999996</v>
      </c>
      <c r="BK17" s="81">
        <f t="shared" ref="BK17" si="32">C17+G17+K17+O17+S17+W17+AA17+AE17+AI17+AM17+AQ17+AU17+AY17+BC17+BG17</f>
        <v>40846133.140000008</v>
      </c>
      <c r="BL17" s="81">
        <f t="shared" ref="BL17" si="33">D17+H17+L17+P17+T17+X17+AB17+AF17+AJ17+AN17+AR17+AV17+AZ17+BD17+BH17</f>
        <v>25658762.369999997</v>
      </c>
      <c r="BM17" s="86">
        <f t="shared" ref="BM17" si="34">E17+I17+M17+Q17+U17+Y17+AC17+AG17+AK17+AO17+AS17+AW17+BA17+BE17+BI17</f>
        <v>1573906.1346119996</v>
      </c>
      <c r="BN17" s="76">
        <f>'[1]All Operators reconciliation'!X14+'[1]All Operators reconciliation'!Z14</f>
        <v>764235.26310300012</v>
      </c>
    </row>
    <row r="18" spans="1:67" s="7" customFormat="1" thickBot="1" x14ac:dyDescent="0.35">
      <c r="A18" s="11" t="s">
        <v>48</v>
      </c>
      <c r="B18" s="1"/>
      <c r="C18" s="2"/>
      <c r="D18" s="2"/>
      <c r="E18" s="3"/>
      <c r="F18" s="1"/>
      <c r="G18" s="2"/>
      <c r="H18" s="2"/>
      <c r="I18" s="3"/>
      <c r="J18" s="1"/>
      <c r="K18" s="2"/>
      <c r="L18" s="2"/>
      <c r="M18" s="3"/>
      <c r="N18" s="1"/>
      <c r="O18" s="2"/>
      <c r="P18" s="2"/>
      <c r="Q18" s="3"/>
      <c r="R18" s="1"/>
      <c r="S18" s="2"/>
      <c r="T18" s="2"/>
      <c r="U18" s="3"/>
      <c r="V18" s="1"/>
      <c r="W18" s="2"/>
      <c r="X18" s="2"/>
      <c r="Y18" s="3"/>
      <c r="Z18" s="1"/>
      <c r="AA18" s="2"/>
      <c r="AB18" s="2"/>
      <c r="AC18" s="3"/>
      <c r="AD18" s="1"/>
      <c r="AE18" s="2"/>
      <c r="AF18" s="2"/>
      <c r="AG18" s="3"/>
      <c r="AH18" s="1"/>
      <c r="AI18" s="2"/>
      <c r="AJ18" s="2"/>
      <c r="AK18" s="3"/>
      <c r="AL18" s="13"/>
      <c r="AM18" s="4"/>
      <c r="AN18" s="4"/>
      <c r="AO18" s="5"/>
      <c r="AP18" s="13"/>
      <c r="AQ18" s="4"/>
      <c r="AR18" s="4"/>
      <c r="AS18" s="5"/>
      <c r="AT18" s="13"/>
      <c r="AU18" s="4"/>
      <c r="AV18" s="4"/>
      <c r="AW18" s="5"/>
      <c r="AX18" s="13"/>
      <c r="AY18" s="4"/>
      <c r="AZ18" s="4"/>
      <c r="BA18" s="5"/>
      <c r="BB18" s="13"/>
      <c r="BC18" s="4"/>
      <c r="BD18" s="4"/>
      <c r="BE18" s="74"/>
      <c r="BF18" s="13"/>
      <c r="BG18" s="4"/>
      <c r="BH18" s="4"/>
      <c r="BI18" s="74"/>
      <c r="BJ18" s="87"/>
      <c r="BK18" s="88"/>
      <c r="BL18" s="88"/>
      <c r="BM18" s="89"/>
      <c r="BN18" s="77"/>
    </row>
    <row r="19" spans="1:67" s="64" customFormat="1" thickBot="1" x14ac:dyDescent="0.35">
      <c r="A19" s="59" t="s">
        <v>49</v>
      </c>
      <c r="B19" s="60">
        <f t="shared" ref="B19:BM19" si="35">SUM(B7:B18)</f>
        <v>891581385.03000009</v>
      </c>
      <c r="C19" s="60">
        <f t="shared" ref="C19" si="36">SUM(C7:C18)</f>
        <v>86162868.489999995</v>
      </c>
      <c r="D19" s="60">
        <f t="shared" si="35"/>
        <v>41313387.799999997</v>
      </c>
      <c r="E19" s="61">
        <f t="shared" si="35"/>
        <v>2429227.2026399998</v>
      </c>
      <c r="F19" s="60">
        <f t="shared" si="35"/>
        <v>1230604816.1299999</v>
      </c>
      <c r="G19" s="60">
        <f>SUM(G7:G18)</f>
        <v>142368394.63</v>
      </c>
      <c r="H19" s="60">
        <f>SUM(H7:H18)</f>
        <v>97594789.699999988</v>
      </c>
      <c r="I19" s="61">
        <f t="shared" si="35"/>
        <v>5738573.6343599996</v>
      </c>
      <c r="J19" s="60">
        <f t="shared" ref="J19:BI19" si="37">SUM(J7:J18)</f>
        <v>308445413.48000002</v>
      </c>
      <c r="K19" s="62">
        <f t="shared" si="37"/>
        <v>22679646.699999999</v>
      </c>
      <c r="L19" s="62">
        <f t="shared" si="37"/>
        <v>18399099.77</v>
      </c>
      <c r="M19" s="61">
        <f t="shared" si="37"/>
        <v>1081867.066476</v>
      </c>
      <c r="N19" s="60">
        <f t="shared" si="37"/>
        <v>1023437799.6700001</v>
      </c>
      <c r="O19" s="60">
        <f t="shared" si="37"/>
        <v>61845785.50999999</v>
      </c>
      <c r="P19" s="60">
        <f t="shared" si="37"/>
        <v>27404842.419999991</v>
      </c>
      <c r="Q19" s="61">
        <f t="shared" si="37"/>
        <v>2302006.7632799996</v>
      </c>
      <c r="R19" s="60">
        <f t="shared" si="37"/>
        <v>19406177.299999997</v>
      </c>
      <c r="S19" s="62">
        <f t="shared" si="37"/>
        <v>313453.83000000007</v>
      </c>
      <c r="T19" s="62">
        <f t="shared" si="37"/>
        <v>-665276.37999999989</v>
      </c>
      <c r="U19" s="61">
        <f t="shared" si="37"/>
        <v>0</v>
      </c>
      <c r="V19" s="60">
        <f t="shared" si="37"/>
        <v>307750595.49000001</v>
      </c>
      <c r="W19" s="62">
        <f t="shared" si="37"/>
        <v>16799718.879999995</v>
      </c>
      <c r="X19" s="62">
        <f t="shared" si="37"/>
        <v>969871.64999999502</v>
      </c>
      <c r="Y19" s="61">
        <f t="shared" si="37"/>
        <v>0</v>
      </c>
      <c r="Z19" s="60">
        <f t="shared" si="37"/>
        <v>14993861.309999999</v>
      </c>
      <c r="AA19" s="62">
        <f t="shared" si="37"/>
        <v>1100583.42</v>
      </c>
      <c r="AB19" s="62">
        <f t="shared" si="37"/>
        <v>-1136219.4599999997</v>
      </c>
      <c r="AC19" s="61">
        <f t="shared" si="37"/>
        <v>0</v>
      </c>
      <c r="AD19" s="60">
        <f t="shared" si="37"/>
        <v>10084757.670000002</v>
      </c>
      <c r="AE19" s="62">
        <f t="shared" si="37"/>
        <v>556184.10000000033</v>
      </c>
      <c r="AF19" s="62">
        <f t="shared" si="37"/>
        <v>-25293.459999999672</v>
      </c>
      <c r="AG19" s="61">
        <f t="shared" si="37"/>
        <v>0</v>
      </c>
      <c r="AH19" s="60">
        <f t="shared" si="37"/>
        <v>10740315.689999999</v>
      </c>
      <c r="AI19" s="62">
        <f t="shared" si="37"/>
        <v>932381.93</v>
      </c>
      <c r="AJ19" s="62">
        <f t="shared" si="37"/>
        <v>510478.05000000005</v>
      </c>
      <c r="AK19" s="61">
        <f t="shared" si="37"/>
        <v>42880.156199999998</v>
      </c>
      <c r="AL19" s="60">
        <f t="shared" si="37"/>
        <v>110530912.86999999</v>
      </c>
      <c r="AM19" s="62">
        <f t="shared" si="37"/>
        <v>9982245.7100000009</v>
      </c>
      <c r="AN19" s="62">
        <f t="shared" si="37"/>
        <v>2279626.2800000007</v>
      </c>
      <c r="AO19" s="61">
        <f t="shared" si="37"/>
        <v>37638.321839999997</v>
      </c>
      <c r="AP19" s="60">
        <f t="shared" si="37"/>
        <v>68055876.159999996</v>
      </c>
      <c r="AQ19" s="62">
        <f t="shared" si="37"/>
        <v>3731133.3299999987</v>
      </c>
      <c r="AR19" s="62">
        <f t="shared" si="37"/>
        <v>766209.29999999877</v>
      </c>
      <c r="AS19" s="61">
        <f t="shared" si="37"/>
        <v>64361.581199999877</v>
      </c>
      <c r="AT19" s="60">
        <f t="shared" si="37"/>
        <v>29783598.409999996</v>
      </c>
      <c r="AU19" s="62">
        <f t="shared" si="37"/>
        <v>1795476.71</v>
      </c>
      <c r="AV19" s="62">
        <f t="shared" si="37"/>
        <v>985128.04999999981</v>
      </c>
      <c r="AW19" s="61">
        <f t="shared" si="37"/>
        <v>82750.75619999996</v>
      </c>
      <c r="AX19" s="60">
        <f t="shared" si="37"/>
        <v>7436550.7799999993</v>
      </c>
      <c r="AY19" s="62">
        <f t="shared" si="37"/>
        <v>343819.19999999995</v>
      </c>
      <c r="AZ19" s="62">
        <f t="shared" si="37"/>
        <v>-305616.12000000017</v>
      </c>
      <c r="BA19" s="61">
        <f t="shared" si="37"/>
        <v>0</v>
      </c>
      <c r="BB19" s="60">
        <f t="shared" ref="BB19:BE19" si="38">SUM(BB7:BB18)</f>
        <v>10429940.030000001</v>
      </c>
      <c r="BC19" s="62">
        <f t="shared" si="38"/>
        <v>775804.76</v>
      </c>
      <c r="BD19" s="62">
        <f t="shared" si="38"/>
        <v>-161636.94999999998</v>
      </c>
      <c r="BE19" s="61">
        <f t="shared" si="38"/>
        <v>0</v>
      </c>
      <c r="BF19" s="60">
        <f t="shared" si="37"/>
        <v>28335763.5</v>
      </c>
      <c r="BG19" s="62">
        <f t="shared" si="37"/>
        <v>1389191.7099999993</v>
      </c>
      <c r="BH19" s="62">
        <f t="shared" si="37"/>
        <v>896456.70999999926</v>
      </c>
      <c r="BI19" s="61">
        <f t="shared" si="37"/>
        <v>79644.933479999978</v>
      </c>
      <c r="BJ19" s="78">
        <f t="shared" si="35"/>
        <v>4071617763.52</v>
      </c>
      <c r="BK19" s="79">
        <f t="shared" ref="BK19" si="39">SUM(BK7:BK18)</f>
        <v>350776688.90999997</v>
      </c>
      <c r="BL19" s="79">
        <f t="shared" si="35"/>
        <v>188825847.35999998</v>
      </c>
      <c r="BM19" s="80">
        <f t="shared" si="35"/>
        <v>11858950.415676</v>
      </c>
      <c r="BN19" s="72">
        <f t="shared" ref="BN19" si="40">SUM(BN7:BN18)</f>
        <v>5930484.3530789986</v>
      </c>
    </row>
    <row r="20" spans="1:67" s="12" customFormat="1" ht="13.8" x14ac:dyDescent="0.3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1"/>
      <c r="BO20" s="45"/>
    </row>
    <row r="21" spans="1:67" s="6" customFormat="1" ht="12" x14ac:dyDescent="0.25">
      <c r="A21" s="20"/>
      <c r="B21" s="27" t="s">
        <v>55</v>
      </c>
      <c r="C21" s="210" t="s">
        <v>59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"/>
      <c r="S21" s="21"/>
      <c r="T21" s="21"/>
      <c r="U21" s="22"/>
      <c r="V21" s="21"/>
      <c r="W21" s="21"/>
      <c r="X21" s="21"/>
      <c r="Y21" s="22"/>
      <c r="Z21" s="21"/>
      <c r="AA21" s="21"/>
      <c r="AB21" s="21"/>
      <c r="AC21" s="22"/>
      <c r="AD21" s="21"/>
      <c r="AE21" s="21"/>
      <c r="AF21" s="21"/>
      <c r="AG21" s="22"/>
      <c r="AH21" s="21"/>
      <c r="AI21" s="21"/>
      <c r="AJ21" s="21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1"/>
      <c r="BK21" s="21"/>
      <c r="BL21" s="21"/>
      <c r="BM21" s="21"/>
      <c r="BN21" s="23"/>
      <c r="BO21" s="43"/>
    </row>
    <row r="22" spans="1:67" s="6" customFormat="1" x14ac:dyDescent="0.3">
      <c r="A22" s="24"/>
      <c r="B22" s="27" t="s">
        <v>58</v>
      </c>
      <c r="C22" s="210" t="s">
        <v>62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5"/>
      <c r="BO22" s="44"/>
    </row>
    <row r="23" spans="1:67" s="6" customFormat="1" x14ac:dyDescent="0.3">
      <c r="A23" s="24"/>
      <c r="B23" s="27" t="s">
        <v>69</v>
      </c>
      <c r="C23" s="210" t="s">
        <v>70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5"/>
      <c r="BO23" s="44"/>
    </row>
    <row r="24" spans="1:67" ht="15" thickBot="1" x14ac:dyDescent="0.35">
      <c r="A24" s="8"/>
      <c r="B24" s="26"/>
      <c r="C24" s="26"/>
      <c r="D24" s="26"/>
      <c r="E24" s="2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0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do1Qd9/1u4JrPPe8m6BL9DpKPpNobUBAOLX8adLvOQ8hBOrHJaVED/5Ko80SQVktn3SWWhEOkXg+urztKP930Q==" saltValue="vzmw4ljb2KrHBqlqyr/OkA==" spinCount="100000" sheet="1" selectLockedCells="1" selectUnlockedCells="1"/>
  <mergeCells count="69">
    <mergeCell ref="AT4:AW4"/>
    <mergeCell ref="V4:Y4"/>
    <mergeCell ref="Z4:AC4"/>
    <mergeCell ref="AD4:AG4"/>
    <mergeCell ref="AH5:AK5"/>
    <mergeCell ref="AL5:AO5"/>
    <mergeCell ref="AP5:AS5"/>
    <mergeCell ref="AT5:AW5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V3:Y3"/>
    <mergeCell ref="V5:Y5"/>
    <mergeCell ref="AH4:AK4"/>
    <mergeCell ref="AL4:AO4"/>
    <mergeCell ref="AP4:AS4"/>
    <mergeCell ref="B4:E4"/>
    <mergeCell ref="F4:I4"/>
    <mergeCell ref="J4:M4"/>
    <mergeCell ref="N4:Q4"/>
    <mergeCell ref="R4:U4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AP2:AS2"/>
    <mergeCell ref="AT2:AW2"/>
    <mergeCell ref="AP3:AS3"/>
    <mergeCell ref="AT3:AW3"/>
    <mergeCell ref="AX2:BA2"/>
    <mergeCell ref="Z2:AC2"/>
    <mergeCell ref="AD2:AG2"/>
    <mergeCell ref="AH2:AK2"/>
    <mergeCell ref="AL2:AO2"/>
    <mergeCell ref="AH3:AK3"/>
    <mergeCell ref="AL3:AO3"/>
    <mergeCell ref="Z3:AC3"/>
    <mergeCell ref="AD3:AG3"/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ABE1-4A7D-4571-8B75-A1FECAECCBA1}">
  <sheetPr codeName="Sheet2"/>
  <dimension ref="A1:CA33"/>
  <sheetViews>
    <sheetView zoomScale="90" zoomScaleNormal="90" workbookViewId="0"/>
  </sheetViews>
  <sheetFormatPr defaultRowHeight="14.4" x14ac:dyDescent="0.3"/>
  <cols>
    <col min="1" max="1" width="14.44140625" customWidth="1"/>
    <col min="2" max="57" width="15.33203125" customWidth="1"/>
    <col min="58" max="58" width="17" bestFit="1" customWidth="1"/>
    <col min="59" max="61" width="15.33203125" customWidth="1"/>
    <col min="62" max="62" width="14.6640625" style="44" customWidth="1"/>
    <col min="65" max="65" width="16.88671875" bestFit="1" customWidth="1"/>
  </cols>
  <sheetData>
    <row r="1" spans="1:73" ht="19.5" customHeight="1" thickBot="1" x14ac:dyDescent="0.35">
      <c r="A1" s="35"/>
      <c r="B1" s="104" t="s">
        <v>53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  <c r="R1" s="104" t="s">
        <v>53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3"/>
      <c r="AL1" s="104" t="s">
        <v>53</v>
      </c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3"/>
      <c r="BB1" s="104" t="s">
        <v>53</v>
      </c>
      <c r="BC1" s="102"/>
      <c r="BD1" s="102"/>
      <c r="BE1" s="102"/>
      <c r="BF1" s="102"/>
      <c r="BG1" s="102"/>
      <c r="BH1" s="102"/>
      <c r="BI1" s="102"/>
      <c r="BJ1" s="103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</row>
    <row r="2" spans="1:73" s="14" customFormat="1" ht="31.5" customHeight="1" thickBot="1" x14ac:dyDescent="0.35">
      <c r="A2" s="40" t="s">
        <v>0</v>
      </c>
      <c r="B2" s="105" t="s">
        <v>1</v>
      </c>
      <c r="C2" s="106"/>
      <c r="D2" s="106"/>
      <c r="E2" s="107"/>
      <c r="F2" s="108" t="s">
        <v>2</v>
      </c>
      <c r="G2" s="109"/>
      <c r="H2" s="109"/>
      <c r="I2" s="110"/>
      <c r="J2" s="111" t="s">
        <v>3</v>
      </c>
      <c r="K2" s="112"/>
      <c r="L2" s="112"/>
      <c r="M2" s="113"/>
      <c r="N2" s="114" t="s">
        <v>4</v>
      </c>
      <c r="O2" s="115"/>
      <c r="P2" s="115"/>
      <c r="Q2" s="116"/>
      <c r="R2" s="117" t="s">
        <v>73</v>
      </c>
      <c r="S2" s="118"/>
      <c r="T2" s="118"/>
      <c r="U2" s="119"/>
      <c r="V2" s="120" t="s">
        <v>5</v>
      </c>
      <c r="W2" s="121"/>
      <c r="X2" s="121"/>
      <c r="Y2" s="122"/>
      <c r="Z2" s="135" t="s">
        <v>77</v>
      </c>
      <c r="AA2" s="136"/>
      <c r="AB2" s="136"/>
      <c r="AC2" s="137"/>
      <c r="AD2" s="138" t="s">
        <v>6</v>
      </c>
      <c r="AE2" s="139"/>
      <c r="AF2" s="139"/>
      <c r="AG2" s="140"/>
      <c r="AH2" s="141" t="s">
        <v>7</v>
      </c>
      <c r="AI2" s="142"/>
      <c r="AJ2" s="142"/>
      <c r="AK2" s="143"/>
      <c r="AL2" s="144" t="s">
        <v>60</v>
      </c>
      <c r="AM2" s="145"/>
      <c r="AN2" s="145"/>
      <c r="AO2" s="146"/>
      <c r="AP2" s="147" t="s">
        <v>8</v>
      </c>
      <c r="AQ2" s="148"/>
      <c r="AR2" s="148"/>
      <c r="AS2" s="149"/>
      <c r="AT2" s="150" t="s">
        <v>54</v>
      </c>
      <c r="AU2" s="151"/>
      <c r="AV2" s="151"/>
      <c r="AW2" s="152"/>
      <c r="AX2" s="153" t="s">
        <v>64</v>
      </c>
      <c r="AY2" s="154"/>
      <c r="AZ2" s="154"/>
      <c r="BA2" s="155"/>
      <c r="BB2" s="156" t="s">
        <v>9</v>
      </c>
      <c r="BC2" s="157"/>
      <c r="BD2" s="157"/>
      <c r="BE2" s="158"/>
      <c r="BF2" s="159" t="s">
        <v>10</v>
      </c>
      <c r="BG2" s="160"/>
      <c r="BH2" s="160"/>
      <c r="BI2" s="161"/>
      <c r="BJ2" s="123" t="s">
        <v>67</v>
      </c>
    </row>
    <row r="3" spans="1:73" s="14" customFormat="1" ht="15.75" hidden="1" customHeight="1" thickBot="1" x14ac:dyDescent="0.35">
      <c r="A3" s="36" t="s">
        <v>11</v>
      </c>
      <c r="B3" s="126" t="s">
        <v>1</v>
      </c>
      <c r="C3" s="127"/>
      <c r="D3" s="127"/>
      <c r="E3" s="128"/>
      <c r="F3" s="129" t="s">
        <v>2</v>
      </c>
      <c r="G3" s="130"/>
      <c r="H3" s="130"/>
      <c r="I3" s="131"/>
      <c r="J3" s="132" t="s">
        <v>3</v>
      </c>
      <c r="K3" s="133"/>
      <c r="L3" s="133"/>
      <c r="M3" s="134"/>
      <c r="N3" s="114" t="s">
        <v>12</v>
      </c>
      <c r="O3" s="115"/>
      <c r="P3" s="115"/>
      <c r="Q3" s="116"/>
      <c r="R3" s="117" t="s">
        <v>72</v>
      </c>
      <c r="S3" s="118"/>
      <c r="T3" s="118"/>
      <c r="U3" s="119"/>
      <c r="V3" s="120" t="s">
        <v>13</v>
      </c>
      <c r="W3" s="121"/>
      <c r="X3" s="121"/>
      <c r="Y3" s="122"/>
      <c r="Z3" s="135" t="s">
        <v>78</v>
      </c>
      <c r="AA3" s="136"/>
      <c r="AB3" s="136"/>
      <c r="AC3" s="137"/>
      <c r="AD3" s="138" t="s">
        <v>14</v>
      </c>
      <c r="AE3" s="139"/>
      <c r="AF3" s="139"/>
      <c r="AG3" s="140"/>
      <c r="AH3" s="141" t="s">
        <v>15</v>
      </c>
      <c r="AI3" s="142"/>
      <c r="AJ3" s="142"/>
      <c r="AK3" s="143"/>
      <c r="AL3" s="144" t="s">
        <v>16</v>
      </c>
      <c r="AM3" s="145"/>
      <c r="AN3" s="145"/>
      <c r="AO3" s="146"/>
      <c r="AP3" s="147" t="s">
        <v>17</v>
      </c>
      <c r="AQ3" s="148"/>
      <c r="AR3" s="148"/>
      <c r="AS3" s="149"/>
      <c r="AT3" s="150" t="s">
        <v>18</v>
      </c>
      <c r="AU3" s="151"/>
      <c r="AV3" s="151"/>
      <c r="AW3" s="152"/>
      <c r="AX3" s="153" t="s">
        <v>65</v>
      </c>
      <c r="AY3" s="154"/>
      <c r="AZ3" s="154"/>
      <c r="BA3" s="155"/>
      <c r="BB3" s="156" t="s">
        <v>19</v>
      </c>
      <c r="BC3" s="157"/>
      <c r="BD3" s="157"/>
      <c r="BE3" s="158"/>
      <c r="BF3" s="162"/>
      <c r="BG3" s="163"/>
      <c r="BH3" s="163"/>
      <c r="BI3" s="164"/>
      <c r="BJ3" s="124"/>
    </row>
    <row r="4" spans="1:73" s="14" customFormat="1" ht="30.75" hidden="1" customHeight="1" thickBot="1" x14ac:dyDescent="0.35">
      <c r="A4" s="37" t="s">
        <v>20</v>
      </c>
      <c r="B4" s="183" t="s">
        <v>21</v>
      </c>
      <c r="C4" s="184"/>
      <c r="D4" s="184"/>
      <c r="E4" s="185"/>
      <c r="F4" s="186" t="s">
        <v>22</v>
      </c>
      <c r="G4" s="187"/>
      <c r="H4" s="187"/>
      <c r="I4" s="188"/>
      <c r="J4" s="189" t="s">
        <v>23</v>
      </c>
      <c r="K4" s="190"/>
      <c r="L4" s="190"/>
      <c r="M4" s="191"/>
      <c r="N4" s="192" t="s">
        <v>24</v>
      </c>
      <c r="O4" s="193"/>
      <c r="P4" s="193"/>
      <c r="Q4" s="194"/>
      <c r="R4" s="195" t="s">
        <v>71</v>
      </c>
      <c r="S4" s="196"/>
      <c r="T4" s="196"/>
      <c r="U4" s="197"/>
      <c r="V4" s="236" t="s">
        <v>25</v>
      </c>
      <c r="W4" s="237"/>
      <c r="X4" s="237"/>
      <c r="Y4" s="238"/>
      <c r="Z4" s="135" t="s">
        <v>79</v>
      </c>
      <c r="AA4" s="136"/>
      <c r="AB4" s="136"/>
      <c r="AC4" s="137"/>
      <c r="AD4" s="239" t="s">
        <v>26</v>
      </c>
      <c r="AE4" s="240"/>
      <c r="AF4" s="240"/>
      <c r="AG4" s="241"/>
      <c r="AH4" s="201" t="s">
        <v>27</v>
      </c>
      <c r="AI4" s="202"/>
      <c r="AJ4" s="202"/>
      <c r="AK4" s="203"/>
      <c r="AL4" s="204" t="s">
        <v>28</v>
      </c>
      <c r="AM4" s="205"/>
      <c r="AN4" s="205"/>
      <c r="AO4" s="206"/>
      <c r="AP4" s="207" t="s">
        <v>29</v>
      </c>
      <c r="AQ4" s="208"/>
      <c r="AR4" s="208"/>
      <c r="AS4" s="209"/>
      <c r="AT4" s="233" t="s">
        <v>30</v>
      </c>
      <c r="AU4" s="234"/>
      <c r="AV4" s="234"/>
      <c r="AW4" s="235"/>
      <c r="AX4" s="153" t="s">
        <v>66</v>
      </c>
      <c r="AY4" s="154"/>
      <c r="AZ4" s="154"/>
      <c r="BA4" s="155"/>
      <c r="BB4" s="165" t="s">
        <v>31</v>
      </c>
      <c r="BC4" s="166"/>
      <c r="BD4" s="166"/>
      <c r="BE4" s="167"/>
      <c r="BF4" s="162"/>
      <c r="BG4" s="163"/>
      <c r="BH4" s="163"/>
      <c r="BI4" s="164"/>
      <c r="BJ4" s="124"/>
    </row>
    <row r="5" spans="1:73" s="14" customFormat="1" ht="35.25" customHeight="1" thickBot="1" x14ac:dyDescent="0.35">
      <c r="A5" s="39" t="s">
        <v>63</v>
      </c>
      <c r="B5" s="218">
        <v>44218</v>
      </c>
      <c r="C5" s="219"/>
      <c r="D5" s="219"/>
      <c r="E5" s="220"/>
      <c r="F5" s="221">
        <v>44218</v>
      </c>
      <c r="G5" s="222"/>
      <c r="H5" s="222"/>
      <c r="I5" s="223"/>
      <c r="J5" s="224">
        <v>44218</v>
      </c>
      <c r="K5" s="225"/>
      <c r="L5" s="225"/>
      <c r="M5" s="226"/>
      <c r="N5" s="227">
        <v>44218</v>
      </c>
      <c r="O5" s="228"/>
      <c r="P5" s="228"/>
      <c r="Q5" s="229"/>
      <c r="R5" s="230" t="s">
        <v>74</v>
      </c>
      <c r="S5" s="231"/>
      <c r="T5" s="231"/>
      <c r="U5" s="232"/>
      <c r="V5" s="198">
        <v>44218</v>
      </c>
      <c r="W5" s="199"/>
      <c r="X5" s="199"/>
      <c r="Y5" s="200"/>
      <c r="Z5" s="212">
        <v>44410</v>
      </c>
      <c r="AA5" s="213"/>
      <c r="AB5" s="213"/>
      <c r="AC5" s="214"/>
      <c r="AD5" s="215">
        <v>44218</v>
      </c>
      <c r="AE5" s="216"/>
      <c r="AF5" s="216"/>
      <c r="AG5" s="217"/>
      <c r="AH5" s="242">
        <v>44218</v>
      </c>
      <c r="AI5" s="243"/>
      <c r="AJ5" s="243"/>
      <c r="AK5" s="244"/>
      <c r="AL5" s="245">
        <v>44218</v>
      </c>
      <c r="AM5" s="246"/>
      <c r="AN5" s="246"/>
      <c r="AO5" s="247"/>
      <c r="AP5" s="248">
        <v>44218</v>
      </c>
      <c r="AQ5" s="249"/>
      <c r="AR5" s="249"/>
      <c r="AS5" s="250"/>
      <c r="AT5" s="251">
        <v>44225</v>
      </c>
      <c r="AU5" s="252"/>
      <c r="AV5" s="252"/>
      <c r="AW5" s="253"/>
      <c r="AX5" s="168">
        <v>44242</v>
      </c>
      <c r="AY5" s="169"/>
      <c r="AZ5" s="169"/>
      <c r="BA5" s="170"/>
      <c r="BB5" s="171">
        <v>44218</v>
      </c>
      <c r="BC5" s="172"/>
      <c r="BD5" s="172"/>
      <c r="BE5" s="173"/>
      <c r="BF5" s="162"/>
      <c r="BG5" s="163"/>
      <c r="BH5" s="163"/>
      <c r="BI5" s="164"/>
      <c r="BJ5" s="125"/>
    </row>
    <row r="6" spans="1:73" s="7" customFormat="1" ht="55.8" thickBot="1" x14ac:dyDescent="0.35">
      <c r="A6" s="38" t="s">
        <v>32</v>
      </c>
      <c r="B6" s="47" t="s">
        <v>57</v>
      </c>
      <c r="C6" s="48" t="s">
        <v>50</v>
      </c>
      <c r="D6" s="48" t="s">
        <v>33</v>
      </c>
      <c r="E6" s="49" t="s">
        <v>34</v>
      </c>
      <c r="F6" s="47" t="str">
        <f t="shared" ref="F6:N6" si="0">B6</f>
        <v>Total Handle</v>
      </c>
      <c r="G6" s="48" t="str">
        <f t="shared" si="0"/>
        <v>Gross Sports Betting Receipts</v>
      </c>
      <c r="H6" s="48" t="str">
        <f t="shared" si="0"/>
        <v>Adjusted Gross Sports Betting Receipts</v>
      </c>
      <c r="I6" s="49" t="str">
        <f>E6</f>
        <v>Internet Sports Betting State Tax
 (5.88%)</v>
      </c>
      <c r="J6" s="47" t="str">
        <f t="shared" si="0"/>
        <v>Total Handle</v>
      </c>
      <c r="K6" s="48" t="str">
        <f t="shared" si="0"/>
        <v>Gross Sports Betting Receipts</v>
      </c>
      <c r="L6" s="48" t="str">
        <f t="shared" si="0"/>
        <v>Adjusted Gross Sports Betting Receipts</v>
      </c>
      <c r="M6" s="49" t="str">
        <f t="shared" si="0"/>
        <v>Internet Sports Betting State Tax
 (5.88%)</v>
      </c>
      <c r="N6" s="47" t="str">
        <f t="shared" si="0"/>
        <v>Total Handle</v>
      </c>
      <c r="O6" s="48" t="str">
        <f t="shared" ref="O6:P6" si="1">K6</f>
        <v>Gross Sports Betting Receipts</v>
      </c>
      <c r="P6" s="48" t="str">
        <f t="shared" si="1"/>
        <v>Adjusted Gross Sports Betting Receipts</v>
      </c>
      <c r="Q6" s="49" t="s">
        <v>35</v>
      </c>
      <c r="R6" s="47" t="str">
        <f t="shared" ref="R6:X6" si="2">J6</f>
        <v>Total Handle</v>
      </c>
      <c r="S6" s="48" t="str">
        <f t="shared" si="2"/>
        <v>Gross Sports Betting Receipts</v>
      </c>
      <c r="T6" s="48" t="str">
        <f t="shared" si="2"/>
        <v>Adjusted Gross Sports Betting Receipts</v>
      </c>
      <c r="U6" s="49" t="str">
        <f>Q6</f>
        <v>Internet Sports Betting State Payment
 (8.4%)</v>
      </c>
      <c r="V6" s="47" t="str">
        <f t="shared" si="2"/>
        <v>Total Handle</v>
      </c>
      <c r="W6" s="48" t="str">
        <f t="shared" si="2"/>
        <v>Gross Sports Betting Receipts</v>
      </c>
      <c r="X6" s="48" t="str">
        <f t="shared" si="2"/>
        <v>Adjusted Gross Sports Betting Receipts</v>
      </c>
      <c r="Y6" s="49" t="str">
        <f>Q6</f>
        <v>Internet Sports Betting State Payment
 (8.4%)</v>
      </c>
      <c r="Z6" s="47" t="str">
        <f t="shared" ref="Z6:AG6" si="3">R6</f>
        <v>Total Handle</v>
      </c>
      <c r="AA6" s="48" t="str">
        <f t="shared" si="3"/>
        <v>Gross Sports Betting Receipts</v>
      </c>
      <c r="AB6" s="48" t="str">
        <f t="shared" si="3"/>
        <v>Adjusted Gross Sports Betting Receipts</v>
      </c>
      <c r="AC6" s="49" t="str">
        <f t="shared" si="3"/>
        <v>Internet Sports Betting State Payment
 (8.4%)</v>
      </c>
      <c r="AD6" s="47" t="str">
        <f t="shared" si="3"/>
        <v>Total Handle</v>
      </c>
      <c r="AE6" s="48" t="str">
        <f t="shared" si="3"/>
        <v>Gross Sports Betting Receipts</v>
      </c>
      <c r="AF6" s="48" t="str">
        <f t="shared" si="3"/>
        <v>Adjusted Gross Sports Betting Receipts</v>
      </c>
      <c r="AG6" s="49" t="str">
        <f t="shared" si="3"/>
        <v>Internet Sports Betting State Payment
 (8.4%)</v>
      </c>
      <c r="AH6" s="47" t="str">
        <f t="shared" ref="AH6" si="4">AD6</f>
        <v>Total Handle</v>
      </c>
      <c r="AI6" s="48" t="str">
        <f t="shared" ref="AI6:AJ6" si="5">AE6</f>
        <v>Gross Sports Betting Receipts</v>
      </c>
      <c r="AJ6" s="48" t="str">
        <f t="shared" si="5"/>
        <v>Adjusted Gross Sports Betting Receipts</v>
      </c>
      <c r="AK6" s="49" t="str">
        <f>AG6</f>
        <v>Internet Sports Betting State Payment
 (8.4%)</v>
      </c>
      <c r="AL6" s="47" t="str">
        <f t="shared" ref="AL6:AW6" si="6">AD6</f>
        <v>Total Handle</v>
      </c>
      <c r="AM6" s="48" t="str">
        <f t="shared" si="6"/>
        <v>Gross Sports Betting Receipts</v>
      </c>
      <c r="AN6" s="48" t="str">
        <f t="shared" si="6"/>
        <v>Adjusted Gross Sports Betting Receipts</v>
      </c>
      <c r="AO6" s="49" t="str">
        <f t="shared" si="6"/>
        <v>Internet Sports Betting State Payment
 (8.4%)</v>
      </c>
      <c r="AP6" s="47" t="str">
        <f t="shared" si="6"/>
        <v>Total Handle</v>
      </c>
      <c r="AQ6" s="48" t="str">
        <f t="shared" si="6"/>
        <v>Gross Sports Betting Receipts</v>
      </c>
      <c r="AR6" s="48" t="str">
        <f t="shared" si="6"/>
        <v>Adjusted Gross Sports Betting Receipts</v>
      </c>
      <c r="AS6" s="49" t="str">
        <f t="shared" si="6"/>
        <v>Internet Sports Betting State Payment
 (8.4%)</v>
      </c>
      <c r="AT6" s="47" t="str">
        <f t="shared" si="6"/>
        <v>Total Handle</v>
      </c>
      <c r="AU6" s="48" t="str">
        <f t="shared" si="6"/>
        <v>Gross Sports Betting Receipts</v>
      </c>
      <c r="AV6" s="48" t="str">
        <f t="shared" si="6"/>
        <v>Adjusted Gross Sports Betting Receipts</v>
      </c>
      <c r="AW6" s="49" t="str">
        <f t="shared" si="6"/>
        <v>Internet Sports Betting State Payment
 (8.4%)</v>
      </c>
      <c r="AX6" s="47" t="str">
        <f t="shared" ref="AX6:BE6" si="7">AH6</f>
        <v>Total Handle</v>
      </c>
      <c r="AY6" s="48" t="str">
        <f t="shared" si="7"/>
        <v>Gross Sports Betting Receipts</v>
      </c>
      <c r="AZ6" s="48" t="str">
        <f t="shared" si="7"/>
        <v>Adjusted Gross Sports Betting Receipts</v>
      </c>
      <c r="BA6" s="49" t="str">
        <f t="shared" si="7"/>
        <v>Internet Sports Betting State Payment
 (8.4%)</v>
      </c>
      <c r="BB6" s="47" t="str">
        <f t="shared" si="7"/>
        <v>Total Handle</v>
      </c>
      <c r="BC6" s="48" t="str">
        <f t="shared" si="7"/>
        <v>Gross Sports Betting Receipts</v>
      </c>
      <c r="BD6" s="48" t="str">
        <f t="shared" si="7"/>
        <v>Adjusted Gross Sports Betting Receipts</v>
      </c>
      <c r="BE6" s="49" t="str">
        <f t="shared" si="7"/>
        <v>Internet Sports Betting State Payment
 (8.4%)</v>
      </c>
      <c r="BF6" s="15" t="str">
        <f>B6</f>
        <v>Total Handle</v>
      </c>
      <c r="BG6" s="16" t="s">
        <v>51</v>
      </c>
      <c r="BH6" s="16" t="s">
        <v>52</v>
      </c>
      <c r="BI6" s="17" t="s">
        <v>36</v>
      </c>
      <c r="BJ6" s="41" t="s">
        <v>68</v>
      </c>
    </row>
    <row r="7" spans="1:73" s="66" customFormat="1" ht="13.8" x14ac:dyDescent="0.3">
      <c r="A7" s="65" t="s">
        <v>37</v>
      </c>
      <c r="B7" s="52">
        <f>'[2]MGM Grand Detroit'!F4</f>
        <v>22789888.82</v>
      </c>
      <c r="C7" s="53">
        <f>'[2]MGM Grand Detroit'!L4</f>
        <v>5096934.43</v>
      </c>
      <c r="D7" s="53">
        <f>'[2]MGM Grand Detroit'!R4</f>
        <v>-53434.75</v>
      </c>
      <c r="E7" s="54">
        <f>MAX(0,'[2]MGM Grand Detroit'!Z4)</f>
        <v>0</v>
      </c>
      <c r="F7" s="52">
        <f>'[2]MotorCity Casino'!F4</f>
        <v>32602738.390000001</v>
      </c>
      <c r="G7" s="53">
        <f>'[2]MotorCity Casino'!L4</f>
        <v>622371.71000000183</v>
      </c>
      <c r="H7" s="53">
        <f>'[2]MotorCity Casino'!R4</f>
        <v>-5679061.4099999983</v>
      </c>
      <c r="I7" s="54">
        <f>MAX(0,'[2]MotorCity Casino'!Z4)</f>
        <v>0</v>
      </c>
      <c r="J7" s="52">
        <f>[2]Greektown_Penn!F4</f>
        <v>27482237.629999999</v>
      </c>
      <c r="K7" s="53">
        <f>[2]Greektown_Penn!L4</f>
        <v>3330772.3600000003</v>
      </c>
      <c r="L7" s="53">
        <f>[2]Greektown_Penn!R4</f>
        <v>1698246.0400000003</v>
      </c>
      <c r="M7" s="54">
        <f>MAX(0,[2]Greektown_Penn!Z4)</f>
        <v>99856.867152000006</v>
      </c>
      <c r="N7" s="52">
        <f>'[2]Bay Mills Indian Community'!F4</f>
        <v>28190633.66</v>
      </c>
      <c r="O7" s="53">
        <f>'[2]Bay Mills Indian Community'!L4</f>
        <v>3377189.2699999996</v>
      </c>
      <c r="P7" s="53">
        <f>'[2]Bay Mills Indian Community'!R4</f>
        <v>-1186886.6100000003</v>
      </c>
      <c r="Q7" s="54">
        <f>MAX(0,'[2]Bay Mills Indian Community'!X4)</f>
        <v>0</v>
      </c>
      <c r="R7" s="52">
        <f>[2]FireKeepers!F4</f>
        <v>0</v>
      </c>
      <c r="S7" s="53">
        <f>[2]FireKeepers!L4</f>
        <v>0</v>
      </c>
      <c r="T7" s="53">
        <f>[2]FireKeepers!R4</f>
        <v>0</v>
      </c>
      <c r="U7" s="54">
        <f>MAX(0,[2]FireKeepers!X4)</f>
        <v>0</v>
      </c>
      <c r="V7" s="52">
        <f>'[2]Grnd Traverse Band of Otta &amp; Ch'!F4</f>
        <v>692318.64</v>
      </c>
      <c r="W7" s="53">
        <f>'[2]Grnd Traverse Band of Otta &amp; Ch'!L4</f>
        <v>125659.48999999999</v>
      </c>
      <c r="X7" s="53">
        <f>'[2]Grnd Traverse Band of Otta &amp; Ch'!R4</f>
        <v>51202.51999999999</v>
      </c>
      <c r="Y7" s="54">
        <f>MAX(0,'[2]Grnd Traverse Band of Otta &amp; Ch'!X4)</f>
        <v>4301.0116799999996</v>
      </c>
      <c r="Z7" s="52">
        <f>'[2]Gun Lake'!F4</f>
        <v>0</v>
      </c>
      <c r="AA7" s="53">
        <f>'[2]Gun Lake'!L4</f>
        <v>0</v>
      </c>
      <c r="AB7" s="53">
        <f>'[2]Gun Lake'!R4</f>
        <v>0</v>
      </c>
      <c r="AC7" s="54">
        <f>MAX(0,'[2]Gun Lake'!X4)</f>
        <v>0</v>
      </c>
      <c r="AD7" s="52">
        <f>'[2]Hannahville Indian Community'!F4</f>
        <v>327660.81</v>
      </c>
      <c r="AE7" s="53">
        <f>'[2]Hannahville Indian Community'!L4</f>
        <v>39792.409999999974</v>
      </c>
      <c r="AF7" s="53">
        <f>'[2]Hannahville Indian Community'!R4</f>
        <v>-8244.0900000000256</v>
      </c>
      <c r="AG7" s="54">
        <f>MAX(0,'[2]Hannahville Indian Community'!X4)</f>
        <v>0</v>
      </c>
      <c r="AH7" s="52">
        <f>'[2]Keweenaw Bay Indian Community'!F4</f>
        <v>106903.52</v>
      </c>
      <c r="AI7" s="53">
        <f>'[2]Keweenaw Bay Indian Community'!L4</f>
        <v>29697.97</v>
      </c>
      <c r="AJ7" s="53">
        <f>'[2]Keweenaw Bay Indian Community'!R4</f>
        <v>11726.25</v>
      </c>
      <c r="AK7" s="54">
        <f>MAX(0,'[2]Keweenaw Bay Indian Community'!X4)</f>
        <v>985.00500000000011</v>
      </c>
      <c r="AL7" s="52">
        <f>'[2]Lac Vieux Desert Tribe'!F4</f>
        <v>1491196.18</v>
      </c>
      <c r="AM7" s="53">
        <f>'[2]Lac Vieux Desert Tribe'!L4</f>
        <v>388380.12999999989</v>
      </c>
      <c r="AN7" s="53">
        <f>'[2]Lac Vieux Desert Tribe'!R4</f>
        <v>-34609.750000000116</v>
      </c>
      <c r="AO7" s="54">
        <f>MAX(0,'[2]Lac Vieux Desert Tribe'!X4)</f>
        <v>0</v>
      </c>
      <c r="AP7" s="52">
        <f>'[2]Little River Band of Ottawa Ind'!F4</f>
        <v>1073194.93</v>
      </c>
      <c r="AQ7" s="53">
        <f>'[2]Little River Band of Ottawa Ind'!L4</f>
        <v>191260.49999999991</v>
      </c>
      <c r="AR7" s="53">
        <f>'[2]Little River Band of Ottawa Ind'!R4</f>
        <v>-93561.93000000008</v>
      </c>
      <c r="AS7" s="54">
        <f>MAX(0,'[2]Little River Band of Ottawa Ind'!X4)</f>
        <v>0</v>
      </c>
      <c r="AT7" s="52">
        <f>'[2]Little Traverse Bay Band of Oda'!F4</f>
        <v>160051.53</v>
      </c>
      <c r="AU7" s="53">
        <f>'[2]Little Traverse Bay Band of Oda'!L4</f>
        <v>70737.429999999993</v>
      </c>
      <c r="AV7" s="53">
        <f>'[2]Little Traverse Bay Band of Oda'!R4</f>
        <v>50472.429999999993</v>
      </c>
      <c r="AW7" s="54">
        <f>MAX(0,'[2]Little Traverse Bay Band of Oda'!X4)</f>
        <v>4239.6841199999999</v>
      </c>
      <c r="AX7" s="52">
        <f>'[2]Pokagon Band of Potawatomi Ind'!F4</f>
        <v>0</v>
      </c>
      <c r="AY7" s="53">
        <f>'[2]Pokagon Band of Potawatomi Ind'!L4</f>
        <v>0</v>
      </c>
      <c r="AZ7" s="53">
        <f>'[2]Pokagon Band of Potawatomi Ind'!R4</f>
        <v>0</v>
      </c>
      <c r="BA7" s="54">
        <f>MAX(0,'[2]Pokagon Band of Potawatomi Ind'!X4)</f>
        <v>0</v>
      </c>
      <c r="BB7" s="52">
        <f>'[2]Sault Ste. Marie Tribe of Chipp'!F4</f>
        <v>248878.53</v>
      </c>
      <c r="BC7" s="53">
        <f>'[2]Sault Ste. Marie Tribe of Chipp'!L4</f>
        <v>60231.579999999987</v>
      </c>
      <c r="BD7" s="53">
        <f>'[2]Sault Ste. Marie Tribe of Chipp'!R4</f>
        <v>27539.579999999987</v>
      </c>
      <c r="BE7" s="54">
        <f>MAX(0,'[2]Sault Ste. Marie Tribe of Chipp'!X4)</f>
        <v>2313.3247199999992</v>
      </c>
      <c r="BF7" s="55">
        <f>B7+F7+J7+N7+R7+V7+Z7+AD7+AH7+AL7+AP7+AT7+AX7+BB7</f>
        <v>115165702.64000002</v>
      </c>
      <c r="BG7" s="56">
        <f t="shared" ref="BG7:BI18" si="8">C7+G7+K7+O7+S7+W7+AA7+AE7+AI7+AM7+AQ7+AU7+AY7+BC7</f>
        <v>13333027.280000003</v>
      </c>
      <c r="BH7" s="56">
        <f t="shared" si="8"/>
        <v>-5216611.7199999988</v>
      </c>
      <c r="BI7" s="57">
        <f t="shared" si="8"/>
        <v>111695.89267200002</v>
      </c>
      <c r="BJ7" s="58">
        <f>'[2]All Operators reconciliation'!X4+'[2]All Operators reconciliation'!Z4</f>
        <v>64023.875708000014</v>
      </c>
    </row>
    <row r="8" spans="1:73" s="66" customFormat="1" ht="13.8" x14ac:dyDescent="0.3">
      <c r="A8" s="65" t="s">
        <v>38</v>
      </c>
      <c r="B8" s="52">
        <f>'[2]MGM Grand Detroit'!F5</f>
        <v>75743280.299999997</v>
      </c>
      <c r="C8" s="53">
        <f>'[2]MGM Grand Detroit'!L5</f>
        <v>5317545.7500000009</v>
      </c>
      <c r="D8" s="53">
        <f>'[2]MGM Grand Detroit'!R5</f>
        <v>2448687.6400000011</v>
      </c>
      <c r="E8" s="54">
        <f>MAX(0,'[2]MGM Grand Detroit'!Z5)</f>
        <v>140840.86993200006</v>
      </c>
      <c r="F8" s="52">
        <f>'[2]MotorCity Casino'!F5</f>
        <v>87219772.159999996</v>
      </c>
      <c r="G8" s="53">
        <f>'[2]MotorCity Casino'!L5</f>
        <v>-78888.640000000014</v>
      </c>
      <c r="H8" s="53">
        <f>'[2]MotorCity Casino'!R5</f>
        <v>-5399478.75</v>
      </c>
      <c r="I8" s="54">
        <f>MAX(0,'[2]MotorCity Casino'!Z5)</f>
        <v>0</v>
      </c>
      <c r="J8" s="52">
        <f>[2]Greektown_Penn!F5</f>
        <v>40281772.219999999</v>
      </c>
      <c r="K8" s="53">
        <f>[2]Greektown_Penn!L5</f>
        <v>1894529.3300000005</v>
      </c>
      <c r="L8" s="53">
        <f>[2]Greektown_Penn!R5</f>
        <v>-1302825.4399999995</v>
      </c>
      <c r="M8" s="54">
        <f>MAX(0,[2]Greektown_Penn!Z5)</f>
        <v>0</v>
      </c>
      <c r="N8" s="52">
        <f>'[2]Bay Mills Indian Community'!F5</f>
        <v>72938905.209999993</v>
      </c>
      <c r="O8" s="53">
        <f>'[2]Bay Mills Indian Community'!L5</f>
        <v>-161495.79000000656</v>
      </c>
      <c r="P8" s="53">
        <f>'[2]Bay Mills Indian Community'!R5</f>
        <v>-5077960.5500000063</v>
      </c>
      <c r="Q8" s="54">
        <f>MAX(0,'[2]Bay Mills Indian Community'!X5)</f>
        <v>0</v>
      </c>
      <c r="R8" s="52">
        <f>[2]FireKeepers!F5</f>
        <v>0</v>
      </c>
      <c r="S8" s="53">
        <f>[2]FireKeepers!L5</f>
        <v>0</v>
      </c>
      <c r="T8" s="53">
        <f>[2]FireKeepers!R5</f>
        <v>0</v>
      </c>
      <c r="U8" s="54">
        <f>MAX(0,[2]FireKeepers!X5)</f>
        <v>0</v>
      </c>
      <c r="V8" s="52">
        <f>'[2]Grnd Traverse Band of Otta &amp; Ch'!F5</f>
        <v>5556594.96</v>
      </c>
      <c r="W8" s="53">
        <f>'[2]Grnd Traverse Band of Otta &amp; Ch'!L5</f>
        <v>449316.59999999963</v>
      </c>
      <c r="X8" s="53">
        <f>'[2]Grnd Traverse Band of Otta &amp; Ch'!R5</f>
        <v>16651.3199999996</v>
      </c>
      <c r="Y8" s="54">
        <f>MAX(0,'[2]Grnd Traverse Band of Otta &amp; Ch'!X5)</f>
        <v>1398.7108799999664</v>
      </c>
      <c r="Z8" s="52">
        <f>'[2]Gun Lake'!F5</f>
        <v>0</v>
      </c>
      <c r="AA8" s="53">
        <f>'[2]Gun Lake'!L5</f>
        <v>0</v>
      </c>
      <c r="AB8" s="53">
        <f>'[2]Gun Lake'!R5</f>
        <v>0</v>
      </c>
      <c r="AC8" s="54">
        <f>MAX(0,'[2]Gun Lake'!X5)</f>
        <v>0</v>
      </c>
      <c r="AD8" s="52">
        <f>'[2]Hannahville Indian Community'!F5</f>
        <v>1897812.32</v>
      </c>
      <c r="AE8" s="53">
        <f>'[2]Hannahville Indian Community'!L5</f>
        <v>-18097.709999999963</v>
      </c>
      <c r="AF8" s="53">
        <f>'[2]Hannahville Indian Community'!R5</f>
        <v>-277365.93999999994</v>
      </c>
      <c r="AG8" s="54">
        <f>MAX(0,'[2]Hannahville Indian Community'!X5)</f>
        <v>0</v>
      </c>
      <c r="AH8" s="52">
        <f>'[2]Keweenaw Bay Indian Community'!F5</f>
        <v>497693.1</v>
      </c>
      <c r="AI8" s="53">
        <f>'[2]Keweenaw Bay Indian Community'!L5</f>
        <v>69787.669999999984</v>
      </c>
      <c r="AJ8" s="53">
        <f>'[2]Keweenaw Bay Indian Community'!R5</f>
        <v>-11642.860000000015</v>
      </c>
      <c r="AK8" s="54">
        <f>MAX(0,'[2]Keweenaw Bay Indian Community'!X5)</f>
        <v>0</v>
      </c>
      <c r="AL8" s="52">
        <f>'[2]Lac Vieux Desert Tribe'!F5</f>
        <v>6951264.2699999996</v>
      </c>
      <c r="AM8" s="53">
        <f>'[2]Lac Vieux Desert Tribe'!L5</f>
        <v>1105629.3599999994</v>
      </c>
      <c r="AN8" s="53">
        <f>'[2]Lac Vieux Desert Tribe'!R5</f>
        <v>-532004.17000000062</v>
      </c>
      <c r="AO8" s="54">
        <f>MAX(0,'[2]Lac Vieux Desert Tribe'!X5)</f>
        <v>0</v>
      </c>
      <c r="AP8" s="52">
        <f>'[2]Little River Band of Ottawa Ind'!F5</f>
        <v>3593987.18</v>
      </c>
      <c r="AQ8" s="53">
        <f>'[2]Little River Band of Ottawa Ind'!L5</f>
        <v>120306.8900000001</v>
      </c>
      <c r="AR8" s="53">
        <f>'[2]Little River Band of Ottawa Ind'!R5</f>
        <v>-444032.2699999999</v>
      </c>
      <c r="AS8" s="54">
        <f>MAX(0,'[2]Little River Band of Ottawa Ind'!X5)</f>
        <v>0</v>
      </c>
      <c r="AT8" s="52">
        <f>'[2]Little Traverse Bay Band of Oda'!F5</f>
        <v>5782917.9699999997</v>
      </c>
      <c r="AU8" s="53">
        <f>'[2]Little Traverse Bay Band of Oda'!L5</f>
        <v>641864.09999999963</v>
      </c>
      <c r="AV8" s="53">
        <f>'[2]Little Traverse Bay Band of Oda'!R5</f>
        <v>-126779.15000000037</v>
      </c>
      <c r="AW8" s="54">
        <f>MAX(0,'[2]Little Traverse Bay Band of Oda'!X5)</f>
        <v>0</v>
      </c>
      <c r="AX8" s="52">
        <f>'[2]Pokagon Band of Potawatomi Ind'!F5</f>
        <v>12680.22</v>
      </c>
      <c r="AY8" s="53">
        <f>'[2]Pokagon Band of Potawatomi Ind'!L5</f>
        <v>3839.6699999999996</v>
      </c>
      <c r="AZ8" s="53">
        <f>'[2]Pokagon Band of Potawatomi Ind'!R5</f>
        <v>-4859.9400000000005</v>
      </c>
      <c r="BA8" s="54">
        <f>MAX(0,'[2]Pokagon Band of Potawatomi Ind'!X5)</f>
        <v>0</v>
      </c>
      <c r="BB8" s="52">
        <f>'[2]Sault Ste. Marie Tribe of Chipp'!F5</f>
        <v>1380374.08</v>
      </c>
      <c r="BC8" s="53">
        <f>'[2]Sault Ste. Marie Tribe of Chipp'!L5</f>
        <v>128581.48999999999</v>
      </c>
      <c r="BD8" s="53">
        <f>'[2]Sault Ste. Marie Tribe of Chipp'!R5</f>
        <v>-63169.510000000009</v>
      </c>
      <c r="BE8" s="54">
        <f>MAX(0,'[2]Sault Ste. Marie Tribe of Chipp'!X5)</f>
        <v>0</v>
      </c>
      <c r="BF8" s="55">
        <f t="shared" ref="BF8:BF18" si="9">B8+F8+J8+N8+R8+V8+Z8+AD8+AH8+AL8+AP8+AT8+AX8+BB8</f>
        <v>301857053.99000001</v>
      </c>
      <c r="BG8" s="56">
        <f t="shared" si="8"/>
        <v>9472918.7199999932</v>
      </c>
      <c r="BH8" s="56">
        <f t="shared" si="8"/>
        <v>-10774779.620000003</v>
      </c>
      <c r="BI8" s="57">
        <f t="shared" si="8"/>
        <v>142239.58081200003</v>
      </c>
      <c r="BJ8" s="67">
        <f>'[2]All Operators reconciliation'!X5+'[2]All Operators reconciliation'!Z5</f>
        <v>90301.033953000035</v>
      </c>
    </row>
    <row r="9" spans="1:73" s="66" customFormat="1" ht="13.8" x14ac:dyDescent="0.3">
      <c r="A9" s="65" t="s">
        <v>39</v>
      </c>
      <c r="B9" s="52">
        <f>'[2]MGM Grand Detroit'!F6</f>
        <v>92629051.530000001</v>
      </c>
      <c r="C9" s="53">
        <f>'[2]MGM Grand Detroit'!L6</f>
        <v>8709141.2899999991</v>
      </c>
      <c r="D9" s="53">
        <f>'[2]MGM Grand Detroit'!R6</f>
        <v>6378486.5899999989</v>
      </c>
      <c r="E9" s="54">
        <f>MAX(0,'[2]MGM Grand Detroit'!Z6)</f>
        <v>375055.0114919999</v>
      </c>
      <c r="F9" s="52">
        <f>'[2]MotorCity Casino'!F6</f>
        <v>107196819.05</v>
      </c>
      <c r="G9" s="53">
        <f>'[2]MotorCity Casino'!L6</f>
        <v>7771367.7099999906</v>
      </c>
      <c r="H9" s="53">
        <f>'[2]MotorCity Casino'!R6</f>
        <v>4995430.4599999897</v>
      </c>
      <c r="I9" s="54">
        <f>MAX(0,'[2]MotorCity Casino'!Z6)</f>
        <v>0</v>
      </c>
      <c r="J9" s="52">
        <f>[2]Greektown_Penn!F6</f>
        <v>39552902.859999999</v>
      </c>
      <c r="K9" s="53">
        <f>[2]Greektown_Penn!L6</f>
        <v>4689398.3099999987</v>
      </c>
      <c r="L9" s="53">
        <f>[2]Greektown_Penn!R6</f>
        <v>3583819.4799999986</v>
      </c>
      <c r="M9" s="54">
        <f>MAX(0,[2]Greektown_Penn!Z6)</f>
        <v>134122.44955199992</v>
      </c>
      <c r="N9" s="52">
        <f>'[2]Bay Mills Indian Community'!F6</f>
        <v>76504589.120000005</v>
      </c>
      <c r="O9" s="53">
        <f>'[2]Bay Mills Indian Community'!L6</f>
        <v>6034906.1300000101</v>
      </c>
      <c r="P9" s="53">
        <f>'[2]Bay Mills Indian Community'!R6</f>
        <v>3672965.7300000102</v>
      </c>
      <c r="Q9" s="54">
        <f>MAX(0,'[2]Bay Mills Indian Community'!X6)</f>
        <v>0</v>
      </c>
      <c r="R9" s="52">
        <f>[2]FireKeepers!F6</f>
        <v>0</v>
      </c>
      <c r="S9" s="53">
        <f>[2]FireKeepers!L6</f>
        <v>0</v>
      </c>
      <c r="T9" s="53">
        <f>[2]FireKeepers!R6</f>
        <v>0</v>
      </c>
      <c r="U9" s="54">
        <f>MAX(0,[2]FireKeepers!X6)</f>
        <v>0</v>
      </c>
      <c r="V9" s="52">
        <f>'[2]Grnd Traverse Band of Otta &amp; Ch'!F6</f>
        <v>10997415.460000001</v>
      </c>
      <c r="W9" s="53">
        <f>'[2]Grnd Traverse Band of Otta &amp; Ch'!L6</f>
        <v>1033670.1100000013</v>
      </c>
      <c r="X9" s="53">
        <f>'[2]Grnd Traverse Band of Otta &amp; Ch'!R6</f>
        <v>127114.61000000127</v>
      </c>
      <c r="Y9" s="54">
        <f>MAX(0,'[2]Grnd Traverse Band of Otta &amp; Ch'!X6)</f>
        <v>10677.627240000107</v>
      </c>
      <c r="Z9" s="52">
        <f>'[2]Gun Lake'!F6</f>
        <v>0</v>
      </c>
      <c r="AA9" s="53">
        <f>'[2]Gun Lake'!L6</f>
        <v>0</v>
      </c>
      <c r="AB9" s="53">
        <f>'[2]Gun Lake'!R6</f>
        <v>0</v>
      </c>
      <c r="AC9" s="54">
        <f>MAX(0,'[2]Gun Lake'!X6)</f>
        <v>0</v>
      </c>
      <c r="AD9" s="52">
        <f>'[2]Hannahville Indian Community'!F6</f>
        <v>3185743.93</v>
      </c>
      <c r="AE9" s="53">
        <f>'[2]Hannahville Indian Community'!L6</f>
        <v>209572.0700000003</v>
      </c>
      <c r="AF9" s="53">
        <f>'[2]Hannahville Indian Community'!R6</f>
        <v>-34525.96999999971</v>
      </c>
      <c r="AG9" s="54">
        <f>MAX(0,'[2]Hannahville Indian Community'!X6)</f>
        <v>0</v>
      </c>
      <c r="AH9" s="52">
        <f>'[2]Keweenaw Bay Indian Community'!F6</f>
        <v>789792.02</v>
      </c>
      <c r="AI9" s="53">
        <f>'[2]Keweenaw Bay Indian Community'!L6</f>
        <v>70649.300000000047</v>
      </c>
      <c r="AJ9" s="53">
        <f>'[2]Keweenaw Bay Indian Community'!R6</f>
        <v>3056.4100000000471</v>
      </c>
      <c r="AK9" s="54">
        <f>MAX(0,'[2]Keweenaw Bay Indian Community'!X6)</f>
        <v>0</v>
      </c>
      <c r="AL9" s="52">
        <f>'[2]Lac Vieux Desert Tribe'!F6</f>
        <v>14192739.199999999</v>
      </c>
      <c r="AM9" s="53">
        <f>'[2]Lac Vieux Desert Tribe'!L6</f>
        <v>2241391.6899999995</v>
      </c>
      <c r="AN9" s="53">
        <f>'[2]Lac Vieux Desert Tribe'!R6</f>
        <v>-36491.220000000671</v>
      </c>
      <c r="AO9" s="54">
        <f>MAX(0,'[2]Lac Vieux Desert Tribe'!X6)</f>
        <v>0</v>
      </c>
      <c r="AP9" s="52">
        <f>'[2]Little River Band of Ottawa Ind'!F6</f>
        <v>4769582.8099999996</v>
      </c>
      <c r="AQ9" s="53">
        <f>'[2]Little River Band of Ottawa Ind'!L6</f>
        <v>537644.2999999997</v>
      </c>
      <c r="AR9" s="53">
        <f>'[2]Little River Band of Ottawa Ind'!R6</f>
        <v>-25827.730000000331</v>
      </c>
      <c r="AS9" s="54">
        <f>MAX(0,'[2]Little River Band of Ottawa Ind'!X6)</f>
        <v>0</v>
      </c>
      <c r="AT9" s="52">
        <f>'[2]Little Traverse Bay Band of Oda'!F6</f>
        <v>6997278.1500000004</v>
      </c>
      <c r="AU9" s="53">
        <f>'[2]Little Traverse Bay Band of Oda'!L6</f>
        <v>503063.45999999996</v>
      </c>
      <c r="AV9" s="53">
        <f>'[2]Little Traverse Bay Band of Oda'!R6</f>
        <v>137897.99</v>
      </c>
      <c r="AW9" s="54">
        <f>MAX(0,'[2]Little Traverse Bay Band of Oda'!X6)</f>
        <v>933.98255999999981</v>
      </c>
      <c r="AX9" s="52">
        <f>'[2]Pokagon Band of Potawatomi Ind'!F6</f>
        <v>385008.69</v>
      </c>
      <c r="AY9" s="53">
        <f>'[2]Pokagon Band of Potawatomi Ind'!L6</f>
        <v>51196.330000000009</v>
      </c>
      <c r="AZ9" s="53">
        <f>'[2]Pokagon Band of Potawatomi Ind'!R6</f>
        <v>-64257.759999999987</v>
      </c>
      <c r="BA9" s="54">
        <f>MAX(0,'[2]Pokagon Band of Potawatomi Ind'!X6)</f>
        <v>0</v>
      </c>
      <c r="BB9" s="52">
        <f>'[2]Sault Ste. Marie Tribe of Chipp'!F6</f>
        <v>2249238.77</v>
      </c>
      <c r="BC9" s="53">
        <f>'[2]Sault Ste. Marie Tribe of Chipp'!L6</f>
        <v>418528.69999999995</v>
      </c>
      <c r="BD9" s="53">
        <f>'[2]Sault Ste. Marie Tribe of Chipp'!R6</f>
        <v>243420.41999999995</v>
      </c>
      <c r="BE9" s="54">
        <f>MAX(0,'[2]Sault Ste. Marie Tribe of Chipp'!X6)</f>
        <v>15141.076439999997</v>
      </c>
      <c r="BF9" s="55">
        <f t="shared" si="9"/>
        <v>359450161.58999991</v>
      </c>
      <c r="BG9" s="56">
        <f t="shared" si="8"/>
        <v>32270529.399999999</v>
      </c>
      <c r="BH9" s="56">
        <f t="shared" si="8"/>
        <v>18981089.009999994</v>
      </c>
      <c r="BI9" s="57">
        <f t="shared" si="8"/>
        <v>535930.14728399995</v>
      </c>
      <c r="BJ9" s="68">
        <f>'[2]All Operators reconciliation'!X6+'[2]All Operators reconciliation'!Z6</f>
        <v>326462.41975099989</v>
      </c>
    </row>
    <row r="10" spans="1:73" s="66" customFormat="1" ht="13.8" x14ac:dyDescent="0.3">
      <c r="A10" s="65" t="s">
        <v>40</v>
      </c>
      <c r="B10" s="52">
        <f>'[2]MGM Grand Detroit'!F7</f>
        <v>54913412.630000003</v>
      </c>
      <c r="C10" s="53">
        <f>'[2]MGM Grand Detroit'!L7</f>
        <v>5508606.3800000018</v>
      </c>
      <c r="D10" s="53">
        <f>'[2]MGM Grand Detroit'!R7</f>
        <v>3783311.4900000021</v>
      </c>
      <c r="E10" s="54">
        <f>MAX(0,'[2]MGM Grand Detroit'!Z7)</f>
        <v>222458.71561200012</v>
      </c>
      <c r="F10" s="52">
        <f>'[2]MotorCity Casino'!F7</f>
        <v>74239233.530000001</v>
      </c>
      <c r="G10" s="53">
        <f>'[2]MotorCity Casino'!L7</f>
        <v>7035079.7499999981</v>
      </c>
      <c r="H10" s="53">
        <f>'[2]MotorCity Casino'!R7</f>
        <v>5226606.2899999982</v>
      </c>
      <c r="I10" s="54">
        <f>MAX(0,'[2]MotorCity Casino'!Z7)</f>
        <v>0</v>
      </c>
      <c r="J10" s="52">
        <f>[2]Greektown_Penn!F7</f>
        <v>24836952.5</v>
      </c>
      <c r="K10" s="53">
        <f>[2]Greektown_Penn!L7</f>
        <v>2411535.2300000004</v>
      </c>
      <c r="L10" s="53">
        <f>[2]Greektown_Penn!R7</f>
        <v>1175292.5700000005</v>
      </c>
      <c r="M10" s="54">
        <f>MAX(0,[2]Greektown_Penn!Z7)</f>
        <v>69107.203116000033</v>
      </c>
      <c r="N10" s="52">
        <f>'[2]Bay Mills Indian Community'!F7</f>
        <v>61541945.600000001</v>
      </c>
      <c r="O10" s="53">
        <f>'[2]Bay Mills Indian Community'!L7</f>
        <v>3380973.6700000018</v>
      </c>
      <c r="P10" s="53">
        <f>'[2]Bay Mills Indian Community'!R7</f>
        <v>998294.59000000171</v>
      </c>
      <c r="Q10" s="54">
        <f>MAX(0,'[2]Bay Mills Indian Community'!X7)</f>
        <v>0</v>
      </c>
      <c r="R10" s="52">
        <f>[2]FireKeepers!F7</f>
        <v>0</v>
      </c>
      <c r="S10" s="53">
        <f>[2]FireKeepers!L7</f>
        <v>0</v>
      </c>
      <c r="T10" s="53">
        <f>[2]FireKeepers!R7</f>
        <v>0</v>
      </c>
      <c r="U10" s="54">
        <f>MAX(0,[2]FireKeepers!X7)</f>
        <v>0</v>
      </c>
      <c r="V10" s="52">
        <f>'[2]Grnd Traverse Band of Otta &amp; Ch'!F7</f>
        <v>7005546.9299999997</v>
      </c>
      <c r="W10" s="53">
        <f>'[2]Grnd Traverse Band of Otta &amp; Ch'!L7</f>
        <v>346864.81999999937</v>
      </c>
      <c r="X10" s="53">
        <f>'[2]Grnd Traverse Band of Otta &amp; Ch'!R7</f>
        <v>-8161.9300000006333</v>
      </c>
      <c r="Y10" s="54">
        <f>MAX(0,'[2]Grnd Traverse Band of Otta &amp; Ch'!X7)</f>
        <v>0</v>
      </c>
      <c r="Z10" s="52">
        <f>'[2]Gun Lake'!F7</f>
        <v>0</v>
      </c>
      <c r="AA10" s="53">
        <f>'[2]Gun Lake'!L7</f>
        <v>0</v>
      </c>
      <c r="AB10" s="53">
        <f>'[2]Gun Lake'!R7</f>
        <v>0</v>
      </c>
      <c r="AC10" s="54">
        <f>MAX(0,'[2]Gun Lake'!X7)</f>
        <v>0</v>
      </c>
      <c r="AD10" s="52">
        <f>'[2]Hannahville Indian Community'!F7</f>
        <v>1911920.36</v>
      </c>
      <c r="AE10" s="53">
        <f>'[2]Hannahville Indian Community'!L7</f>
        <v>163524.42000000001</v>
      </c>
      <c r="AF10" s="53">
        <f>'[2]Hannahville Indian Community'!R7</f>
        <v>-12190.189999999973</v>
      </c>
      <c r="AG10" s="54">
        <f>MAX(0,'[2]Hannahville Indian Community'!X7)</f>
        <v>0</v>
      </c>
      <c r="AH10" s="52">
        <f>'[2]Keweenaw Bay Indian Community'!F7</f>
        <v>874113.99</v>
      </c>
      <c r="AI10" s="53">
        <f>'[2]Keweenaw Bay Indian Community'!L7</f>
        <v>-2622.6300000000047</v>
      </c>
      <c r="AJ10" s="53">
        <f>'[2]Keweenaw Bay Indian Community'!R7</f>
        <v>-43214.530000000006</v>
      </c>
      <c r="AK10" s="54">
        <f>MAX(0,'[2]Keweenaw Bay Indian Community'!X7)</f>
        <v>0</v>
      </c>
      <c r="AL10" s="52">
        <f>'[2]Lac Vieux Desert Tribe'!F7</f>
        <v>14061481.9</v>
      </c>
      <c r="AM10" s="53">
        <f>'[2]Lac Vieux Desert Tribe'!L7</f>
        <v>807988.08000000007</v>
      </c>
      <c r="AN10" s="53">
        <f>'[2]Lac Vieux Desert Tribe'!R7</f>
        <v>-355072.68999999994</v>
      </c>
      <c r="AO10" s="54">
        <f>MAX(0,'[2]Lac Vieux Desert Tribe'!X7)</f>
        <v>0</v>
      </c>
      <c r="AP10" s="52">
        <f>'[2]Little River Band of Ottawa Ind'!F7</f>
        <v>2816096.17</v>
      </c>
      <c r="AQ10" s="53">
        <f>'[2]Little River Band of Ottawa Ind'!L7</f>
        <v>172146.32999999978</v>
      </c>
      <c r="AR10" s="53">
        <f>'[2]Little River Band of Ottawa Ind'!R7</f>
        <v>-28855.790000000212</v>
      </c>
      <c r="AS10" s="54">
        <f>MAX(0,'[2]Little River Band of Ottawa Ind'!X7)</f>
        <v>0</v>
      </c>
      <c r="AT10" s="52">
        <f>'[2]Little Traverse Bay Band of Oda'!F7</f>
        <v>5470630.6600000001</v>
      </c>
      <c r="AU10" s="53">
        <f>'[2]Little Traverse Bay Band of Oda'!L7</f>
        <v>371271.37000000011</v>
      </c>
      <c r="AV10" s="53">
        <f>'[2]Little Traverse Bay Band of Oda'!R7</f>
        <v>163175.37000000011</v>
      </c>
      <c r="AW10" s="54">
        <f>MAX(0,'[2]Little Traverse Bay Band of Oda'!X7)</f>
        <v>13706.73108000001</v>
      </c>
      <c r="AX10" s="52">
        <f>'[2]Pokagon Band of Potawatomi Ind'!F7</f>
        <v>345719.22</v>
      </c>
      <c r="AY10" s="53">
        <f>'[2]Pokagon Band of Potawatomi Ind'!L7</f>
        <v>7907.9299999999821</v>
      </c>
      <c r="AZ10" s="53">
        <f>'[2]Pokagon Band of Potawatomi Ind'!R7</f>
        <v>-107523.60000000002</v>
      </c>
      <c r="BA10" s="54">
        <f>MAX(0,'[2]Pokagon Band of Potawatomi Ind'!X7)</f>
        <v>0</v>
      </c>
      <c r="BB10" s="52">
        <f>'[2]Sault Ste. Marie Tribe of Chipp'!F7</f>
        <v>1857894.52</v>
      </c>
      <c r="BC10" s="53">
        <f>'[2]Sault Ste. Marie Tribe of Chipp'!L7</f>
        <v>177154.38000000012</v>
      </c>
      <c r="BD10" s="53">
        <f>'[2]Sault Ste. Marie Tribe of Chipp'!R7</f>
        <v>89902.380000000121</v>
      </c>
      <c r="BE10" s="54">
        <f>MAX(0,'[2]Sault Ste. Marie Tribe of Chipp'!X7)</f>
        <v>7551.7999200000104</v>
      </c>
      <c r="BF10" s="55">
        <f t="shared" si="9"/>
        <v>249874948.01000002</v>
      </c>
      <c r="BG10" s="56">
        <f t="shared" si="8"/>
        <v>20380429.730000004</v>
      </c>
      <c r="BH10" s="56">
        <f t="shared" si="8"/>
        <v>10881563.960000005</v>
      </c>
      <c r="BI10" s="57">
        <f t="shared" si="8"/>
        <v>312824.44972800015</v>
      </c>
      <c r="BJ10" s="68">
        <f>'[2]All Operators reconciliation'!X7+'[2]All Operators reconciliation'!Z7</f>
        <v>186939.37306200009</v>
      </c>
    </row>
    <row r="11" spans="1:73" s="66" customFormat="1" ht="13.8" x14ac:dyDescent="0.3">
      <c r="A11" s="65" t="s">
        <v>41</v>
      </c>
      <c r="B11" s="52">
        <f>'[2]MGM Grand Detroit'!F8</f>
        <v>51580090.060000002</v>
      </c>
      <c r="C11" s="53">
        <f>'[2]MGM Grand Detroit'!L8</f>
        <v>5254877.6100000041</v>
      </c>
      <c r="D11" s="53">
        <f>'[2]MGM Grand Detroit'!R8</f>
        <v>2744344.6200000038</v>
      </c>
      <c r="E11" s="54">
        <f>MAX(0,'[2]MGM Grand Detroit'!Z8)</f>
        <v>161367.46365600021</v>
      </c>
      <c r="F11" s="52">
        <f>'[2]MotorCity Casino'!F8</f>
        <v>71158909.239999995</v>
      </c>
      <c r="G11" s="53">
        <f>'[2]MotorCity Casino'!L8</f>
        <v>9299715.8999999948</v>
      </c>
      <c r="H11" s="53">
        <f>'[2]MotorCity Casino'!R8</f>
        <v>7418042.7199999951</v>
      </c>
      <c r="I11" s="54">
        <f>MAX(0,'[2]MotorCity Casino'!Z8)</f>
        <v>385818.51142799971</v>
      </c>
      <c r="J11" s="52">
        <f>[2]Greektown_Penn!F8</f>
        <v>18181398.109999999</v>
      </c>
      <c r="K11" s="53">
        <f>[2]Greektown_Penn!L8</f>
        <v>1106611.3999999992</v>
      </c>
      <c r="L11" s="53">
        <f>[2]Greektown_Penn!R8</f>
        <v>737394.47999999928</v>
      </c>
      <c r="M11" s="54">
        <f>MAX(0,[2]Greektown_Penn!Z8)</f>
        <v>43358.79542399996</v>
      </c>
      <c r="N11" s="52">
        <f>'[2]Bay Mills Indian Community'!F8</f>
        <v>66743389.869999997</v>
      </c>
      <c r="O11" s="53">
        <f>'[2]Bay Mills Indian Community'!L8</f>
        <v>1900613.7299999967</v>
      </c>
      <c r="P11" s="53">
        <f>'[2]Bay Mills Indian Community'!R8</f>
        <v>-781131.6900000032</v>
      </c>
      <c r="Q11" s="54">
        <f>MAX(0,'[2]Bay Mills Indian Community'!X8)</f>
        <v>0</v>
      </c>
      <c r="R11" s="52">
        <f>[2]FireKeepers!F8</f>
        <v>0</v>
      </c>
      <c r="S11" s="53">
        <f>[2]FireKeepers!L8</f>
        <v>0</v>
      </c>
      <c r="T11" s="53">
        <f>[2]FireKeepers!R8</f>
        <v>0</v>
      </c>
      <c r="U11" s="54">
        <f>MAX(0,[2]FireKeepers!X8)</f>
        <v>0</v>
      </c>
      <c r="V11" s="52">
        <f>'[2]Grnd Traverse Band of Otta &amp; Ch'!F8</f>
        <v>6153332.3200000003</v>
      </c>
      <c r="W11" s="53">
        <f>'[2]Grnd Traverse Band of Otta &amp; Ch'!L8</f>
        <v>217049.62000000011</v>
      </c>
      <c r="X11" s="53">
        <f>'[2]Grnd Traverse Band of Otta &amp; Ch'!R8</f>
        <v>-7150.2899999998917</v>
      </c>
      <c r="Y11" s="54">
        <f>MAX(0,'[2]Grnd Traverse Band of Otta &amp; Ch'!X8)</f>
        <v>0</v>
      </c>
      <c r="Z11" s="52">
        <f>'[2]Gun Lake'!F8</f>
        <v>0</v>
      </c>
      <c r="AA11" s="53">
        <f>'[2]Gun Lake'!L8</f>
        <v>0</v>
      </c>
      <c r="AB11" s="53">
        <f>'[2]Gun Lake'!R8</f>
        <v>0</v>
      </c>
      <c r="AC11" s="54">
        <f>MAX(0,'[2]Gun Lake'!X8)</f>
        <v>0</v>
      </c>
      <c r="AD11" s="52">
        <f>'[2]Hannahville Indian Community'!F8</f>
        <v>1483408.26</v>
      </c>
      <c r="AE11" s="53">
        <f>'[2]Hannahville Indian Community'!L8</f>
        <v>95645.24</v>
      </c>
      <c r="AF11" s="53">
        <f>'[2]Hannahville Indian Community'!R8</f>
        <v>-104554.02</v>
      </c>
      <c r="AG11" s="54">
        <f>MAX(0,'[2]Hannahville Indian Community'!X8)</f>
        <v>0</v>
      </c>
      <c r="AH11" s="52">
        <f>'[2]Keweenaw Bay Indian Community'!F8</f>
        <v>923268.86</v>
      </c>
      <c r="AI11" s="53">
        <f>'[2]Keweenaw Bay Indian Community'!L8</f>
        <v>10749.760000000009</v>
      </c>
      <c r="AJ11" s="53">
        <f>'[2]Keweenaw Bay Indian Community'!R8</f>
        <v>-17803.53999999999</v>
      </c>
      <c r="AK11" s="54">
        <f>MAX(0,'[2]Keweenaw Bay Indian Community'!X8)</f>
        <v>0</v>
      </c>
      <c r="AL11" s="52">
        <f>'[2]Lac Vieux Desert Tribe'!F8</f>
        <v>11441407.380000001</v>
      </c>
      <c r="AM11" s="53">
        <f>'[2]Lac Vieux Desert Tribe'!L8</f>
        <v>1011251.9600000009</v>
      </c>
      <c r="AN11" s="53">
        <f>'[2]Lac Vieux Desert Tribe'!R8</f>
        <v>-93079.029999999097</v>
      </c>
      <c r="AO11" s="54">
        <f>MAX(0,'[2]Lac Vieux Desert Tribe'!X8)</f>
        <v>0</v>
      </c>
      <c r="AP11" s="52">
        <f>'[2]Little River Band of Ottawa Ind'!F8</f>
        <v>2834527.75</v>
      </c>
      <c r="AQ11" s="53">
        <f>'[2]Little River Band of Ottawa Ind'!L8</f>
        <v>76003.870000000083</v>
      </c>
      <c r="AR11" s="53">
        <f>'[2]Little River Band of Ottawa Ind'!R8</f>
        <v>-41312.619999999923</v>
      </c>
      <c r="AS11" s="54">
        <f>MAX(0,'[2]Little River Band of Ottawa Ind'!X8)</f>
        <v>0</v>
      </c>
      <c r="AT11" s="52">
        <f>'[2]Little Traverse Bay Band of Oda'!F8</f>
        <v>5087919.0599999996</v>
      </c>
      <c r="AU11" s="53">
        <f>'[2]Little Traverse Bay Band of Oda'!L8</f>
        <v>338048.9299999997</v>
      </c>
      <c r="AV11" s="53">
        <f>'[2]Little Traverse Bay Band of Oda'!R8</f>
        <v>205716.34999999971</v>
      </c>
      <c r="AW11" s="54">
        <f>MAX(0,'[2]Little Traverse Bay Band of Oda'!X8)</f>
        <v>17280.173399999978</v>
      </c>
      <c r="AX11" s="52">
        <f>'[2]Pokagon Band of Potawatomi Ind'!F8</f>
        <v>545937.42000000004</v>
      </c>
      <c r="AY11" s="53">
        <f>'[2]Pokagon Band of Potawatomi Ind'!L8</f>
        <v>-19999.590000000018</v>
      </c>
      <c r="AZ11" s="53">
        <f>'[2]Pokagon Band of Potawatomi Ind'!R8</f>
        <v>-271294.32</v>
      </c>
      <c r="BA11" s="54">
        <f>MAX(0,'[2]Pokagon Band of Potawatomi Ind'!X8)</f>
        <v>0</v>
      </c>
      <c r="BB11" s="52">
        <f>'[2]Sault Ste. Marie Tribe of Chipp'!F8</f>
        <v>1417569.75</v>
      </c>
      <c r="BC11" s="53">
        <f>'[2]Sault Ste. Marie Tribe of Chipp'!L8</f>
        <v>168874.20999999996</v>
      </c>
      <c r="BD11" s="53">
        <f>'[2]Sault Ste. Marie Tribe of Chipp'!R8</f>
        <v>87233.179999999964</v>
      </c>
      <c r="BE11" s="54">
        <f>MAX(0,'[2]Sault Ste. Marie Tribe of Chipp'!X8)</f>
        <v>7327.5871199999974</v>
      </c>
      <c r="BF11" s="55">
        <f t="shared" si="9"/>
        <v>237551158.07999998</v>
      </c>
      <c r="BG11" s="56">
        <f t="shared" si="8"/>
        <v>19459442.639999997</v>
      </c>
      <c r="BH11" s="56">
        <f t="shared" si="8"/>
        <v>9876405.839999998</v>
      </c>
      <c r="BI11" s="57">
        <f t="shared" si="8"/>
        <v>615152.53102799994</v>
      </c>
      <c r="BJ11" s="68">
        <f>'[2]All Operators reconciliation'!X8+'[2]All Operators reconciliation'!Z8</f>
        <v>378631.59605699987</v>
      </c>
    </row>
    <row r="12" spans="1:73" s="66" customFormat="1" ht="13.8" x14ac:dyDescent="0.3">
      <c r="A12" s="65" t="s">
        <v>42</v>
      </c>
      <c r="B12" s="52">
        <f>'[2]MGM Grand Detroit'!F9</f>
        <v>52093347.240000002</v>
      </c>
      <c r="C12" s="53">
        <f>'[2]MGM Grand Detroit'!L9</f>
        <v>6128045.5300000031</v>
      </c>
      <c r="D12" s="53">
        <f>'[2]MGM Grand Detroit'!R9</f>
        <v>4193510.0300000031</v>
      </c>
      <c r="E12" s="54">
        <f>MAX(0,'[2]MGM Grand Detroit'!Z9)</f>
        <v>246578.38976400017</v>
      </c>
      <c r="F12" s="52">
        <f>'[2]MotorCity Casino'!F9</f>
        <v>77291085.510000005</v>
      </c>
      <c r="G12" s="53">
        <f>'[2]MotorCity Casino'!L9</f>
        <v>10257353.99000001</v>
      </c>
      <c r="H12" s="53">
        <f>'[2]MotorCity Casino'!R9</f>
        <v>8100504.2500000093</v>
      </c>
      <c r="I12" s="54">
        <f>MAX(0,'[2]MotorCity Casino'!Z9)</f>
        <v>476309.64990000054</v>
      </c>
      <c r="J12" s="52">
        <f>[2]Greektown_Penn!F9</f>
        <v>16709309.779999999</v>
      </c>
      <c r="K12" s="53">
        <f>[2]Greektown_Penn!L9</f>
        <v>1826446.5300000003</v>
      </c>
      <c r="L12" s="53">
        <f>[2]Greektown_Penn!R9</f>
        <v>1453186.3200000003</v>
      </c>
      <c r="M12" s="54">
        <f>MAX(0,[2]Greektown_Penn!Z9)</f>
        <v>85447.355616000015</v>
      </c>
      <c r="N12" s="52">
        <f>'[2]Bay Mills Indian Community'!F9</f>
        <v>56476772.060000002</v>
      </c>
      <c r="O12" s="53">
        <f>'[2]Bay Mills Indian Community'!L9</f>
        <v>4962293.2400000021</v>
      </c>
      <c r="P12" s="53">
        <f>'[2]Bay Mills Indian Community'!R9</f>
        <v>3308005.1700000018</v>
      </c>
      <c r="Q12" s="54">
        <f>MAX(0,'[2]Bay Mills Indian Community'!X9)</f>
        <v>78396.077760000175</v>
      </c>
      <c r="R12" s="52">
        <f>[2]FireKeepers!F9</f>
        <v>656</v>
      </c>
      <c r="S12" s="53">
        <f>[2]FireKeepers!L9</f>
        <v>298.83</v>
      </c>
      <c r="T12" s="53">
        <f>[2]FireKeepers!R9</f>
        <v>-1.1700000000000159</v>
      </c>
      <c r="U12" s="54">
        <f>MAX(0,[2]FireKeepers!X9)</f>
        <v>0</v>
      </c>
      <c r="V12" s="52">
        <f>'[2]Grnd Traverse Band of Otta &amp; Ch'!F9</f>
        <v>7913411.5999999996</v>
      </c>
      <c r="W12" s="53">
        <f>'[2]Grnd Traverse Band of Otta &amp; Ch'!L9</f>
        <v>598641.29999999981</v>
      </c>
      <c r="X12" s="53">
        <f>'[2]Grnd Traverse Band of Otta &amp; Ch'!R9</f>
        <v>306194.16999999981</v>
      </c>
      <c r="Y12" s="54">
        <f>MAX(0,'[2]Grnd Traverse Band of Otta &amp; Ch'!X9)</f>
        <v>24434.083799999989</v>
      </c>
      <c r="Z12" s="52">
        <f>'[2]Gun Lake'!F9</f>
        <v>0</v>
      </c>
      <c r="AA12" s="53">
        <f>'[2]Gun Lake'!L9</f>
        <v>0</v>
      </c>
      <c r="AB12" s="53">
        <f>'[2]Gun Lake'!R9</f>
        <v>0</v>
      </c>
      <c r="AC12" s="54">
        <f>MAX(0,'[2]Gun Lake'!X9)</f>
        <v>0</v>
      </c>
      <c r="AD12" s="52">
        <f>'[2]Hannahville Indian Community'!F9</f>
        <v>1250655.76</v>
      </c>
      <c r="AE12" s="53">
        <f>'[2]Hannahville Indian Community'!L9</f>
        <v>143196.59000000003</v>
      </c>
      <c r="AF12" s="53">
        <f>'[2]Hannahville Indian Community'!R9</f>
        <v>-98182.479999999981</v>
      </c>
      <c r="AG12" s="54">
        <f>MAX(0,'[2]Hannahville Indian Community'!X9)</f>
        <v>0</v>
      </c>
      <c r="AH12" s="52">
        <f>'[2]Keweenaw Bay Indian Community'!F9</f>
        <v>914393.49</v>
      </c>
      <c r="AI12" s="53">
        <f>'[2]Keweenaw Bay Indian Community'!L9</f>
        <v>83854.640000000014</v>
      </c>
      <c r="AJ12" s="53">
        <f>'[2]Keweenaw Bay Indian Community'!R9</f>
        <v>50036.100000000013</v>
      </c>
      <c r="AK12" s="54">
        <f>MAX(0,'[2]Keweenaw Bay Indian Community'!X9)</f>
        <v>0</v>
      </c>
      <c r="AL12" s="52">
        <f>'[2]Lac Vieux Desert Tribe'!F9</f>
        <v>10213140.77</v>
      </c>
      <c r="AM12" s="53">
        <f>'[2]Lac Vieux Desert Tribe'!L9</f>
        <v>911170.45999999903</v>
      </c>
      <c r="AN12" s="53">
        <f>'[2]Lac Vieux Desert Tribe'!R9</f>
        <v>-2784.0200000009499</v>
      </c>
      <c r="AO12" s="54">
        <f>MAX(0,'[2]Lac Vieux Desert Tribe'!X9)</f>
        <v>0</v>
      </c>
      <c r="AP12" s="52">
        <f>'[2]Little River Band of Ottawa Ind'!F9</f>
        <v>2463189.41</v>
      </c>
      <c r="AQ12" s="53">
        <f>'[2]Little River Band of Ottawa Ind'!L9</f>
        <v>107479.79000000027</v>
      </c>
      <c r="AR12" s="53">
        <f>'[2]Little River Band of Ottawa Ind'!R9</f>
        <v>-6129.7599999997328</v>
      </c>
      <c r="AS12" s="54">
        <f>MAX(0,'[2]Little River Band of Ottawa Ind'!X9)</f>
        <v>0</v>
      </c>
      <c r="AT12" s="52">
        <f>'[2]Little Traverse Bay Band of Oda'!F9</f>
        <v>3731851.66</v>
      </c>
      <c r="AU12" s="53">
        <f>'[2]Little Traverse Bay Band of Oda'!L9</f>
        <v>332639.02</v>
      </c>
      <c r="AV12" s="53">
        <f>'[2]Little Traverse Bay Band of Oda'!R9</f>
        <v>195350.71000000002</v>
      </c>
      <c r="AW12" s="54">
        <f>MAX(0,'[2]Little Traverse Bay Band of Oda'!X9)</f>
        <v>16409.459640000005</v>
      </c>
      <c r="AX12" s="52">
        <f>'[2]Pokagon Band of Potawatomi Ind'!F9</f>
        <v>607100.13</v>
      </c>
      <c r="AY12" s="53">
        <f>'[2]Pokagon Band of Potawatomi Ind'!L9</f>
        <v>-18781.929999999957</v>
      </c>
      <c r="AZ12" s="53">
        <f>'[2]Pokagon Band of Potawatomi Ind'!R9</f>
        <v>-275211.37999999995</v>
      </c>
      <c r="BA12" s="54">
        <f>MAX(0,'[2]Pokagon Band of Potawatomi Ind'!X9)</f>
        <v>0</v>
      </c>
      <c r="BB12" s="52">
        <f>'[2]Sault Ste. Marie Tribe of Chipp'!F9</f>
        <v>5460421.4400000004</v>
      </c>
      <c r="BC12" s="53">
        <f>'[2]Sault Ste. Marie Tribe of Chipp'!L9</f>
        <v>-383777.33999999985</v>
      </c>
      <c r="BD12" s="53">
        <f>'[2]Sault Ste. Marie Tribe of Chipp'!R9</f>
        <v>-464099.33999999985</v>
      </c>
      <c r="BE12" s="54">
        <f>MAX(0,'[2]Sault Ste. Marie Tribe of Chipp'!X9)</f>
        <v>0</v>
      </c>
      <c r="BF12" s="55">
        <f t="shared" si="9"/>
        <v>235125334.84999999</v>
      </c>
      <c r="BG12" s="56">
        <f t="shared" si="8"/>
        <v>24948860.650000013</v>
      </c>
      <c r="BH12" s="56">
        <f t="shared" si="8"/>
        <v>16760378.600000016</v>
      </c>
      <c r="BI12" s="57">
        <f t="shared" si="8"/>
        <v>927575.01648000092</v>
      </c>
      <c r="BJ12" s="68">
        <f>'[2]All Operators reconciliation'!X9+'[2]All Operators reconciliation'!Z9</f>
        <v>518269.46262000047</v>
      </c>
    </row>
    <row r="13" spans="1:73" s="66" customFormat="1" ht="13.8" x14ac:dyDescent="0.3">
      <c r="A13" s="65" t="s">
        <v>43</v>
      </c>
      <c r="B13" s="52">
        <f>'[2]MGM Grand Detroit'!F10</f>
        <v>41012960.770000003</v>
      </c>
      <c r="C13" s="53">
        <f>'[2]MGM Grand Detroit'!L10</f>
        <v>4959417.3500000061</v>
      </c>
      <c r="D13" s="53">
        <f>'[2]MGM Grand Detroit'!R10</f>
        <v>3046304.0800000061</v>
      </c>
      <c r="E13" s="54">
        <f>MAX(0,'[2]MGM Grand Detroit'!Z10)</f>
        <v>179122.67990400037</v>
      </c>
      <c r="F13" s="52">
        <f>'[2]MotorCity Casino'!F10</f>
        <v>54514963.549999997</v>
      </c>
      <c r="G13" s="53">
        <f>'[2]MotorCity Casino'!L10</f>
        <v>7821987.969999996</v>
      </c>
      <c r="H13" s="53">
        <f>'[2]MotorCity Casino'!R10</f>
        <v>5754206.2999999961</v>
      </c>
      <c r="I13" s="54">
        <f>MAX(0,'[2]MotorCity Casino'!Z10)</f>
        <v>338347.33043999976</v>
      </c>
      <c r="J13" s="52">
        <f>[2]Greektown_Penn!F10</f>
        <v>13622476.880000001</v>
      </c>
      <c r="K13" s="53">
        <f>[2]Greektown_Penn!L10</f>
        <v>1428406.2700000003</v>
      </c>
      <c r="L13" s="53">
        <f>[2]Greektown_Penn!R10</f>
        <v>1205414.4600000002</v>
      </c>
      <c r="M13" s="54">
        <f>MAX(0,[2]Greektown_Penn!Z10)</f>
        <v>70878.370248000007</v>
      </c>
      <c r="N13" s="52">
        <f>'[2]Bay Mills Indian Community'!F10</f>
        <v>53404234.43</v>
      </c>
      <c r="O13" s="53">
        <f>'[2]Bay Mills Indian Community'!L10</f>
        <v>3090122.3699999973</v>
      </c>
      <c r="P13" s="53">
        <f>'[2]Bay Mills Indian Community'!R10</f>
        <v>1876187.0799999973</v>
      </c>
      <c r="Q13" s="54">
        <f>MAX(0,'[2]Bay Mills Indian Community'!X10)</f>
        <v>157599.71471999979</v>
      </c>
      <c r="R13" s="52">
        <f>[2]FireKeepers!F10</f>
        <v>367353.5</v>
      </c>
      <c r="S13" s="53">
        <f>[2]FireKeepers!L10</f>
        <v>44048.489999999991</v>
      </c>
      <c r="T13" s="53">
        <f>[2]FireKeepers!R10</f>
        <v>-60075.380000000005</v>
      </c>
      <c r="U13" s="54">
        <f>MAX(0,[2]FireKeepers!X10)</f>
        <v>0</v>
      </c>
      <c r="V13" s="52">
        <f>'[2]Grnd Traverse Band of Otta &amp; Ch'!F10</f>
        <v>7541575.2699999996</v>
      </c>
      <c r="W13" s="53">
        <f>'[2]Grnd Traverse Band of Otta &amp; Ch'!L10</f>
        <v>252707.79999999981</v>
      </c>
      <c r="X13" s="53">
        <f>'[2]Grnd Traverse Band of Otta &amp; Ch'!R10</f>
        <v>-47877.400000000198</v>
      </c>
      <c r="Y13" s="54">
        <f>MAX(0,'[2]Grnd Traverse Band of Otta &amp; Ch'!X10)</f>
        <v>0</v>
      </c>
      <c r="Z13" s="52">
        <f>'[2]Gun Lake'!F10</f>
        <v>0</v>
      </c>
      <c r="AA13" s="53">
        <f>'[2]Gun Lake'!L10</f>
        <v>0</v>
      </c>
      <c r="AB13" s="53">
        <f>'[2]Gun Lake'!R10</f>
        <v>0</v>
      </c>
      <c r="AC13" s="54">
        <f>MAX(0,'[2]Gun Lake'!X10)</f>
        <v>0</v>
      </c>
      <c r="AD13" s="52">
        <f>'[2]Hannahville Indian Community'!F10</f>
        <v>1041349.45</v>
      </c>
      <c r="AE13" s="53">
        <f>'[2]Hannahville Indian Community'!L10</f>
        <v>138910.97999999998</v>
      </c>
      <c r="AF13" s="53">
        <f>'[2]Hannahville Indian Community'!R10</f>
        <v>33349.409999999974</v>
      </c>
      <c r="AG13" s="54">
        <f>MAX(0,'[2]Hannahville Indian Community'!X10)</f>
        <v>0</v>
      </c>
      <c r="AH13" s="52">
        <f>'[2]Keweenaw Bay Indian Community'!F10</f>
        <v>623976.87</v>
      </c>
      <c r="AI13" s="53">
        <f>'[2]Keweenaw Bay Indian Community'!L10</f>
        <v>98614.640000000014</v>
      </c>
      <c r="AJ13" s="53">
        <f>'[2]Keweenaw Bay Indian Community'!R10</f>
        <v>63285.430000000015</v>
      </c>
      <c r="AK13" s="54">
        <f>MAX(0,'[2]Keweenaw Bay Indian Community'!X10)</f>
        <v>3672.2288400000016</v>
      </c>
      <c r="AL13" s="52">
        <f>'[2]Lac Vieux Desert Tribe'!F10</f>
        <v>7848976.6799999997</v>
      </c>
      <c r="AM13" s="53">
        <f>'[2]Lac Vieux Desert Tribe'!L10</f>
        <v>849523.58999999985</v>
      </c>
      <c r="AN13" s="53">
        <f>'[2]Lac Vieux Desert Tribe'!R10</f>
        <v>118000.42999999982</v>
      </c>
      <c r="AO13" s="54">
        <f>MAX(0,'[2]Lac Vieux Desert Tribe'!X10)</f>
        <v>0</v>
      </c>
      <c r="AP13" s="52">
        <f>'[2]Little River Band of Ottawa Ind'!F10</f>
        <v>2647540.54</v>
      </c>
      <c r="AQ13" s="53">
        <f>'[2]Little River Band of Ottawa Ind'!L10</f>
        <v>224088.64999999988</v>
      </c>
      <c r="AR13" s="53">
        <f>'[2]Little River Band of Ottawa Ind'!R10</f>
        <v>113270.00999999988</v>
      </c>
      <c r="AS13" s="54">
        <f>MAX(0,'[2]Little River Band of Ottawa Ind'!X10)</f>
        <v>0</v>
      </c>
      <c r="AT13" s="52">
        <f>'[2]Little Traverse Bay Band of Oda'!F10</f>
        <v>2749465.54</v>
      </c>
      <c r="AU13" s="53">
        <f>'[2]Little Traverse Bay Band of Oda'!L10</f>
        <v>252872.68000000017</v>
      </c>
      <c r="AV13" s="53">
        <f>'[2]Little Traverse Bay Band of Oda'!R10</f>
        <v>149994.94000000018</v>
      </c>
      <c r="AW13" s="54">
        <f>MAX(0,'[2]Little Traverse Bay Band of Oda'!X10)</f>
        <v>12599.574960000016</v>
      </c>
      <c r="AX13" s="52">
        <f>'[2]Pokagon Band of Potawatomi Ind'!F10</f>
        <v>318987.09999999998</v>
      </c>
      <c r="AY13" s="53">
        <f>'[2]Pokagon Band of Potawatomi Ind'!L10</f>
        <v>35979.229999999996</v>
      </c>
      <c r="AZ13" s="53">
        <f>'[2]Pokagon Band of Potawatomi Ind'!R10</f>
        <v>-94172.62000000001</v>
      </c>
      <c r="BA13" s="54">
        <f>MAX(0,'[2]Pokagon Band of Potawatomi Ind'!X10)</f>
        <v>0</v>
      </c>
      <c r="BB13" s="52">
        <f>'[2]Sault Ste. Marie Tribe of Chipp'!F10</f>
        <v>2300444.83</v>
      </c>
      <c r="BC13" s="53">
        <f>'[2]Sault Ste. Marie Tribe of Chipp'!L10</f>
        <v>357718.10000000009</v>
      </c>
      <c r="BD13" s="53">
        <f>'[2]Sault Ste. Marie Tribe of Chipp'!R10</f>
        <v>262305.60000000009</v>
      </c>
      <c r="BE13" s="54">
        <f>MAX(0,'[2]Sault Ste. Marie Tribe of Chipp'!X10)</f>
        <v>0</v>
      </c>
      <c r="BF13" s="55">
        <f t="shared" si="9"/>
        <v>187994305.41</v>
      </c>
      <c r="BG13" s="56">
        <f t="shared" si="8"/>
        <v>19554398.120000001</v>
      </c>
      <c r="BH13" s="56">
        <f t="shared" si="8"/>
        <v>12420192.34</v>
      </c>
      <c r="BI13" s="57">
        <f t="shared" si="8"/>
        <v>762219.8991119999</v>
      </c>
      <c r="BJ13" s="68">
        <f>'[2]All Operators reconciliation'!X10+'[2]All Operators reconciliation'!Z10</f>
        <v>377223.36646800011</v>
      </c>
    </row>
    <row r="14" spans="1:73" s="66" customFormat="1" ht="13.8" x14ac:dyDescent="0.3">
      <c r="A14" s="65" t="s">
        <v>44</v>
      </c>
      <c r="B14" s="52">
        <f>'[2]MGM Grand Detroit'!F11</f>
        <v>43668282.890000001</v>
      </c>
      <c r="C14" s="53">
        <f>'[2]MGM Grand Detroit'!L11</f>
        <v>3861007.8900000015</v>
      </c>
      <c r="D14" s="53">
        <f>'[2]MGM Grand Detroit'!R11</f>
        <v>1973789.0500000014</v>
      </c>
      <c r="E14" s="54">
        <f>MAX(0,'[2]MGM Grand Detroit'!Z11)</f>
        <v>116058.79614000008</v>
      </c>
      <c r="F14" s="52">
        <f>'[2]MotorCity Casino'!F11</f>
        <v>47654287.039999999</v>
      </c>
      <c r="G14" s="53">
        <f>'[2]MotorCity Casino'!L11</f>
        <v>4812124.53</v>
      </c>
      <c r="H14" s="53">
        <f>'[2]MotorCity Casino'!R11</f>
        <v>3253280.7700000005</v>
      </c>
      <c r="I14" s="54">
        <f>MAX(0,'[2]MotorCity Casino'!Z11)</f>
        <v>191292.90927600002</v>
      </c>
      <c r="J14" s="52">
        <f>[2]Greektown_Penn!F11</f>
        <v>13134693.199999999</v>
      </c>
      <c r="K14" s="53">
        <f>[2]Greektown_Penn!L11</f>
        <v>741706.95999999892</v>
      </c>
      <c r="L14" s="53">
        <f>[2]Greektown_Penn!R11</f>
        <v>520921.13999999891</v>
      </c>
      <c r="M14" s="54">
        <f>MAX(0,[2]Greektown_Penn!Z11)</f>
        <v>30630.163031999935</v>
      </c>
      <c r="N14" s="52">
        <f>'[2]Bay Mills Indian Community'!F11</f>
        <v>61366232.270000003</v>
      </c>
      <c r="O14" s="53">
        <f>'[2]Bay Mills Indian Community'!L11</f>
        <v>4382518.82</v>
      </c>
      <c r="P14" s="53">
        <f>'[2]Bay Mills Indian Community'!R11</f>
        <v>2162832.3100000005</v>
      </c>
      <c r="Q14" s="54">
        <f>MAX(0,'[2]Bay Mills Indian Community'!X11)</f>
        <v>181677.91404000006</v>
      </c>
      <c r="R14" s="52">
        <f>[2]FireKeepers!F11</f>
        <v>1105872.1599999999</v>
      </c>
      <c r="S14" s="53">
        <f>[2]FireKeepers!L11</f>
        <v>109986.91999999993</v>
      </c>
      <c r="T14" s="53">
        <f>[2]FireKeepers!R11</f>
        <v>9863.8499999999185</v>
      </c>
      <c r="U14" s="54">
        <f>MAX(0,[2]FireKeepers!X11)</f>
        <v>0</v>
      </c>
      <c r="V14" s="52">
        <f>'[2]Grnd Traverse Band of Otta &amp; Ch'!F11</f>
        <v>10025421.91</v>
      </c>
      <c r="W14" s="53">
        <f>'[2]Grnd Traverse Band of Otta &amp; Ch'!L11</f>
        <v>162382.75</v>
      </c>
      <c r="X14" s="53">
        <f>'[2]Grnd Traverse Band of Otta &amp; Ch'!R11</f>
        <v>-571197.42000000004</v>
      </c>
      <c r="Y14" s="54">
        <f>MAX(0,'[2]Grnd Traverse Band of Otta &amp; Ch'!X11)</f>
        <v>0</v>
      </c>
      <c r="Z14" s="52">
        <f>'[2]Gun Lake'!F11</f>
        <v>455331.31</v>
      </c>
      <c r="AA14" s="53">
        <f>'[2]Gun Lake'!L11</f>
        <v>87230.939999999973</v>
      </c>
      <c r="AB14" s="53">
        <f>'[2]Gun Lake'!R11</f>
        <v>-12094.49000000002</v>
      </c>
      <c r="AC14" s="54">
        <f>MAX(0,'[2]Gun Lake'!X11)</f>
        <v>0</v>
      </c>
      <c r="AD14" s="52">
        <f>'[2]Hannahville Indian Community'!F11</f>
        <v>1004705.68</v>
      </c>
      <c r="AE14" s="53">
        <f>'[2]Hannahville Indian Community'!L11</f>
        <v>109846.02000000011</v>
      </c>
      <c r="AF14" s="53">
        <f>'[2]Hannahville Indian Community'!R11</f>
        <v>4948.9300000001094</v>
      </c>
      <c r="AG14" s="54">
        <f>MAX(0,'[2]Hannahville Indian Community'!X11)</f>
        <v>0</v>
      </c>
      <c r="AH14" s="52">
        <f>'[2]Keweenaw Bay Indian Community'!F11</f>
        <v>668502.74</v>
      </c>
      <c r="AI14" s="53">
        <f>'[2]Keweenaw Bay Indian Community'!L11</f>
        <v>3049.2199999999721</v>
      </c>
      <c r="AJ14" s="53">
        <f>'[2]Keweenaw Bay Indian Community'!R11</f>
        <v>-37767.410000000025</v>
      </c>
      <c r="AK14" s="54">
        <f>MAX(0,'[2]Keweenaw Bay Indian Community'!X11)</f>
        <v>0</v>
      </c>
      <c r="AL14" s="52">
        <f>'[2]Lac Vieux Desert Tribe'!F11</f>
        <v>6193759.4400000004</v>
      </c>
      <c r="AM14" s="53">
        <f>'[2]Lac Vieux Desert Tribe'!L11</f>
        <v>939616.63000000082</v>
      </c>
      <c r="AN14" s="53">
        <f>'[2]Lac Vieux Desert Tribe'!R11</f>
        <v>83238.63000000082</v>
      </c>
      <c r="AO14" s="54">
        <f>MAX(0,'[2]Lac Vieux Desert Tribe'!X11)</f>
        <v>0</v>
      </c>
      <c r="AP14" s="52">
        <f>'[2]Little River Band of Ottawa Ind'!F11</f>
        <v>3138513.04</v>
      </c>
      <c r="AQ14" s="53">
        <f>'[2]Little River Band of Ottawa Ind'!L11</f>
        <v>236884.05999999991</v>
      </c>
      <c r="AR14" s="53">
        <f>'[2]Little River Band of Ottawa Ind'!R11</f>
        <v>138906.85999999993</v>
      </c>
      <c r="AS14" s="54">
        <f>MAX(0,'[2]Little River Band of Ottawa Ind'!X11)</f>
        <v>0</v>
      </c>
      <c r="AT14" s="52">
        <f>'[2]Little Traverse Bay Band of Oda'!F11</f>
        <v>2494695.88</v>
      </c>
      <c r="AU14" s="53">
        <f>'[2]Little Traverse Bay Band of Oda'!L11</f>
        <v>328911.06000000006</v>
      </c>
      <c r="AV14" s="53">
        <f>'[2]Little Traverse Bay Band of Oda'!R11</f>
        <v>250549.19000000006</v>
      </c>
      <c r="AW14" s="54">
        <f>MAX(0,'[2]Little Traverse Bay Band of Oda'!X11)</f>
        <v>21046.131960000006</v>
      </c>
      <c r="AX14" s="52">
        <f>'[2]Pokagon Band of Potawatomi Ind'!F11</f>
        <v>483991.86</v>
      </c>
      <c r="AY14" s="53">
        <f>'[2]Pokagon Band of Potawatomi Ind'!L11</f>
        <v>16665.599999999977</v>
      </c>
      <c r="AZ14" s="53">
        <f>'[2]Pokagon Band of Potawatomi Ind'!R11</f>
        <v>-245088.57000000004</v>
      </c>
      <c r="BA14" s="54">
        <f>MAX(0,'[2]Pokagon Band of Potawatomi Ind'!X11)</f>
        <v>0</v>
      </c>
      <c r="BB14" s="52">
        <f>'[2]Sault Ste. Marie Tribe of Chipp'!F11</f>
        <v>883495.73</v>
      </c>
      <c r="BC14" s="53">
        <f>'[2]Sault Ste. Marie Tribe of Chipp'!L11</f>
        <v>95819.709999999963</v>
      </c>
      <c r="BD14" s="53">
        <f>'[2]Sault Ste. Marie Tribe of Chipp'!R11</f>
        <v>25182.209999999963</v>
      </c>
      <c r="BE14" s="54">
        <f>MAX(0,'[2]Sault Ste. Marie Tribe of Chipp'!X11)</f>
        <v>0</v>
      </c>
      <c r="BF14" s="55">
        <f t="shared" si="9"/>
        <v>192277785.15000001</v>
      </c>
      <c r="BG14" s="56">
        <f t="shared" si="8"/>
        <v>15887751.110000003</v>
      </c>
      <c r="BH14" s="56">
        <f t="shared" si="8"/>
        <v>7557365.0500000017</v>
      </c>
      <c r="BI14" s="57">
        <f t="shared" si="8"/>
        <v>540705.91444800014</v>
      </c>
      <c r="BJ14" s="68">
        <f>'[2]All Operators reconciliation'!X11+'[2]All Operators reconciliation'!Z11</f>
        <v>216699.25919200006</v>
      </c>
    </row>
    <row r="15" spans="1:73" s="66" customFormat="1" ht="13.8" x14ac:dyDescent="0.3">
      <c r="A15" s="65" t="s">
        <v>45</v>
      </c>
      <c r="B15" s="52">
        <f>'[2]MGM Grand Detroit'!F12</f>
        <v>81843140.019999996</v>
      </c>
      <c r="C15" s="53">
        <f>'[2]MGM Grand Detroit'!L12</f>
        <v>8791182.1499999985</v>
      </c>
      <c r="D15" s="53">
        <f>'[2]MGM Grand Detroit'!R12</f>
        <v>2728717.1999999983</v>
      </c>
      <c r="E15" s="54">
        <f>MAX(0,'[2]MGM Grand Detroit'!Z12)</f>
        <v>160448.57135999989</v>
      </c>
      <c r="F15" s="52">
        <f>'[2]MotorCity Casino'!F12</f>
        <v>82077329.590000004</v>
      </c>
      <c r="G15" s="53">
        <f>'[2]MotorCity Casino'!L12</f>
        <v>7172627.7999999998</v>
      </c>
      <c r="H15" s="53">
        <f>'[2]MotorCity Casino'!R12</f>
        <v>3236481.88</v>
      </c>
      <c r="I15" s="54">
        <f>MAX(0,'[2]MotorCity Casino'!Z12)</f>
        <v>190305.134544</v>
      </c>
      <c r="J15" s="52">
        <f>[2]Greektown_Penn!F12</f>
        <v>29462786.879999999</v>
      </c>
      <c r="K15" s="53">
        <f>[2]Greektown_Penn!L12</f>
        <v>1636038.1699999992</v>
      </c>
      <c r="L15" s="53">
        <f>[2]Greektown_Penn!R12</f>
        <v>1021491.6099999992</v>
      </c>
      <c r="M15" s="54">
        <f>MAX(0,[2]Greektown_Penn!Z12)</f>
        <v>60063.706667999948</v>
      </c>
      <c r="N15" s="52">
        <f>'[2]Bay Mills Indian Community'!F12</f>
        <v>106895761.92</v>
      </c>
      <c r="O15" s="53">
        <f>'[2]Bay Mills Indian Community'!L12</f>
        <v>3019482.1700000018</v>
      </c>
      <c r="P15" s="53">
        <f>'[2]Bay Mills Indian Community'!R12</f>
        <v>-4732559.3499999978</v>
      </c>
      <c r="Q15" s="54">
        <f>MAX(0,'[2]Bay Mills Indian Community'!X12)</f>
        <v>0</v>
      </c>
      <c r="R15" s="52">
        <f>[2]FireKeepers!F12</f>
        <v>1025966.75</v>
      </c>
      <c r="S15" s="53">
        <f>[2]FireKeepers!L12</f>
        <v>71753.910000000033</v>
      </c>
      <c r="T15" s="53">
        <f>[2]FireKeepers!R12</f>
        <v>13317.620000000032</v>
      </c>
      <c r="U15" s="54">
        <f>MAX(0,[2]FireKeepers!X12)</f>
        <v>0</v>
      </c>
      <c r="V15" s="52">
        <f>'[2]Grnd Traverse Band of Otta &amp; Ch'!F12</f>
        <v>23948900.010000002</v>
      </c>
      <c r="W15" s="53">
        <f>'[2]Grnd Traverse Band of Otta &amp; Ch'!L12</f>
        <v>596927.77000000328</v>
      </c>
      <c r="X15" s="53">
        <f>'[2]Grnd Traverse Band of Otta &amp; Ch'!R12</f>
        <v>-1159148.9799999967</v>
      </c>
      <c r="Y15" s="54">
        <f>MAX(0,'[2]Grnd Traverse Band of Otta &amp; Ch'!X12)</f>
        <v>0</v>
      </c>
      <c r="Z15" s="52">
        <f>'[2]Gun Lake'!F12</f>
        <v>1457687.29</v>
      </c>
      <c r="AA15" s="53">
        <f>'[2]Gun Lake'!L12</f>
        <v>60429.950000000077</v>
      </c>
      <c r="AB15" s="53">
        <f>'[2]Gun Lake'!R12</f>
        <v>-48037.949999999917</v>
      </c>
      <c r="AC15" s="54">
        <f>MAX(0,'[2]Gun Lake'!X12)</f>
        <v>0</v>
      </c>
      <c r="AD15" s="52">
        <f>'[2]Hannahville Indian Community'!F12</f>
        <v>1568521.41</v>
      </c>
      <c r="AE15" s="53">
        <f>'[2]Hannahville Indian Community'!L12</f>
        <v>72783.219999999885</v>
      </c>
      <c r="AF15" s="53">
        <f>'[2]Hannahville Indian Community'!R12</f>
        <v>-159531.93000000011</v>
      </c>
      <c r="AG15" s="54">
        <f>MAX(0,'[2]Hannahville Indian Community'!X12)</f>
        <v>0</v>
      </c>
      <c r="AH15" s="52">
        <f>'[2]Keweenaw Bay Indian Community'!F12</f>
        <v>1003105.22</v>
      </c>
      <c r="AI15" s="53">
        <f>'[2]Keweenaw Bay Indian Community'!L12</f>
        <v>28322.449999999953</v>
      </c>
      <c r="AJ15" s="53">
        <f>'[2]Keweenaw Bay Indian Community'!R12</f>
        <v>-8484.5100000000457</v>
      </c>
      <c r="AK15" s="54">
        <f>MAX(0,'[2]Keweenaw Bay Indian Community'!X12)</f>
        <v>0</v>
      </c>
      <c r="AL15" s="52">
        <f>'[2]Lac Vieux Desert Tribe'!F12</f>
        <v>13457379.689999999</v>
      </c>
      <c r="AM15" s="53">
        <f>'[2]Lac Vieux Desert Tribe'!L12</f>
        <v>1519337.3499999996</v>
      </c>
      <c r="AN15" s="53">
        <f>'[2]Lac Vieux Desert Tribe'!R12</f>
        <v>-721467.0700000003</v>
      </c>
      <c r="AO15" s="54">
        <f>MAX(0,'[2]Lac Vieux Desert Tribe'!X12)</f>
        <v>0</v>
      </c>
      <c r="AP15" s="52">
        <f>'[2]Little River Band of Ottawa Ind'!F12</f>
        <v>3449843.77</v>
      </c>
      <c r="AQ15" s="53">
        <f>'[2]Little River Band of Ottawa Ind'!L12</f>
        <v>312458.53999999992</v>
      </c>
      <c r="AR15" s="53">
        <f>'[2]Little River Band of Ottawa Ind'!R12</f>
        <v>102538.33999999991</v>
      </c>
      <c r="AS15" s="54">
        <f>MAX(0,'[2]Little River Band of Ottawa Ind'!X12)</f>
        <v>0</v>
      </c>
      <c r="AT15" s="52">
        <f>'[2]Little Traverse Bay Band of Oda'!F12</f>
        <v>5200531.08</v>
      </c>
      <c r="AU15" s="53">
        <f>'[2]Little Traverse Bay Band of Oda'!L12</f>
        <v>392933.25</v>
      </c>
      <c r="AV15" s="53">
        <f>'[2]Little Traverse Bay Band of Oda'!R12</f>
        <v>191134.4</v>
      </c>
      <c r="AW15" s="54">
        <f>MAX(0,'[2]Little Traverse Bay Band of Oda'!X12)</f>
        <v>16055.2896</v>
      </c>
      <c r="AX15" s="52">
        <f>'[2]Pokagon Band of Potawatomi Ind'!F12</f>
        <v>588732.56000000006</v>
      </c>
      <c r="AY15" s="53">
        <f>'[2]Pokagon Band of Potawatomi Ind'!L12</f>
        <v>57096.780000000072</v>
      </c>
      <c r="AZ15" s="53">
        <f>'[2]Pokagon Band of Potawatomi Ind'!R12</f>
        <v>-257258.7699999999</v>
      </c>
      <c r="BA15" s="54">
        <f>MAX(0,'[2]Pokagon Band of Potawatomi Ind'!X12)</f>
        <v>0</v>
      </c>
      <c r="BB15" s="52">
        <f>'[2]Sault Ste. Marie Tribe of Chipp'!F12</f>
        <v>2272057.54</v>
      </c>
      <c r="BC15" s="53">
        <f>'[2]Sault Ste. Marie Tribe of Chipp'!L12</f>
        <v>-55863.020000000019</v>
      </c>
      <c r="BD15" s="53">
        <f>'[2]Sault Ste. Marie Tribe of Chipp'!R12</f>
        <v>-189793.06000000003</v>
      </c>
      <c r="BE15" s="54">
        <f>MAX(0,'[2]Sault Ste. Marie Tribe of Chipp'!X12)</f>
        <v>0</v>
      </c>
      <c r="BF15" s="55">
        <f t="shared" si="9"/>
        <v>354251743.73000008</v>
      </c>
      <c r="BG15" s="56">
        <f t="shared" si="8"/>
        <v>23675510.489999998</v>
      </c>
      <c r="BH15" s="56">
        <f t="shared" si="8"/>
        <v>17399.430000002758</v>
      </c>
      <c r="BI15" s="57">
        <f t="shared" si="8"/>
        <v>426872.70217199984</v>
      </c>
      <c r="BJ15" s="68">
        <f>'[2]All Operators reconciliation'!X12+'[2]All Operators reconciliation'!Z12</f>
        <v>263398.23901299993</v>
      </c>
    </row>
    <row r="16" spans="1:73" s="66" customFormat="1" ht="13.8" x14ac:dyDescent="0.3">
      <c r="A16" s="65" t="s">
        <v>46</v>
      </c>
      <c r="B16" s="52">
        <f>'[2]MGM Grand Detroit'!F13</f>
        <v>102184773.23</v>
      </c>
      <c r="C16" s="53">
        <f>'[2]MGM Grand Detroit'!L13</f>
        <v>7489128.4900000012</v>
      </c>
      <c r="D16" s="53">
        <f>'[2]MGM Grand Detroit'!R13</f>
        <v>3332358.9600000014</v>
      </c>
      <c r="E16" s="54">
        <f>MAX(0,'[2]MGM Grand Detroit'!Z13)</f>
        <v>195942.70684800006</v>
      </c>
      <c r="F16" s="52">
        <f>'[2]MotorCity Casino'!F13</f>
        <v>123958756.14</v>
      </c>
      <c r="G16" s="53">
        <f>'[2]MotorCity Casino'!L13</f>
        <v>10338174.470000001</v>
      </c>
      <c r="H16" s="53">
        <f>'[2]MotorCity Casino'!R13</f>
        <v>5777596.9000000004</v>
      </c>
      <c r="I16" s="54">
        <f>MAX(0,'[2]MotorCity Casino'!Z13)</f>
        <v>339722.69772</v>
      </c>
      <c r="J16" s="52">
        <f>[2]Greektown_Penn!F13</f>
        <v>40010642.310000002</v>
      </c>
      <c r="K16" s="53">
        <f>[2]Greektown_Penn!L13</f>
        <v>839273.38000000361</v>
      </c>
      <c r="L16" s="53">
        <f>[2]Greektown_Penn!R13</f>
        <v>282965.95000000356</v>
      </c>
      <c r="M16" s="54">
        <f>MAX(0,[2]Greektown_Penn!Z13)</f>
        <v>16638.397860000208</v>
      </c>
      <c r="N16" s="52">
        <f>'[2]Bay Mills Indian Community'!F13</f>
        <v>120411749.59999999</v>
      </c>
      <c r="O16" s="53">
        <f>'[2]Bay Mills Indian Community'!L13</f>
        <v>2915213.1899999976</v>
      </c>
      <c r="P16" s="53">
        <f>'[2]Bay Mills Indian Community'!R13</f>
        <v>-2570565.6700000027</v>
      </c>
      <c r="Q16" s="54">
        <f>MAX(0,'[2]Bay Mills Indian Community'!X13)</f>
        <v>0</v>
      </c>
      <c r="R16" s="52">
        <f>[2]FireKeepers!F13</f>
        <v>1224372.18</v>
      </c>
      <c r="S16" s="53">
        <f>[2]FireKeepers!L13</f>
        <v>42697.270000000019</v>
      </c>
      <c r="T16" s="53">
        <f>[2]FireKeepers!R13</f>
        <v>-3808.5199999999822</v>
      </c>
      <c r="U16" s="54">
        <f>MAX(0,[2]FireKeepers!X13)</f>
        <v>0</v>
      </c>
      <c r="V16" s="52">
        <f>'[2]Grnd Traverse Band of Otta &amp; Ch'!F13</f>
        <v>36515539.799999997</v>
      </c>
      <c r="W16" s="53">
        <f>'[2]Grnd Traverse Band of Otta &amp; Ch'!L13</f>
        <v>1044533.0799999982</v>
      </c>
      <c r="X16" s="53">
        <f>'[2]Grnd Traverse Band of Otta &amp; Ch'!R13</f>
        <v>-1399465.4500000016</v>
      </c>
      <c r="Y16" s="54">
        <f>MAX(0,'[2]Grnd Traverse Band of Otta &amp; Ch'!X13)</f>
        <v>0</v>
      </c>
      <c r="Z16" s="52">
        <f>'[2]Gun Lake'!F13</f>
        <v>1891550.47</v>
      </c>
      <c r="AA16" s="53">
        <f>'[2]Gun Lake'!L13</f>
        <v>-28602.869999999981</v>
      </c>
      <c r="AB16" s="53">
        <f>'[2]Gun Lake'!R13</f>
        <v>-156538.94</v>
      </c>
      <c r="AC16" s="54">
        <f>MAX(0,'[2]Gun Lake'!X13)</f>
        <v>0</v>
      </c>
      <c r="AD16" s="52">
        <f>'[2]Hannahville Indian Community'!F13</f>
        <v>3138257.17</v>
      </c>
      <c r="AE16" s="53">
        <f>'[2]Hannahville Indian Community'!L13</f>
        <v>305874.12000000017</v>
      </c>
      <c r="AF16" s="53">
        <f>'[2]Hannahville Indian Community'!R13</f>
        <v>107091.58000000016</v>
      </c>
      <c r="AG16" s="54">
        <f>MAX(0,'[2]Hannahville Indian Community'!X13)</f>
        <v>0</v>
      </c>
      <c r="AH16" s="52">
        <f>'[2]Keweenaw Bay Indian Community'!F13</f>
        <v>1193383.3700000001</v>
      </c>
      <c r="AI16" s="53">
        <f>'[2]Keweenaw Bay Indian Community'!L13</f>
        <v>84882.080000000075</v>
      </c>
      <c r="AJ16" s="53">
        <f>'[2]Keweenaw Bay Indian Community'!R13</f>
        <v>49905.950000000077</v>
      </c>
      <c r="AK16" s="54">
        <f>MAX(0,'[2]Keweenaw Bay Indian Community'!X13)</f>
        <v>306.93852000000663</v>
      </c>
      <c r="AL16" s="52">
        <f>'[2]Lac Vieux Desert Tribe'!F13</f>
        <v>17089184.829999998</v>
      </c>
      <c r="AM16" s="53">
        <f>'[2]Lac Vieux Desert Tribe'!L13</f>
        <v>669281.49999999814</v>
      </c>
      <c r="AN16" s="53">
        <f>'[2]Lac Vieux Desert Tribe'!R13</f>
        <v>-480246.00000000186</v>
      </c>
      <c r="AO16" s="54">
        <f>MAX(0,'[2]Lac Vieux Desert Tribe'!X13)</f>
        <v>0</v>
      </c>
      <c r="AP16" s="52">
        <f>'[2]Little River Band of Ottawa Ind'!F13</f>
        <v>5099382.4800000004</v>
      </c>
      <c r="AQ16" s="53">
        <f>'[2]Little River Band of Ottawa Ind'!L13</f>
        <v>214051.5400000005</v>
      </c>
      <c r="AR16" s="53">
        <f>'[2]Little River Band of Ottawa Ind'!R13</f>
        <v>-23696.949999999488</v>
      </c>
      <c r="AS16" s="54">
        <f>MAX(0,'[2]Little River Band of Ottawa Ind'!X13)</f>
        <v>0</v>
      </c>
      <c r="AT16" s="52">
        <f>'[2]Little Traverse Bay Band of Oda'!F13</f>
        <v>7068955.6799999997</v>
      </c>
      <c r="AU16" s="53">
        <f>'[2]Little Traverse Bay Band of Oda'!L13</f>
        <v>259076.6099999994</v>
      </c>
      <c r="AV16" s="53">
        <f>'[2]Little Traverse Bay Band of Oda'!R13</f>
        <v>3527.7799999994168</v>
      </c>
      <c r="AW16" s="54">
        <f>MAX(0,'[2]Little Traverse Bay Band of Oda'!X13)</f>
        <v>296.33351999995102</v>
      </c>
      <c r="AX16" s="52">
        <f>'[2]Pokagon Band of Potawatomi Ind'!F13</f>
        <v>708536.41</v>
      </c>
      <c r="AY16" s="53">
        <f>'[2]Pokagon Band of Potawatomi Ind'!L13</f>
        <v>-11634.77999999997</v>
      </c>
      <c r="AZ16" s="53">
        <f>'[2]Pokagon Band of Potawatomi Ind'!R13</f>
        <v>-245667.52999999997</v>
      </c>
      <c r="BA16" s="54">
        <f>MAX(0,'[2]Pokagon Band of Potawatomi Ind'!X13)</f>
        <v>0</v>
      </c>
      <c r="BB16" s="52">
        <f>'[2]Sault Ste. Marie Tribe of Chipp'!F13</f>
        <v>2849003.7</v>
      </c>
      <c r="BC16" s="53">
        <f>'[2]Sault Ste. Marie Tribe of Chipp'!L13</f>
        <v>143018.62000000011</v>
      </c>
      <c r="BD16" s="53">
        <f>'[2]Sault Ste. Marie Tribe of Chipp'!R13</f>
        <v>15928.620000000112</v>
      </c>
      <c r="BE16" s="54">
        <f>MAX(0,'[2]Sault Ste. Marie Tribe of Chipp'!X13)</f>
        <v>0</v>
      </c>
      <c r="BF16" s="55">
        <f t="shared" si="9"/>
        <v>463344087.37000006</v>
      </c>
      <c r="BG16" s="56">
        <f t="shared" si="8"/>
        <v>24304966.699999999</v>
      </c>
      <c r="BH16" s="56">
        <f t="shared" si="8"/>
        <v>4689386.6799999978</v>
      </c>
      <c r="BI16" s="57">
        <f t="shared" si="8"/>
        <v>552907.07446800021</v>
      </c>
      <c r="BJ16" s="68">
        <f>'[2]All Operators reconciliation'!X13+'[2]All Operators reconciliation'!Z13</f>
        <v>354113.15223700018</v>
      </c>
    </row>
    <row r="17" spans="1:79" s="66" customFormat="1" ht="13.8" x14ac:dyDescent="0.3">
      <c r="A17" s="65" t="s">
        <v>47</v>
      </c>
      <c r="B17" s="52">
        <f>'[2]MGM Grand Detroit'!F14</f>
        <v>100840841.61</v>
      </c>
      <c r="C17" s="53">
        <f>'[2]MGM Grand Detroit'!L14</f>
        <v>12690867.850000003</v>
      </c>
      <c r="D17" s="53">
        <f>'[2]MGM Grand Detroit'!R14</f>
        <v>8506749.1600000039</v>
      </c>
      <c r="E17" s="54">
        <f>MAX(0,'[2]MGM Grand Detroit'!Z14)</f>
        <v>500196.85060800018</v>
      </c>
      <c r="F17" s="52">
        <f>'[2]MotorCity Casino'!F14</f>
        <v>115238267.73</v>
      </c>
      <c r="G17" s="53">
        <f>'[2]MotorCity Casino'!L14</f>
        <v>18334573.830000009</v>
      </c>
      <c r="H17" s="53">
        <f>'[2]MotorCity Casino'!R14</f>
        <v>13594348.090000009</v>
      </c>
      <c r="I17" s="54">
        <f>MAX(0,'[2]MotorCity Casino'!Z14)</f>
        <v>799347.66769200051</v>
      </c>
      <c r="J17" s="52">
        <f>[2]Greektown_Penn!F14</f>
        <v>41295604.75</v>
      </c>
      <c r="K17" s="53">
        <f>[2]Greektown_Penn!L14</f>
        <v>2969893.1500000022</v>
      </c>
      <c r="L17" s="53">
        <f>[2]Greektown_Penn!R14</f>
        <v>2477090.950000002</v>
      </c>
      <c r="M17" s="54">
        <f>MAX(0,[2]Greektown_Penn!Z14)</f>
        <v>145652.9478600001</v>
      </c>
      <c r="N17" s="52">
        <f>'[2]Bay Mills Indian Community'!F14</f>
        <v>126338132.86</v>
      </c>
      <c r="O17" s="53">
        <f>'[2]Bay Mills Indian Community'!L14</f>
        <v>13123232.269999996</v>
      </c>
      <c r="P17" s="53">
        <f>'[2]Bay Mills Indian Community'!R14</f>
        <v>8737348.0799999945</v>
      </c>
      <c r="Q17" s="54">
        <f>MAX(0,'[2]Bay Mills Indian Community'!X14)</f>
        <v>120474.73703999959</v>
      </c>
      <c r="R17" s="52">
        <f>[2]FireKeepers!F14</f>
        <v>1457351</v>
      </c>
      <c r="S17" s="53">
        <f>[2]FireKeepers!L14</f>
        <v>46863.080000000075</v>
      </c>
      <c r="T17" s="53">
        <f>[2]FireKeepers!R14</f>
        <v>-64845.099999999919</v>
      </c>
      <c r="U17" s="54">
        <f>MAX(0,[2]FireKeepers!X14)</f>
        <v>0</v>
      </c>
      <c r="V17" s="52">
        <f>'[2]Grnd Traverse Band of Otta &amp; Ch'!F14</f>
        <v>37849971.899999999</v>
      </c>
      <c r="W17" s="53">
        <f>'[2]Grnd Traverse Band of Otta &amp; Ch'!L14</f>
        <v>3474687.6400000006</v>
      </c>
      <c r="X17" s="53">
        <f>'[2]Grnd Traverse Band of Otta &amp; Ch'!R14</f>
        <v>864296.28000000061</v>
      </c>
      <c r="Y17" s="54">
        <f>MAX(0,'[2]Grnd Traverse Band of Otta &amp; Ch'!X14)</f>
        <v>0</v>
      </c>
      <c r="Z17" s="52">
        <f>'[2]Gun Lake'!F14</f>
        <v>1794408.77</v>
      </c>
      <c r="AA17" s="53">
        <f>'[2]Gun Lake'!L14</f>
        <v>105030.35999999993</v>
      </c>
      <c r="AB17" s="53">
        <f>'[2]Gun Lake'!R14</f>
        <v>-95678.760000000068</v>
      </c>
      <c r="AC17" s="54">
        <f>MAX(0,'[2]Gun Lake'!X14)</f>
        <v>0</v>
      </c>
      <c r="AD17" s="52">
        <f>'[2]Hannahville Indian Community'!F14</f>
        <v>2336173.2999999998</v>
      </c>
      <c r="AE17" s="53">
        <f>'[2]Hannahville Indian Community'!L14</f>
        <v>155281.92999999961</v>
      </c>
      <c r="AF17" s="53">
        <f>'[2]Hannahville Indian Community'!R14</f>
        <v>19272.259999999602</v>
      </c>
      <c r="AG17" s="54">
        <f>MAX(0,'[2]Hannahville Indian Community'!X14)</f>
        <v>0</v>
      </c>
      <c r="AH17" s="52">
        <f>'[2]Keweenaw Bay Indian Community'!F14</f>
        <v>1391496.16</v>
      </c>
      <c r="AI17" s="53">
        <f>'[2]Keweenaw Bay Indian Community'!L14</f>
        <v>106823.6399999999</v>
      </c>
      <c r="AJ17" s="53">
        <f>'[2]Keweenaw Bay Indian Community'!R14</f>
        <v>67683.509999999893</v>
      </c>
      <c r="AK17" s="54">
        <f>MAX(0,'[2]Keweenaw Bay Indian Community'!X14)</f>
        <v>5685.4148399999913</v>
      </c>
      <c r="AL17" s="52">
        <f>'[2]Lac Vieux Desert Tribe'!F14</f>
        <v>27118860.440000001</v>
      </c>
      <c r="AM17" s="53">
        <f>'[2]Lac Vieux Desert Tribe'!L14</f>
        <v>1636391.9400000013</v>
      </c>
      <c r="AN17" s="53">
        <f>'[2]Lac Vieux Desert Tribe'!R14</f>
        <v>-303904.08999999869</v>
      </c>
      <c r="AO17" s="54">
        <f>MAX(0,'[2]Lac Vieux Desert Tribe'!X14)</f>
        <v>0</v>
      </c>
      <c r="AP17" s="52">
        <f>'[2]Little River Band of Ottawa Ind'!F14</f>
        <v>5454391.1699999999</v>
      </c>
      <c r="AQ17" s="53">
        <f>'[2]Little River Band of Ottawa Ind'!L14</f>
        <v>529441.52999999956</v>
      </c>
      <c r="AR17" s="53">
        <f>'[2]Little River Band of Ottawa Ind'!R14</f>
        <v>236275.98999999958</v>
      </c>
      <c r="AS17" s="54">
        <f>MAX(0,'[2]Little River Band of Ottawa Ind'!X14)</f>
        <v>0</v>
      </c>
      <c r="AT17" s="52">
        <f>'[2]Little Traverse Bay Band of Oda'!F14</f>
        <v>5925042.1900000004</v>
      </c>
      <c r="AU17" s="53">
        <f>'[2]Little Traverse Bay Band of Oda'!L14</f>
        <v>514418.01000000071</v>
      </c>
      <c r="AV17" s="53">
        <f>'[2]Little Traverse Bay Band of Oda'!R14</f>
        <v>377111.72000000067</v>
      </c>
      <c r="AW17" s="54">
        <f>MAX(0,'[2]Little Traverse Bay Band of Oda'!X14)</f>
        <v>31677.384480000059</v>
      </c>
      <c r="AX17" s="52">
        <f>'[2]Pokagon Band of Potawatomi Ind'!F14</f>
        <v>859294.06</v>
      </c>
      <c r="AY17" s="53">
        <f>'[2]Pokagon Band of Potawatomi Ind'!L14</f>
        <v>38696.410000000033</v>
      </c>
      <c r="AZ17" s="53">
        <f>'[2]Pokagon Band of Potawatomi Ind'!R14</f>
        <v>-242607.70999999996</v>
      </c>
      <c r="BA17" s="54">
        <f>MAX(0,'[2]Pokagon Band of Potawatomi Ind'!X14)</f>
        <v>0</v>
      </c>
      <c r="BB17" s="52">
        <f>'[2]Sault Ste. Marie Tribe of Chipp'!F14</f>
        <v>5927655.1200000001</v>
      </c>
      <c r="BC17" s="53">
        <f>'[2]Sault Ste. Marie Tribe of Chipp'!L14</f>
        <v>393828.35000000056</v>
      </c>
      <c r="BD17" s="53">
        <f>'[2]Sault Ste. Marie Tribe of Chipp'!R14</f>
        <v>284874.72000000055</v>
      </c>
      <c r="BE17" s="54">
        <f>MAX(0,'[2]Sault Ste. Marie Tribe of Chipp'!X14)</f>
        <v>0</v>
      </c>
      <c r="BF17" s="55">
        <f t="shared" si="9"/>
        <v>473827491.06</v>
      </c>
      <c r="BG17" s="56">
        <f t="shared" si="8"/>
        <v>54120029.99000001</v>
      </c>
      <c r="BH17" s="56">
        <f t="shared" si="8"/>
        <v>34458015.100000009</v>
      </c>
      <c r="BI17" s="57">
        <f t="shared" si="8"/>
        <v>1603035.0025200003</v>
      </c>
      <c r="BJ17" s="68">
        <f>'[2]All Operators reconciliation'!X14+'[2]All Operators reconciliation'!Z14</f>
        <v>926597.69514000067</v>
      </c>
    </row>
    <row r="18" spans="1:79" s="66" customFormat="1" thickBot="1" x14ac:dyDescent="0.35">
      <c r="A18" s="65" t="s">
        <v>48</v>
      </c>
      <c r="B18" s="52">
        <f>'[2]MGM Grand Detroit'!F15</f>
        <v>108733101.84999999</v>
      </c>
      <c r="C18" s="53">
        <f>'[2]MGM Grand Detroit'!L15</f>
        <v>9388583.4699999951</v>
      </c>
      <c r="D18" s="53">
        <f>'[2]MGM Grand Detroit'!R15</f>
        <v>1633014.389999995</v>
      </c>
      <c r="E18" s="54">
        <f>MAX(0,'[2]MGM Grand Detroit'!Z15)</f>
        <v>96021.246131999709</v>
      </c>
      <c r="F18" s="52">
        <f>'[2]MotorCity Casino'!F15</f>
        <v>119889998.84999999</v>
      </c>
      <c r="G18" s="53">
        <f>'[2]MotorCity Casino'!L15</f>
        <v>9613197.4899999965</v>
      </c>
      <c r="H18" s="53">
        <f>'[2]MotorCity Casino'!R15</f>
        <v>6020448.8599999966</v>
      </c>
      <c r="I18" s="54">
        <f>MAX(0,'[2]MotorCity Casino'!Z15)</f>
        <v>354002.3929679998</v>
      </c>
      <c r="J18" s="52">
        <f>[2]Greektown_Penn!F15</f>
        <v>45905553.990000002</v>
      </c>
      <c r="K18" s="53">
        <f>[2]Greektown_Penn!L15</f>
        <v>2633570.4900000026</v>
      </c>
      <c r="L18" s="53">
        <f>[2]Greektown_Penn!R15</f>
        <v>2013587.7200000025</v>
      </c>
      <c r="M18" s="54">
        <f>MAX(0,[2]Greektown_Penn!Z15)</f>
        <v>118398.95793600015</v>
      </c>
      <c r="N18" s="52">
        <f>'[2]Bay Mills Indian Community'!F15</f>
        <v>120303731.26000001</v>
      </c>
      <c r="O18" s="53">
        <f>'[2]Bay Mills Indian Community'!L15</f>
        <v>7326019.0900000036</v>
      </c>
      <c r="P18" s="53">
        <f>'[2]Bay Mills Indian Community'!R15</f>
        <v>1822063.1800000034</v>
      </c>
      <c r="Q18" s="54">
        <f>MAX(0,'[2]Bay Mills Indian Community'!X15)</f>
        <v>153053.3071200003</v>
      </c>
      <c r="R18" s="52">
        <f>[2]FireKeepers!F15</f>
        <v>1573170.74</v>
      </c>
      <c r="S18" s="53">
        <f>[2]FireKeepers!L15</f>
        <v>30871.080000000075</v>
      </c>
      <c r="T18" s="53">
        <f>[2]FireKeepers!R15</f>
        <v>-31481.569999999927</v>
      </c>
      <c r="U18" s="54">
        <f>MAX(0,[2]FireKeepers!X15)</f>
        <v>0</v>
      </c>
      <c r="V18" s="52">
        <f>'[2]Grnd Traverse Band of Otta &amp; Ch'!F15</f>
        <v>38448921.399999999</v>
      </c>
      <c r="W18" s="53">
        <f>'[2]Grnd Traverse Band of Otta &amp; Ch'!L15</f>
        <v>2605564.2800000012</v>
      </c>
      <c r="X18" s="53">
        <f>'[2]Grnd Traverse Band of Otta &amp; Ch'!R15</f>
        <v>-742326.14999999898</v>
      </c>
      <c r="Y18" s="54">
        <f>MAX(0,'[2]Grnd Traverse Band of Otta &amp; Ch'!X15)</f>
        <v>0</v>
      </c>
      <c r="Z18" s="52">
        <f>'[2]Gun Lake'!F15</f>
        <v>2359918.4300000002</v>
      </c>
      <c r="AA18" s="53">
        <f>'[2]Gun Lake'!L15</f>
        <v>179104.32000000033</v>
      </c>
      <c r="AB18" s="53">
        <f>'[2]Gun Lake'!R15</f>
        <v>-219092.13999999969</v>
      </c>
      <c r="AC18" s="54">
        <f>MAX(0,'[2]Gun Lake'!X15)</f>
        <v>0</v>
      </c>
      <c r="AD18" s="52">
        <f>'[2]Hannahville Indian Community'!F15</f>
        <v>1471849.7</v>
      </c>
      <c r="AE18" s="53">
        <f>'[2]Hannahville Indian Community'!L15</f>
        <v>56444.850000000028</v>
      </c>
      <c r="AF18" s="53">
        <f>'[2]Hannahville Indian Community'!R15</f>
        <v>-356358.85</v>
      </c>
      <c r="AG18" s="54">
        <f>MAX(0,'[2]Hannahville Indian Community'!X15)</f>
        <v>0</v>
      </c>
      <c r="AH18" s="52">
        <f>'[2]Keweenaw Bay Indian Community'!F15</f>
        <v>1245855.28</v>
      </c>
      <c r="AI18" s="53">
        <f>'[2]Keweenaw Bay Indian Community'!L15</f>
        <v>53715.620000000112</v>
      </c>
      <c r="AJ18" s="53">
        <f>'[2]Keweenaw Bay Indian Community'!R15</f>
        <v>17046.870000000112</v>
      </c>
      <c r="AK18" s="54">
        <f>MAX(0,'[2]Keweenaw Bay Indian Community'!X15)</f>
        <v>1431.9370800000095</v>
      </c>
      <c r="AL18" s="52">
        <f>'[2]Lac Vieux Desert Tribe'!F15</f>
        <v>28243092.550000001</v>
      </c>
      <c r="AM18" s="53">
        <f>'[2]Lac Vieux Desert Tribe'!L15</f>
        <v>1918843.8300000019</v>
      </c>
      <c r="AN18" s="53">
        <f>'[2]Lac Vieux Desert Tribe'!R15</f>
        <v>526867.96000000183</v>
      </c>
      <c r="AO18" s="54">
        <f>MAX(0,'[2]Lac Vieux Desert Tribe'!X15)</f>
        <v>0</v>
      </c>
      <c r="AP18" s="52">
        <f>'[2]Little River Band of Ottawa Ind'!F15</f>
        <v>6975055.75</v>
      </c>
      <c r="AQ18" s="53">
        <f>'[2]Little River Band of Ottawa Ind'!L15</f>
        <v>550026.22000000032</v>
      </c>
      <c r="AR18" s="53">
        <f>'[2]Little River Band of Ottawa Ind'!R15</f>
        <v>119058.90000000031</v>
      </c>
      <c r="AS18" s="54">
        <f>MAX(0,'[2]Little River Band of Ottawa Ind'!X15)</f>
        <v>3917.1762000000263</v>
      </c>
      <c r="AT18" s="52">
        <f>'[2]Little Traverse Bay Band of Oda'!F15</f>
        <v>5599983.5</v>
      </c>
      <c r="AU18" s="53">
        <f>'[2]Little Traverse Bay Band of Oda'!L15</f>
        <v>180910.09999999963</v>
      </c>
      <c r="AV18" s="53">
        <f>'[2]Little Traverse Bay Band of Oda'!R15</f>
        <v>66516.679999999629</v>
      </c>
      <c r="AW18" s="54">
        <f>MAX(0,'[2]Little Traverse Bay Band of Oda'!X15)</f>
        <v>5587.4011199999695</v>
      </c>
      <c r="AX18" s="52">
        <f>'[2]Pokagon Band of Potawatomi Ind'!F15</f>
        <v>605477.87</v>
      </c>
      <c r="AY18" s="53">
        <f>'[2]Pokagon Band of Potawatomi Ind'!L15</f>
        <v>15012.60000000002</v>
      </c>
      <c r="AZ18" s="53">
        <f>'[2]Pokagon Band of Potawatomi Ind'!R15</f>
        <v>-63821.789999999964</v>
      </c>
      <c r="BA18" s="54">
        <f>MAX(0,'[2]Pokagon Band of Potawatomi Ind'!X15)</f>
        <v>0</v>
      </c>
      <c r="BB18" s="52">
        <f>'[2]Sault Ste. Marie Tribe of Chipp'!F15</f>
        <v>3202882.72</v>
      </c>
      <c r="BC18" s="53">
        <f>'[2]Sault Ste. Marie Tribe of Chipp'!L15</f>
        <v>212684.93000000017</v>
      </c>
      <c r="BD18" s="53">
        <f>'[2]Sault Ste. Marie Tribe of Chipp'!R15</f>
        <v>132917.93000000017</v>
      </c>
      <c r="BE18" s="54">
        <f>MAX(0,'[2]Sault Ste. Marie Tribe of Chipp'!X15)</f>
        <v>5654.6011200000148</v>
      </c>
      <c r="BF18" s="55">
        <f t="shared" si="9"/>
        <v>484558593.88999999</v>
      </c>
      <c r="BG18" s="69">
        <f t="shared" si="8"/>
        <v>34764548.370000005</v>
      </c>
      <c r="BH18" s="69">
        <f t="shared" si="8"/>
        <v>10938441.99</v>
      </c>
      <c r="BI18" s="70">
        <f t="shared" si="8"/>
        <v>738067.01967599988</v>
      </c>
      <c r="BJ18" s="68">
        <f>'[2]All Operators reconciliation'!X15+'[2]All Operators reconciliation'!Z15</f>
        <v>364447.82156899979</v>
      </c>
    </row>
    <row r="19" spans="1:79" s="64" customFormat="1" thickBot="1" x14ac:dyDescent="0.35">
      <c r="A19" s="59" t="s">
        <v>49</v>
      </c>
      <c r="B19" s="60">
        <f t="shared" ref="B19:BI19" si="10">SUM(B7:B18)</f>
        <v>828032170.95000005</v>
      </c>
      <c r="C19" s="60">
        <f t="shared" ref="C19" si="11">SUM(C7:C18)</f>
        <v>83195338.190000027</v>
      </c>
      <c r="D19" s="60">
        <f t="shared" si="10"/>
        <v>40715838.460000016</v>
      </c>
      <c r="E19" s="61">
        <f t="shared" si="10"/>
        <v>2394091.3014480006</v>
      </c>
      <c r="F19" s="60">
        <f t="shared" si="10"/>
        <v>993042160.78000009</v>
      </c>
      <c r="G19" s="60">
        <f>SUM(G7:G18)</f>
        <v>92999686.50999999</v>
      </c>
      <c r="H19" s="60">
        <f>SUM(H7:H18)</f>
        <v>52298406.359999999</v>
      </c>
      <c r="I19" s="61">
        <f t="shared" si="10"/>
        <v>3075146.2939680004</v>
      </c>
      <c r="J19" s="60">
        <f t="shared" ref="J19:BE19" si="12">SUM(J7:J18)</f>
        <v>350476331.11000001</v>
      </c>
      <c r="K19" s="62">
        <f t="shared" ref="K19" si="13">SUM(K7:K18)</f>
        <v>25508181.580000002</v>
      </c>
      <c r="L19" s="62">
        <f t="shared" si="12"/>
        <v>14866585.280000005</v>
      </c>
      <c r="M19" s="61">
        <f t="shared" si="12"/>
        <v>874155.21446400043</v>
      </c>
      <c r="N19" s="60">
        <f t="shared" si="12"/>
        <v>951116077.86000001</v>
      </c>
      <c r="O19" s="60">
        <f t="shared" ref="O19" si="14">SUM(O7:O18)</f>
        <v>53351068.159999996</v>
      </c>
      <c r="P19" s="60">
        <f t="shared" si="12"/>
        <v>8228592.2699999986</v>
      </c>
      <c r="Q19" s="61">
        <f t="shared" si="12"/>
        <v>691201.75067999982</v>
      </c>
      <c r="R19" s="60">
        <f t="shared" ref="R19:U19" si="15">SUM(R7:R18)</f>
        <v>6754742.3300000001</v>
      </c>
      <c r="S19" s="62">
        <f t="shared" si="15"/>
        <v>346519.58000000013</v>
      </c>
      <c r="T19" s="62">
        <f t="shared" si="15"/>
        <v>-137030.26999999987</v>
      </c>
      <c r="U19" s="61">
        <f t="shared" si="15"/>
        <v>0</v>
      </c>
      <c r="V19" s="60">
        <f t="shared" si="12"/>
        <v>192648950.20000002</v>
      </c>
      <c r="W19" s="62">
        <f t="shared" ref="W19" si="16">SUM(W7:W18)</f>
        <v>10908005.260000004</v>
      </c>
      <c r="X19" s="62">
        <f t="shared" si="12"/>
        <v>-2569868.7199999969</v>
      </c>
      <c r="Y19" s="61">
        <f t="shared" si="12"/>
        <v>40811.433600000062</v>
      </c>
      <c r="Z19" s="60">
        <f t="shared" ref="Z19:AC19" si="17">SUM(Z7:Z18)</f>
        <v>7958896.2699999996</v>
      </c>
      <c r="AA19" s="62">
        <f t="shared" si="17"/>
        <v>403192.7000000003</v>
      </c>
      <c r="AB19" s="62">
        <f t="shared" si="17"/>
        <v>-531442.27999999968</v>
      </c>
      <c r="AC19" s="61">
        <f t="shared" si="17"/>
        <v>0</v>
      </c>
      <c r="AD19" s="60">
        <f t="shared" si="12"/>
        <v>20618058.149999999</v>
      </c>
      <c r="AE19" s="62">
        <f t="shared" ref="AE19" si="18">SUM(AE7:AE18)</f>
        <v>1472774.1400000001</v>
      </c>
      <c r="AF19" s="62">
        <f t="shared" si="12"/>
        <v>-886291.28999999969</v>
      </c>
      <c r="AG19" s="61">
        <f t="shared" si="12"/>
        <v>0</v>
      </c>
      <c r="AH19" s="60">
        <f t="shared" si="12"/>
        <v>10232484.619999999</v>
      </c>
      <c r="AI19" s="62">
        <f t="shared" ref="AI19" si="19">SUM(AI7:AI18)</f>
        <v>637524.3600000001</v>
      </c>
      <c r="AJ19" s="62">
        <f t="shared" si="12"/>
        <v>143827.67000000007</v>
      </c>
      <c r="AK19" s="61">
        <f t="shared" si="12"/>
        <v>12081.524280000009</v>
      </c>
      <c r="AL19" s="60">
        <f t="shared" si="12"/>
        <v>158302483.33000001</v>
      </c>
      <c r="AM19" s="62">
        <f t="shared" ref="AM19" si="20">SUM(AM7:AM18)</f>
        <v>13998806.520000001</v>
      </c>
      <c r="AN19" s="62">
        <f t="shared" si="12"/>
        <v>-1831551.0199999996</v>
      </c>
      <c r="AO19" s="61">
        <f t="shared" si="12"/>
        <v>0</v>
      </c>
      <c r="AP19" s="60">
        <f t="shared" si="12"/>
        <v>44315305</v>
      </c>
      <c r="AQ19" s="62">
        <f t="shared" ref="AQ19" si="21">SUM(AQ7:AQ18)</f>
        <v>3271792.22</v>
      </c>
      <c r="AR19" s="62">
        <f t="shared" si="12"/>
        <v>46633.050000000047</v>
      </c>
      <c r="AS19" s="61">
        <f t="shared" si="12"/>
        <v>3917.1762000000263</v>
      </c>
      <c r="AT19" s="60">
        <f t="shared" si="12"/>
        <v>56269322.899999999</v>
      </c>
      <c r="AU19" s="62">
        <f t="shared" ref="AU19" si="22">SUM(AU7:AU18)</f>
        <v>4186746.0199999996</v>
      </c>
      <c r="AV19" s="62">
        <f t="shared" si="12"/>
        <v>1664668.4099999995</v>
      </c>
      <c r="AW19" s="61">
        <f t="shared" si="12"/>
        <v>139832.14643999998</v>
      </c>
      <c r="AX19" s="60">
        <f t="shared" ref="AX19:BA19" si="23">SUM(AX7:AX18)</f>
        <v>5461465.54</v>
      </c>
      <c r="AY19" s="62">
        <f t="shared" si="23"/>
        <v>175978.25000000017</v>
      </c>
      <c r="AZ19" s="62">
        <f t="shared" si="23"/>
        <v>-1871763.99</v>
      </c>
      <c r="BA19" s="61">
        <f t="shared" si="23"/>
        <v>0</v>
      </c>
      <c r="BB19" s="60">
        <f t="shared" si="12"/>
        <v>30049916.73</v>
      </c>
      <c r="BC19" s="62">
        <f t="shared" ref="BC19" si="24">SUM(BC7:BC18)</f>
        <v>1716799.7100000009</v>
      </c>
      <c r="BD19" s="62">
        <f t="shared" si="12"/>
        <v>452242.73000000103</v>
      </c>
      <c r="BE19" s="61">
        <f t="shared" si="12"/>
        <v>37988.389320000017</v>
      </c>
      <c r="BF19" s="60">
        <f t="shared" si="10"/>
        <v>3655278365.77</v>
      </c>
      <c r="BG19" s="63">
        <f t="shared" ref="BG19" si="25">SUM(BG7:BG18)</f>
        <v>292172413.20000005</v>
      </c>
      <c r="BH19" s="63">
        <f t="shared" si="10"/>
        <v>110588846.66000001</v>
      </c>
      <c r="BI19" s="61">
        <f t="shared" si="10"/>
        <v>7269225.2304000007</v>
      </c>
      <c r="BJ19" s="42">
        <f t="shared" ref="BJ19" si="26">SUM(BJ7:BJ18)</f>
        <v>4067107.294770001</v>
      </c>
    </row>
    <row r="20" spans="1:79" s="12" customFormat="1" ht="13.8" x14ac:dyDescent="0.3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45"/>
    </row>
    <row r="21" spans="1:79" s="19" customFormat="1" ht="12" x14ac:dyDescent="0.25">
      <c r="A21" s="18"/>
      <c r="B21" s="27" t="s">
        <v>55</v>
      </c>
      <c r="C21" s="210" t="s">
        <v>56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4"/>
      <c r="BK21" s="43"/>
    </row>
    <row r="22" spans="1:79" s="6" customFormat="1" ht="12" x14ac:dyDescent="0.25">
      <c r="A22" s="20"/>
      <c r="B22" s="27" t="s">
        <v>58</v>
      </c>
      <c r="C22" s="210" t="s">
        <v>59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"/>
      <c r="S22" s="21"/>
      <c r="T22" s="21"/>
      <c r="U22" s="22"/>
      <c r="V22" s="21"/>
      <c r="W22" s="21"/>
      <c r="X22" s="21"/>
      <c r="Y22" s="22"/>
      <c r="Z22" s="21"/>
      <c r="AA22" s="21"/>
      <c r="AB22" s="21"/>
      <c r="AC22" s="22"/>
      <c r="AD22" s="21"/>
      <c r="AE22" s="21"/>
      <c r="AF22" s="21"/>
      <c r="AG22" s="22"/>
      <c r="AH22" s="21"/>
      <c r="AI22" s="21"/>
      <c r="AJ22" s="21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1"/>
      <c r="BG22" s="21"/>
      <c r="BH22" s="21"/>
      <c r="BI22" s="21"/>
      <c r="BJ22" s="23"/>
      <c r="BK22" s="43"/>
    </row>
    <row r="23" spans="1:79" s="6" customFormat="1" x14ac:dyDescent="0.3">
      <c r="A23" s="24"/>
      <c r="B23" s="27" t="s">
        <v>61</v>
      </c>
      <c r="C23" s="210" t="s">
        <v>62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5"/>
      <c r="BK23" s="44"/>
    </row>
    <row r="24" spans="1:79" s="6" customFormat="1" x14ac:dyDescent="0.3">
      <c r="A24" s="24"/>
      <c r="B24" s="50" t="s">
        <v>76</v>
      </c>
      <c r="C24" s="254" t="s">
        <v>75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BJ24" s="25"/>
      <c r="BK24" s="51"/>
      <c r="BZ24" s="25"/>
      <c r="CA24" s="44"/>
    </row>
    <row r="25" spans="1:79" s="6" customFormat="1" x14ac:dyDescent="0.3">
      <c r="A25" s="24"/>
      <c r="B25" s="27" t="s">
        <v>69</v>
      </c>
      <c r="C25" s="210" t="s">
        <v>70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5"/>
      <c r="BK25" s="44"/>
    </row>
    <row r="26" spans="1:79" ht="15" thickBot="1" x14ac:dyDescent="0.35">
      <c r="A26" s="8"/>
      <c r="B26" s="26"/>
      <c r="C26" s="26"/>
      <c r="D26" s="26"/>
      <c r="E26" s="26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0"/>
    </row>
    <row r="27" spans="1:79" x14ac:dyDescent="0.3">
      <c r="BJ27"/>
    </row>
    <row r="28" spans="1:79" x14ac:dyDescent="0.3">
      <c r="BJ28"/>
    </row>
    <row r="29" spans="1:79" ht="15.75" customHeight="1" x14ac:dyDescent="0.3">
      <c r="BJ29"/>
    </row>
    <row r="30" spans="1:79" ht="15.75" customHeight="1" x14ac:dyDescent="0.3">
      <c r="BJ30"/>
    </row>
    <row r="31" spans="1:79" x14ac:dyDescent="0.3">
      <c r="BJ31"/>
    </row>
    <row r="32" spans="1:79" x14ac:dyDescent="0.3">
      <c r="BJ32"/>
    </row>
    <row r="33" spans="62:62" x14ac:dyDescent="0.3">
      <c r="BJ33"/>
    </row>
  </sheetData>
  <sheetProtection algorithmName="SHA-512" hashValue="YJv6ZWzmRhe+Pkf4yGOtnq+YuhHcTWRQTtX4YCqivMW3Eki/RBmDAoXiR2u5sfYZG6ZSFKW11c1f/TcfmMUKQg==" saltValue="sjJqE9GSjxm0o0oZrlTY0g==" spinCount="100000" sheet="1" selectLockedCells="1" selectUnlockedCells="1"/>
  <mergeCells count="67">
    <mergeCell ref="Z3:AC3"/>
    <mergeCell ref="Z4:AC4"/>
    <mergeCell ref="Z5:AC5"/>
    <mergeCell ref="BJ2:BJ5"/>
    <mergeCell ref="C21:Q21"/>
    <mergeCell ref="AD3:AG3"/>
    <mergeCell ref="AH3:AK3"/>
    <mergeCell ref="AL3:AO3"/>
    <mergeCell ref="AD4:AG4"/>
    <mergeCell ref="AH4:AK4"/>
    <mergeCell ref="AL4:AO4"/>
    <mergeCell ref="AT2:AW2"/>
    <mergeCell ref="V2:Y2"/>
    <mergeCell ref="AD2:AG2"/>
    <mergeCell ref="AH2:AK2"/>
    <mergeCell ref="AL2:AO2"/>
    <mergeCell ref="C22:Q22"/>
    <mergeCell ref="C23:Q23"/>
    <mergeCell ref="AL5:AO5"/>
    <mergeCell ref="AP5:AS5"/>
    <mergeCell ref="B5:E5"/>
    <mergeCell ref="F5:I5"/>
    <mergeCell ref="J5:M5"/>
    <mergeCell ref="R2:U2"/>
    <mergeCell ref="Z2:AC2"/>
    <mergeCell ref="B1:Q1"/>
    <mergeCell ref="B2:E2"/>
    <mergeCell ref="F2:I2"/>
    <mergeCell ref="J2:M2"/>
    <mergeCell ref="N2:Q2"/>
    <mergeCell ref="BB3:BE3"/>
    <mergeCell ref="AP3:AS3"/>
    <mergeCell ref="AT3:AW3"/>
    <mergeCell ref="AX2:BA2"/>
    <mergeCell ref="AX3:BA3"/>
    <mergeCell ref="AX4:BA4"/>
    <mergeCell ref="AT5:AW5"/>
    <mergeCell ref="BB5:BE5"/>
    <mergeCell ref="AP2:AS2"/>
    <mergeCell ref="C25:Q25"/>
    <mergeCell ref="B4:E4"/>
    <mergeCell ref="F4:I4"/>
    <mergeCell ref="J4:M4"/>
    <mergeCell ref="N4:Q4"/>
    <mergeCell ref="B3:E3"/>
    <mergeCell ref="F3:I3"/>
    <mergeCell ref="J3:M3"/>
    <mergeCell ref="N3:Q3"/>
    <mergeCell ref="V3:Y3"/>
    <mergeCell ref="R3:U3"/>
    <mergeCell ref="BB2:BE2"/>
    <mergeCell ref="C24:W24"/>
    <mergeCell ref="R4:U4"/>
    <mergeCell ref="R5:U5"/>
    <mergeCell ref="BB1:BJ1"/>
    <mergeCell ref="AL1:BA1"/>
    <mergeCell ref="R1:AK1"/>
    <mergeCell ref="N5:Q5"/>
    <mergeCell ref="V5:Y5"/>
    <mergeCell ref="AD5:AG5"/>
    <mergeCell ref="AH5:AK5"/>
    <mergeCell ref="V4:Y4"/>
    <mergeCell ref="BF2:BI5"/>
    <mergeCell ref="AX5:BA5"/>
    <mergeCell ref="AP4:AS4"/>
    <mergeCell ref="AT4:AW4"/>
    <mergeCell ref="BB4:BE4"/>
  </mergeCells>
  <printOptions verticalCentered="1"/>
  <pageMargins left="0.25" right="0.25" top="0.75" bottom="0.75" header="0.3" footer="0.3"/>
  <pageSetup paperSize="5" scale="64" fitToWidth="4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2022</vt:lpstr>
      <vt:lpstr>Internet Sports Betting 2021</vt:lpstr>
      <vt:lpstr>'Internet Sports Betting 2021'!Print_Area</vt:lpstr>
      <vt:lpstr>'Internet Sports Betting 2022'!Print_Area</vt:lpstr>
      <vt:lpstr>'Internet Sports Betting 2021'!Print_Titles</vt:lpstr>
      <vt:lpstr>'Internet Sports Betting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2022-12-19T13:42:19Z</cp:lastPrinted>
  <dcterms:created xsi:type="dcterms:W3CDTF">2021-02-04T16:07:37Z</dcterms:created>
  <dcterms:modified xsi:type="dcterms:W3CDTF">2022-12-19T13:43:18Z</dcterms:modified>
</cp:coreProperties>
</file>