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F728C9AA-8EE9-46A3-A9D8-493717508BA4}" xr6:coauthVersionLast="47" xr6:coauthVersionMax="47" xr10:uidLastSave="{00000000-0000-0000-0000-000000000000}"/>
  <workbookProtection workbookAlgorithmName="SHA-512" workbookHashValue="7vMlbMZHzmVYb4eq8Yjipy0IAzyY84ebrp/VmgSLZxhyxslMkww84gJ/HpSIbtYVsZ4uGNxAykv18UQSIgriRQ==" workbookSaltValue="LB/EbJtYIK/LI1q/XBpQCw==" workbookSpinCount="100000" lockStructure="1"/>
  <bookViews>
    <workbookView xWindow="-54120" yWindow="-480" windowWidth="25440" windowHeight="15390" xr2:uid="{9AFF6B24-7AE8-4CD4-BFD3-FF1BEE2D5CAD}"/>
  </bookViews>
  <sheets>
    <sheet name="Internet Gaming 2022" sheetId="2" r:id="rId1"/>
    <sheet name="Internet Gaming 2021" sheetId="1" r:id="rId2"/>
  </sheets>
  <externalReferences>
    <externalReference r:id="rId3"/>
    <externalReference r:id="rId4"/>
  </externalReferences>
  <definedNames>
    <definedName name="_xlnm.Print_Area" localSheetId="1">'Internet Gaming 2021'!$A$1:$AV$25</definedName>
    <definedName name="_xlnm.Print_Area" localSheetId="0">'Internet Gaming 2022'!$A$1:$AY$23</definedName>
    <definedName name="_xlnm.Print_Titles" localSheetId="1">'Internet Gaming 2021'!$A:$A</definedName>
    <definedName name="_xlnm.Print_Titles" localSheetId="0">'Internet Gaming 2022'!$A:$A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S13" i="2"/>
  <c r="S12" i="2"/>
  <c r="S11" i="2"/>
  <c r="S10" i="2"/>
  <c r="S9" i="2"/>
  <c r="S8" i="2"/>
  <c r="S7" i="2"/>
  <c r="P13" i="2"/>
  <c r="P12" i="2"/>
  <c r="P11" i="2"/>
  <c r="P10" i="2"/>
  <c r="P9" i="2"/>
  <c r="P8" i="2"/>
  <c r="P7" i="2"/>
  <c r="AX13" i="2"/>
  <c r="AX12" i="2"/>
  <c r="AX11" i="2"/>
  <c r="AX10" i="2"/>
  <c r="AX9" i="2"/>
  <c r="AX8" i="2"/>
  <c r="AX7" i="2"/>
  <c r="AT13" i="2"/>
  <c r="AT12" i="2"/>
  <c r="AT11" i="2"/>
  <c r="AT10" i="2"/>
  <c r="AT9" i="2"/>
  <c r="AT8" i="2"/>
  <c r="AT7" i="2"/>
  <c r="AQ13" i="2"/>
  <c r="AQ12" i="2"/>
  <c r="AQ11" i="2"/>
  <c r="AQ10" i="2"/>
  <c r="AQ9" i="2"/>
  <c r="AQ8" i="2"/>
  <c r="AQ7" i="2"/>
  <c r="AN13" i="2"/>
  <c r="AN12" i="2"/>
  <c r="AN11" i="2"/>
  <c r="AN10" i="2"/>
  <c r="AN9" i="2"/>
  <c r="AN8" i="2"/>
  <c r="AN7" i="2"/>
  <c r="AK13" i="2"/>
  <c r="AK12" i="2"/>
  <c r="AK11" i="2"/>
  <c r="AK10" i="2"/>
  <c r="AK9" i="2"/>
  <c r="AK8" i="2"/>
  <c r="AK7" i="2"/>
  <c r="AH13" i="2"/>
  <c r="AH12" i="2"/>
  <c r="AH11" i="2"/>
  <c r="AH10" i="2"/>
  <c r="AH9" i="2"/>
  <c r="AH8" i="2"/>
  <c r="AH7" i="2"/>
  <c r="AE13" i="2"/>
  <c r="AE12" i="2"/>
  <c r="AE11" i="2"/>
  <c r="AE10" i="2"/>
  <c r="AE9" i="2"/>
  <c r="AE8" i="2"/>
  <c r="AE7" i="2"/>
  <c r="AB13" i="2"/>
  <c r="AB12" i="2"/>
  <c r="AB11" i="2"/>
  <c r="AB10" i="2"/>
  <c r="AB9" i="2"/>
  <c r="AB8" i="2"/>
  <c r="AB7" i="2"/>
  <c r="Y13" i="2"/>
  <c r="Y12" i="2"/>
  <c r="Y11" i="2"/>
  <c r="Y10" i="2"/>
  <c r="Y9" i="2"/>
  <c r="Y8" i="2"/>
  <c r="Y7" i="2"/>
  <c r="V13" i="2"/>
  <c r="V12" i="2"/>
  <c r="V11" i="2"/>
  <c r="V10" i="2"/>
  <c r="V9" i="2"/>
  <c r="V8" i="2"/>
  <c r="V7" i="2"/>
  <c r="M13" i="2"/>
  <c r="M12" i="2"/>
  <c r="M11" i="2"/>
  <c r="M10" i="2"/>
  <c r="M9" i="2"/>
  <c r="M8" i="2"/>
  <c r="M7" i="2"/>
  <c r="J13" i="2"/>
  <c r="J12" i="2"/>
  <c r="J11" i="2"/>
  <c r="J10" i="2"/>
  <c r="J9" i="2"/>
  <c r="J8" i="2"/>
  <c r="J7" i="2"/>
  <c r="G13" i="2"/>
  <c r="G12" i="2"/>
  <c r="G11" i="2"/>
  <c r="G10" i="2"/>
  <c r="G9" i="2"/>
  <c r="G8" i="2"/>
  <c r="G7" i="2"/>
  <c r="D13" i="2"/>
  <c r="D12" i="2"/>
  <c r="D11" i="2"/>
  <c r="D10" i="2"/>
  <c r="D9" i="2"/>
  <c r="D8" i="2"/>
  <c r="D7" i="2"/>
  <c r="B13" i="2"/>
  <c r="C13" i="2"/>
  <c r="E13" i="2"/>
  <c r="F13" i="2"/>
  <c r="H13" i="2"/>
  <c r="I13" i="2"/>
  <c r="K13" i="2"/>
  <c r="L13" i="2"/>
  <c r="N13" i="2"/>
  <c r="O13" i="2"/>
  <c r="Q13" i="2"/>
  <c r="R13" i="2"/>
  <c r="T13" i="2"/>
  <c r="U13" i="2"/>
  <c r="W13" i="2"/>
  <c r="X13" i="2"/>
  <c r="Z13" i="2"/>
  <c r="AA13" i="2"/>
  <c r="AC13" i="2"/>
  <c r="AD13" i="2"/>
  <c r="AF13" i="2"/>
  <c r="AG13" i="2"/>
  <c r="AI13" i="2"/>
  <c r="AJ13" i="2"/>
  <c r="AL13" i="2"/>
  <c r="AM13" i="2"/>
  <c r="AO13" i="2"/>
  <c r="AP13" i="2"/>
  <c r="AR13" i="2"/>
  <c r="AS13" i="2"/>
  <c r="AU13" i="2"/>
  <c r="AV13" i="2"/>
  <c r="AW13" i="2"/>
  <c r="AY13" i="2"/>
  <c r="R12" i="2"/>
  <c r="R11" i="2"/>
  <c r="R10" i="2"/>
  <c r="R9" i="2"/>
  <c r="R8" i="2"/>
  <c r="R7" i="2"/>
  <c r="O12" i="2"/>
  <c r="O11" i="2"/>
  <c r="O10" i="2"/>
  <c r="O9" i="2"/>
  <c r="O8" i="2"/>
  <c r="O7" i="2"/>
  <c r="AS12" i="2"/>
  <c r="AS11" i="2"/>
  <c r="AS10" i="2"/>
  <c r="AS9" i="2"/>
  <c r="AS8" i="2"/>
  <c r="AS7" i="2"/>
  <c r="AP12" i="2"/>
  <c r="AP11" i="2"/>
  <c r="AP10" i="2"/>
  <c r="AP9" i="2"/>
  <c r="AP8" i="2"/>
  <c r="AP7" i="2"/>
  <c r="AM12" i="2"/>
  <c r="AM11" i="2"/>
  <c r="AM10" i="2"/>
  <c r="AM9" i="2"/>
  <c r="AM8" i="2"/>
  <c r="AM7" i="2"/>
  <c r="AJ12" i="2"/>
  <c r="AJ11" i="2"/>
  <c r="AJ10" i="2"/>
  <c r="AJ9" i="2"/>
  <c r="AJ8" i="2"/>
  <c r="AJ7" i="2"/>
  <c r="AG12" i="2"/>
  <c r="AG11" i="2"/>
  <c r="AG10" i="2"/>
  <c r="AG9" i="2"/>
  <c r="AG8" i="2"/>
  <c r="AG7" i="2"/>
  <c r="AD12" i="2"/>
  <c r="AD11" i="2"/>
  <c r="AD10" i="2"/>
  <c r="AD9" i="2"/>
  <c r="AD8" i="2"/>
  <c r="AD7" i="2"/>
  <c r="AA12" i="2"/>
  <c r="AA11" i="2"/>
  <c r="AA10" i="2"/>
  <c r="AA9" i="2"/>
  <c r="AA8" i="2"/>
  <c r="AA7" i="2"/>
  <c r="X12" i="2"/>
  <c r="X11" i="2"/>
  <c r="X10" i="2"/>
  <c r="X9" i="2"/>
  <c r="X8" i="2"/>
  <c r="X7" i="2"/>
  <c r="U12" i="2"/>
  <c r="U11" i="2"/>
  <c r="U10" i="2"/>
  <c r="U9" i="2"/>
  <c r="U8" i="2"/>
  <c r="U7" i="2"/>
  <c r="L12" i="2"/>
  <c r="L11" i="2"/>
  <c r="L10" i="2"/>
  <c r="L9" i="2"/>
  <c r="L8" i="2"/>
  <c r="L7" i="2"/>
  <c r="I12" i="2"/>
  <c r="I11" i="2"/>
  <c r="I10" i="2"/>
  <c r="I9" i="2"/>
  <c r="I8" i="2"/>
  <c r="I7" i="2"/>
  <c r="F12" i="2"/>
  <c r="F11" i="2"/>
  <c r="F10" i="2"/>
  <c r="F9" i="2"/>
  <c r="F8" i="2"/>
  <c r="F7" i="2"/>
  <c r="C12" i="2"/>
  <c r="C11" i="2"/>
  <c r="C10" i="2"/>
  <c r="C9" i="2"/>
  <c r="C8" i="2"/>
  <c r="C7" i="2"/>
  <c r="B12" i="2"/>
  <c r="E12" i="2"/>
  <c r="H12" i="2"/>
  <c r="K12" i="2"/>
  <c r="N12" i="2"/>
  <c r="Q12" i="2"/>
  <c r="T12" i="2"/>
  <c r="W12" i="2"/>
  <c r="Z12" i="2"/>
  <c r="AC12" i="2"/>
  <c r="AF12" i="2"/>
  <c r="AI12" i="2"/>
  <c r="AL12" i="2"/>
  <c r="AO12" i="2"/>
  <c r="AR12" i="2"/>
  <c r="AU12" i="2"/>
  <c r="AV12" i="2"/>
  <c r="AW12" i="2"/>
  <c r="AY12" i="2"/>
  <c r="B11" i="2"/>
  <c r="E11" i="2"/>
  <c r="H11" i="2"/>
  <c r="AV11" i="2"/>
  <c r="K11" i="2"/>
  <c r="N11" i="2"/>
  <c r="Q11" i="2"/>
  <c r="T11" i="2"/>
  <c r="W11" i="2"/>
  <c r="Z11" i="2"/>
  <c r="AC11" i="2"/>
  <c r="AF11" i="2"/>
  <c r="AI11" i="2"/>
  <c r="AL11" i="2"/>
  <c r="AO11" i="2"/>
  <c r="AR11" i="2"/>
  <c r="AU11" i="2"/>
  <c r="AW11" i="2"/>
  <c r="AY11" i="2"/>
  <c r="B10" i="2"/>
  <c r="E10" i="2"/>
  <c r="H10" i="2"/>
  <c r="K10" i="2"/>
  <c r="N10" i="2"/>
  <c r="Q10" i="2"/>
  <c r="T10" i="2"/>
  <c r="W10" i="2"/>
  <c r="Z10" i="2"/>
  <c r="AC10" i="2"/>
  <c r="AF10" i="2"/>
  <c r="AI10" i="2"/>
  <c r="AL10" i="2"/>
  <c r="AO10" i="2"/>
  <c r="AR10" i="2"/>
  <c r="AY10" i="2"/>
  <c r="AY7" i="2"/>
  <c r="AO9" i="2"/>
  <c r="AO8" i="2"/>
  <c r="AO7" i="2"/>
  <c r="AQ19" i="2"/>
  <c r="AW10" i="2"/>
  <c r="AV10" i="2"/>
  <c r="AP19" i="2"/>
  <c r="AU10" i="2"/>
  <c r="AO19" i="2"/>
  <c r="B9" i="2"/>
  <c r="E9" i="2"/>
  <c r="H9" i="2"/>
  <c r="K9" i="2"/>
  <c r="N9" i="2"/>
  <c r="Q9" i="2"/>
  <c r="T9" i="2"/>
  <c r="W9" i="2"/>
  <c r="Z9" i="2"/>
  <c r="AC9" i="2"/>
  <c r="AF9" i="2"/>
  <c r="AI9" i="2"/>
  <c r="AL9" i="2"/>
  <c r="AR9" i="2"/>
  <c r="AY9" i="2"/>
  <c r="AW9" i="2"/>
  <c r="AV9" i="2"/>
  <c r="AU9" i="2"/>
  <c r="AV18" i="1"/>
  <c r="AU18" i="1"/>
  <c r="AV17" i="1"/>
  <c r="AU17" i="1"/>
  <c r="AV16" i="1"/>
  <c r="AU16" i="1"/>
  <c r="AV15" i="1"/>
  <c r="AU15" i="1"/>
  <c r="AV14" i="1"/>
  <c r="AU14" i="1"/>
  <c r="AV13" i="1"/>
  <c r="AU13" i="1"/>
  <c r="AV12" i="1"/>
  <c r="AU12" i="1"/>
  <c r="AV11" i="1"/>
  <c r="AU11" i="1"/>
  <c r="AV10" i="1"/>
  <c r="AU10" i="1"/>
  <c r="AV9" i="1"/>
  <c r="AU9" i="1"/>
  <c r="AV8" i="1"/>
  <c r="AU8" i="1"/>
  <c r="AV7" i="1"/>
  <c r="AU7" i="1"/>
  <c r="AQ18" i="1"/>
  <c r="AP18" i="1"/>
  <c r="AO18" i="1"/>
  <c r="AQ17" i="1"/>
  <c r="AP17" i="1"/>
  <c r="AO17" i="1"/>
  <c r="AQ16" i="1"/>
  <c r="AP16" i="1"/>
  <c r="AO16" i="1"/>
  <c r="AQ15" i="1"/>
  <c r="AP15" i="1"/>
  <c r="AO15" i="1"/>
  <c r="AQ14" i="1"/>
  <c r="AP14" i="1"/>
  <c r="AO14" i="1"/>
  <c r="AQ13" i="1"/>
  <c r="AP13" i="1"/>
  <c r="AO13" i="1"/>
  <c r="AQ12" i="1"/>
  <c r="AP12" i="1"/>
  <c r="AO12" i="1"/>
  <c r="AQ11" i="1"/>
  <c r="AP11" i="1"/>
  <c r="AO11" i="1"/>
  <c r="AQ10" i="1"/>
  <c r="AP10" i="1"/>
  <c r="AO10" i="1"/>
  <c r="AQ9" i="1"/>
  <c r="AP9" i="1"/>
  <c r="AO9" i="1"/>
  <c r="AQ8" i="1"/>
  <c r="AP8" i="1"/>
  <c r="AO8" i="1"/>
  <c r="AQ7" i="1"/>
  <c r="AP7" i="1"/>
  <c r="AO7" i="1"/>
  <c r="AN18" i="1"/>
  <c r="AM18" i="1"/>
  <c r="AL18" i="1"/>
  <c r="AN17" i="1"/>
  <c r="AM17" i="1"/>
  <c r="AL17" i="1"/>
  <c r="AN16" i="1"/>
  <c r="AM16" i="1"/>
  <c r="AL16" i="1"/>
  <c r="AN15" i="1"/>
  <c r="AM15" i="1"/>
  <c r="AL15" i="1"/>
  <c r="AN14" i="1"/>
  <c r="AM14" i="1"/>
  <c r="AL14" i="1"/>
  <c r="AN13" i="1"/>
  <c r="AM13" i="1"/>
  <c r="AL13" i="1"/>
  <c r="AN12" i="1"/>
  <c r="AM12" i="1"/>
  <c r="AL12" i="1"/>
  <c r="AN11" i="1"/>
  <c r="AM11" i="1"/>
  <c r="AL11" i="1"/>
  <c r="AN10" i="1"/>
  <c r="AM10" i="1"/>
  <c r="AL10" i="1"/>
  <c r="AN9" i="1"/>
  <c r="AM9" i="1"/>
  <c r="AL9" i="1"/>
  <c r="AN8" i="1"/>
  <c r="AM8" i="1"/>
  <c r="AL8" i="1"/>
  <c r="AN7" i="1"/>
  <c r="AM7" i="1"/>
  <c r="AL7" i="1"/>
  <c r="AK18" i="1"/>
  <c r="AJ18" i="1"/>
  <c r="AI18" i="1"/>
  <c r="AK17" i="1"/>
  <c r="AJ17" i="1"/>
  <c r="AI17" i="1"/>
  <c r="AK16" i="1"/>
  <c r="AJ16" i="1"/>
  <c r="AI16" i="1"/>
  <c r="AK15" i="1"/>
  <c r="AJ15" i="1"/>
  <c r="AI15" i="1"/>
  <c r="AK14" i="1"/>
  <c r="AJ14" i="1"/>
  <c r="AI14" i="1"/>
  <c r="AK13" i="1"/>
  <c r="AJ13" i="1"/>
  <c r="AI13" i="1"/>
  <c r="AK12" i="1"/>
  <c r="AJ12" i="1"/>
  <c r="AI12" i="1"/>
  <c r="AK11" i="1"/>
  <c r="AJ11" i="1"/>
  <c r="AI11" i="1"/>
  <c r="AK10" i="1"/>
  <c r="AJ10" i="1"/>
  <c r="AI10" i="1"/>
  <c r="AK9" i="1"/>
  <c r="AJ9" i="1"/>
  <c r="AI9" i="1"/>
  <c r="AK8" i="1"/>
  <c r="AJ8" i="1"/>
  <c r="AI8" i="1"/>
  <c r="AK7" i="1"/>
  <c r="AJ7" i="1"/>
  <c r="AI7" i="1"/>
  <c r="AH18" i="1"/>
  <c r="AG18" i="1"/>
  <c r="AF18" i="1"/>
  <c r="AH17" i="1"/>
  <c r="AG17" i="1"/>
  <c r="AF17" i="1"/>
  <c r="AH16" i="1"/>
  <c r="AG16" i="1"/>
  <c r="AF16" i="1"/>
  <c r="AH15" i="1"/>
  <c r="AG15" i="1"/>
  <c r="AF15" i="1"/>
  <c r="AH14" i="1"/>
  <c r="AG14" i="1"/>
  <c r="AF14" i="1"/>
  <c r="AH13" i="1"/>
  <c r="AG13" i="1"/>
  <c r="AF13" i="1"/>
  <c r="AH12" i="1"/>
  <c r="AG12" i="1"/>
  <c r="AF12" i="1"/>
  <c r="AH11" i="1"/>
  <c r="AG11" i="1"/>
  <c r="AF11" i="1"/>
  <c r="AH10" i="1"/>
  <c r="AG10" i="1"/>
  <c r="AF10" i="1"/>
  <c r="AH9" i="1"/>
  <c r="AG9" i="1"/>
  <c r="AF9" i="1"/>
  <c r="AH8" i="1"/>
  <c r="AG8" i="1"/>
  <c r="AF8" i="1"/>
  <c r="AH7" i="1"/>
  <c r="AG7" i="1"/>
  <c r="AF7" i="1"/>
  <c r="AE18" i="1"/>
  <c r="AD18" i="1"/>
  <c r="AC18" i="1"/>
  <c r="AE17" i="1"/>
  <c r="AD17" i="1"/>
  <c r="AC17" i="1"/>
  <c r="AE16" i="1"/>
  <c r="AD16" i="1"/>
  <c r="AC16" i="1"/>
  <c r="AE15" i="1"/>
  <c r="AD15" i="1"/>
  <c r="AC15" i="1"/>
  <c r="AE14" i="1"/>
  <c r="AD14" i="1"/>
  <c r="AC14" i="1"/>
  <c r="AE13" i="1"/>
  <c r="AD13" i="1"/>
  <c r="AC13" i="1"/>
  <c r="AE12" i="1"/>
  <c r="AD12" i="1"/>
  <c r="AC12" i="1"/>
  <c r="AE11" i="1"/>
  <c r="AD11" i="1"/>
  <c r="AC11" i="1"/>
  <c r="AE10" i="1"/>
  <c r="AD10" i="1"/>
  <c r="AC10" i="1"/>
  <c r="AE9" i="1"/>
  <c r="AD9" i="1"/>
  <c r="AC9" i="1"/>
  <c r="AE8" i="1"/>
  <c r="AD8" i="1"/>
  <c r="AC8" i="1"/>
  <c r="AE7" i="1"/>
  <c r="AD7" i="1"/>
  <c r="AC7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Y18" i="1"/>
  <c r="X18" i="1"/>
  <c r="W18" i="1"/>
  <c r="Y17" i="1"/>
  <c r="X17" i="1"/>
  <c r="W17" i="1"/>
  <c r="Y16" i="1"/>
  <c r="X16" i="1"/>
  <c r="W16" i="1"/>
  <c r="Y15" i="1"/>
  <c r="X15" i="1"/>
  <c r="W15" i="1"/>
  <c r="Y14" i="1"/>
  <c r="X14" i="1"/>
  <c r="W14" i="1"/>
  <c r="Y13" i="1"/>
  <c r="X13" i="1"/>
  <c r="W13" i="1"/>
  <c r="Y12" i="1"/>
  <c r="X12" i="1"/>
  <c r="W12" i="1"/>
  <c r="Y11" i="1"/>
  <c r="X11" i="1"/>
  <c r="W11" i="1"/>
  <c r="Y10" i="1"/>
  <c r="X10" i="1"/>
  <c r="W10" i="1"/>
  <c r="Y9" i="1"/>
  <c r="X9" i="1"/>
  <c r="W9" i="1"/>
  <c r="Y8" i="1"/>
  <c r="X8" i="1"/>
  <c r="W8" i="1"/>
  <c r="Y7" i="1"/>
  <c r="X7" i="1"/>
  <c r="W7" i="1"/>
  <c r="V18" i="1"/>
  <c r="U18" i="1"/>
  <c r="T18" i="1"/>
  <c r="V17" i="1"/>
  <c r="U17" i="1"/>
  <c r="T17" i="1"/>
  <c r="V16" i="1"/>
  <c r="U16" i="1"/>
  <c r="T16" i="1"/>
  <c r="V15" i="1"/>
  <c r="U15" i="1"/>
  <c r="T15" i="1"/>
  <c r="V14" i="1"/>
  <c r="U14" i="1"/>
  <c r="T14" i="1"/>
  <c r="V13" i="1"/>
  <c r="U13" i="1"/>
  <c r="T13" i="1"/>
  <c r="V12" i="1"/>
  <c r="U12" i="1"/>
  <c r="T12" i="1"/>
  <c r="V11" i="1"/>
  <c r="U11" i="1"/>
  <c r="T11" i="1"/>
  <c r="V10" i="1"/>
  <c r="U10" i="1"/>
  <c r="T10" i="1"/>
  <c r="V9" i="1"/>
  <c r="U9" i="1"/>
  <c r="T9" i="1"/>
  <c r="V8" i="1"/>
  <c r="U8" i="1"/>
  <c r="T8" i="1"/>
  <c r="V7" i="1"/>
  <c r="U7" i="1"/>
  <c r="T7" i="1"/>
  <c r="S18" i="1"/>
  <c r="R18" i="1"/>
  <c r="Q18" i="1"/>
  <c r="S17" i="1"/>
  <c r="R17" i="1"/>
  <c r="Q17" i="1"/>
  <c r="S16" i="1"/>
  <c r="R16" i="1"/>
  <c r="Q16" i="1"/>
  <c r="S15" i="1"/>
  <c r="R15" i="1"/>
  <c r="Q15" i="1"/>
  <c r="S14" i="1"/>
  <c r="R14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S8" i="1"/>
  <c r="R8" i="1"/>
  <c r="Q8" i="1"/>
  <c r="S7" i="1"/>
  <c r="R7" i="1"/>
  <c r="Q7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N7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B8" i="2"/>
  <c r="E8" i="2"/>
  <c r="H8" i="2"/>
  <c r="K8" i="2"/>
  <c r="N8" i="2"/>
  <c r="Q8" i="2"/>
  <c r="T8" i="2"/>
  <c r="W8" i="2"/>
  <c r="Z8" i="2"/>
  <c r="AC8" i="2"/>
  <c r="AF8" i="2"/>
  <c r="AI8" i="2"/>
  <c r="AL8" i="2"/>
  <c r="AR8" i="2"/>
  <c r="AY8" i="2"/>
  <c r="AW8" i="2"/>
  <c r="AV8" i="2"/>
  <c r="AU8" i="2"/>
  <c r="AY19" i="2"/>
  <c r="AX19" i="2"/>
  <c r="AT19" i="2"/>
  <c r="AS19" i="2"/>
  <c r="AR7" i="2"/>
  <c r="AR19" i="2"/>
  <c r="AN19" i="2"/>
  <c r="AM19" i="2"/>
  <c r="AL7" i="2"/>
  <c r="AL19" i="2"/>
  <c r="AK19" i="2"/>
  <c r="AJ19" i="2"/>
  <c r="AI7" i="2"/>
  <c r="AI19" i="2"/>
  <c r="AH19" i="2"/>
  <c r="AG19" i="2"/>
  <c r="AF7" i="2"/>
  <c r="AF19" i="2"/>
  <c r="AE19" i="2"/>
  <c r="AD19" i="2"/>
  <c r="AC7" i="2"/>
  <c r="AC19" i="2"/>
  <c r="AB19" i="2"/>
  <c r="AA19" i="2"/>
  <c r="Z7" i="2"/>
  <c r="Z19" i="2"/>
  <c r="Y19" i="2"/>
  <c r="X19" i="2"/>
  <c r="W7" i="2"/>
  <c r="W19" i="2"/>
  <c r="V19" i="2"/>
  <c r="U19" i="2"/>
  <c r="T7" i="2"/>
  <c r="T19" i="2"/>
  <c r="S19" i="2"/>
  <c r="R19" i="2"/>
  <c r="Q7" i="2"/>
  <c r="Q19" i="2"/>
  <c r="P19" i="2"/>
  <c r="O19" i="2"/>
  <c r="N7" i="2"/>
  <c r="N19" i="2"/>
  <c r="M19" i="2"/>
  <c r="L19" i="2"/>
  <c r="K7" i="2"/>
  <c r="K19" i="2"/>
  <c r="J19" i="2"/>
  <c r="I19" i="2"/>
  <c r="H7" i="2"/>
  <c r="H19" i="2"/>
  <c r="G19" i="2"/>
  <c r="F19" i="2"/>
  <c r="E7" i="2"/>
  <c r="E19" i="2"/>
  <c r="B7" i="2"/>
  <c r="V6" i="2"/>
  <c r="S6" i="2"/>
  <c r="Y6" i="2"/>
  <c r="AB6" i="2"/>
  <c r="G6" i="2"/>
  <c r="J6" i="2"/>
  <c r="P6" i="2"/>
  <c r="F6" i="2"/>
  <c r="I6" i="2"/>
  <c r="L6" i="2"/>
  <c r="E6" i="2"/>
  <c r="H6" i="2"/>
  <c r="B19" i="2"/>
  <c r="AU7" i="2"/>
  <c r="C19" i="2"/>
  <c r="AV7" i="2"/>
  <c r="AV19" i="2"/>
  <c r="D19" i="2"/>
  <c r="AW7" i="2"/>
  <c r="AW19" i="2"/>
  <c r="U6" i="2"/>
  <c r="R6" i="2"/>
  <c r="X6" i="2"/>
  <c r="AA6" i="2"/>
  <c r="K6" i="2"/>
  <c r="N6" i="2"/>
  <c r="AH6" i="2"/>
  <c r="AQ6" i="2"/>
  <c r="AE6" i="2"/>
  <c r="AU19" i="2"/>
  <c r="O6" i="2"/>
  <c r="Q6" i="2"/>
  <c r="W6" i="2"/>
  <c r="Z6" i="2"/>
  <c r="T6" i="2"/>
  <c r="AG6" i="2"/>
  <c r="AP6" i="2"/>
  <c r="AD6" i="2"/>
  <c r="AK6" i="2"/>
  <c r="AT6" i="2"/>
  <c r="AN6" i="2"/>
  <c r="AJ6" i="2"/>
  <c r="AS6" i="2"/>
  <c r="AM6" i="2"/>
  <c r="AC6" i="2"/>
  <c r="AF6" i="2"/>
  <c r="AO6" i="2"/>
  <c r="AL6" i="2"/>
  <c r="AI6" i="2"/>
  <c r="AR6" i="2"/>
  <c r="AS15" i="1"/>
  <c r="AR15" i="1"/>
  <c r="AT15" i="1"/>
  <c r="AS14" i="1"/>
  <c r="AR14" i="1"/>
  <c r="AT14" i="1"/>
  <c r="AS13" i="1"/>
  <c r="AR13" i="1"/>
  <c r="AT13" i="1"/>
  <c r="AT16" i="1"/>
  <c r="AT17" i="1"/>
  <c r="AT18" i="1"/>
  <c r="AS16" i="1"/>
  <c r="AS17" i="1"/>
  <c r="AS18" i="1"/>
  <c r="AR16" i="1"/>
  <c r="AR17" i="1"/>
  <c r="AR18" i="1"/>
  <c r="AT11" i="1"/>
  <c r="AS11" i="1"/>
  <c r="AR11" i="1"/>
  <c r="AC19" i="1"/>
  <c r="AD19" i="1"/>
  <c r="AE19" i="1"/>
  <c r="AU19" i="1"/>
  <c r="V6" i="1"/>
  <c r="V19" i="1"/>
  <c r="T19" i="1"/>
  <c r="U19" i="1"/>
  <c r="AR7" i="1"/>
  <c r="AT7" i="1"/>
  <c r="AR9" i="1"/>
  <c r="AR8" i="1"/>
  <c r="AT9" i="1"/>
  <c r="AT8" i="1"/>
  <c r="AN19" i="1"/>
  <c r="AM19" i="1"/>
  <c r="AL19" i="1"/>
  <c r="S19" i="1"/>
  <c r="Q19" i="1"/>
  <c r="M19" i="1"/>
  <c r="AQ19" i="1"/>
  <c r="AB19" i="1"/>
  <c r="Y19" i="1"/>
  <c r="AP19" i="1"/>
  <c r="AA19" i="1"/>
  <c r="X19" i="1"/>
  <c r="K19" i="1"/>
  <c r="AO19" i="1"/>
  <c r="Z19" i="1"/>
  <c r="W19" i="1"/>
  <c r="R19" i="1"/>
  <c r="F6" i="1"/>
  <c r="I6" i="1"/>
  <c r="S6" i="1"/>
  <c r="Y6" i="1"/>
  <c r="AB6" i="1"/>
  <c r="AE6" i="1"/>
  <c r="G6" i="1"/>
  <c r="J6" i="1"/>
  <c r="P6" i="1"/>
  <c r="E6" i="1"/>
  <c r="H6" i="1"/>
  <c r="L6" i="1"/>
  <c r="O6" i="1"/>
  <c r="K6" i="1"/>
  <c r="T6" i="1"/>
  <c r="N6" i="1"/>
  <c r="AH6" i="1"/>
  <c r="R6" i="1"/>
  <c r="X6" i="1"/>
  <c r="AA6" i="1"/>
  <c r="AD6" i="1"/>
  <c r="U6" i="1"/>
  <c r="B19" i="1"/>
  <c r="C19" i="1"/>
  <c r="D19" i="1"/>
  <c r="AK6" i="1"/>
  <c r="AQ6" i="1"/>
  <c r="AN6" i="1"/>
  <c r="Q6" i="1"/>
  <c r="W6" i="1"/>
  <c r="Z6" i="1"/>
  <c r="AC6" i="1"/>
  <c r="AG6" i="1"/>
  <c r="G19" i="1"/>
  <c r="E19" i="1"/>
  <c r="J19" i="1"/>
  <c r="H19" i="1"/>
  <c r="AF6" i="1"/>
  <c r="AL6" i="1"/>
  <c r="AI6" i="1"/>
  <c r="AO6" i="1"/>
  <c r="AM6" i="1"/>
  <c r="AJ6" i="1"/>
  <c r="AP6" i="1"/>
  <c r="F19" i="1"/>
  <c r="AH19" i="1"/>
  <c r="AF19" i="1"/>
  <c r="I19" i="1"/>
  <c r="AG19" i="1"/>
  <c r="AS9" i="1"/>
  <c r="AS8" i="1"/>
  <c r="AS7" i="1"/>
  <c r="L19" i="1"/>
  <c r="AT10" i="1"/>
  <c r="AS10" i="1"/>
  <c r="AR10" i="1"/>
  <c r="AK19" i="1"/>
  <c r="AI19" i="1"/>
  <c r="AJ19" i="1"/>
  <c r="AV19" i="1"/>
  <c r="P19" i="1"/>
  <c r="AT12" i="1"/>
  <c r="AT19" i="1"/>
  <c r="N19" i="1"/>
  <c r="AR12" i="1"/>
  <c r="AR19" i="1"/>
  <c r="AS12" i="1"/>
  <c r="AS19" i="1"/>
  <c r="O19" i="1"/>
</calcChain>
</file>

<file path=xl/sharedStrings.xml><?xml version="1.0" encoding="utf-8"?>
<sst xmlns="http://schemas.openxmlformats.org/spreadsheetml/2006/main" count="166" uniqueCount="85">
  <si>
    <t>Operator</t>
  </si>
  <si>
    <t xml:space="preserve">MGM Grand Detroit </t>
  </si>
  <si>
    <t>MotorCity Casino</t>
  </si>
  <si>
    <t>Greektown Casino</t>
  </si>
  <si>
    <t>Bay Mills Indian Community</t>
  </si>
  <si>
    <t xml:space="preserve">Grand Traverse Band of Ottawa and Chippewa Indians </t>
  </si>
  <si>
    <t xml:space="preserve">Hannahville Indian Community </t>
  </si>
  <si>
    <t>Keweenaw Bay Indian Community</t>
  </si>
  <si>
    <t>Little River Band of Ottawa Indians</t>
  </si>
  <si>
    <t xml:space="preserve">Sault Ste. Marie Tribe of Chippewa Indians </t>
  </si>
  <si>
    <t>All Internet Gaming Operators</t>
  </si>
  <si>
    <t>Casino Name</t>
  </si>
  <si>
    <t>MGM Grand Detroit</t>
  </si>
  <si>
    <t xml:space="preserve">Greektown Casino 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</si>
  <si>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</si>
  <si>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</si>
  <si>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</si>
  <si>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</si>
  <si>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Little River Casino Resort</t>
  </si>
  <si>
    <t>Odawa Casino Resort Petoskey/ Odawa Casino Mackinaw City</t>
  </si>
  <si>
    <t>Kewadin Casino/ Kewadin Vegas Casino/ Kewadin Shores Casino</t>
  </si>
  <si>
    <t>Platform Provider</t>
  </si>
  <si>
    <t xml:space="preserve"> BetMGM</t>
  </si>
  <si>
    <t>FanDuel</t>
  </si>
  <si>
    <t>Penn Sports Interactive / Barstool Sportsbook</t>
  </si>
  <si>
    <t xml:space="preserve"> DraftKings</t>
  </si>
  <si>
    <t>William Hill</t>
  </si>
  <si>
    <t>TwinSpires</t>
  </si>
  <si>
    <t>Golden Nugget Online Gaming</t>
  </si>
  <si>
    <t>Rush Street</t>
  </si>
  <si>
    <t>FoxBet</t>
  </si>
  <si>
    <t xml:space="preserve"> Wynn</t>
  </si>
  <si>
    <t>Month</t>
  </si>
  <si>
    <t>Adjusted Gross  Receipts</t>
  </si>
  <si>
    <t>Internet Gaming State Tax</t>
  </si>
  <si>
    <t>Internet Gaming State Payment</t>
  </si>
  <si>
    <t>Total Internet Gaming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</si>
  <si>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</si>
  <si>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</si>
  <si>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</si>
  <si>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</si>
  <si>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</si>
  <si>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</si>
  <si>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</si>
  <si>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</si>
  <si>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</si>
  <si>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</si>
  <si>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</si>
  <si>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</si>
  <si>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</si>
  <si>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 1:</t>
  </si>
  <si>
    <t>Note 2:</t>
  </si>
  <si>
    <t>Internet Gaming tax/payment percentages fluctuate from 20% - 28% based on yearly Adjusted Gross Receipts totals.  Of the total tax/payment liability calculated, 70% (for commercial operators) and 80% (for tribal operators) is allocated to the state.</t>
  </si>
  <si>
    <t>Gross  Receipts</t>
  </si>
  <si>
    <t>Total Adjusted Gross Receipts</t>
  </si>
  <si>
    <t>Total Gross  Receipts</t>
  </si>
  <si>
    <t>Little Traverse Bay Bands of Odawa Indians</t>
  </si>
  <si>
    <t>2021 Internet Gaming Revenue and Tax/Payments</t>
  </si>
  <si>
    <t>Internet Gaming Operators were authorized to begin operations on January 22, 2021.   January 2021 figures reflect revenues earned from the Operator's launch date through the end of the month.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</si>
  <si>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</si>
  <si>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</si>
  <si>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</si>
  <si>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</si>
  <si>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</si>
  <si>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*</t>
  </si>
  <si>
    <t>As reported by operator</t>
  </si>
  <si>
    <t>City Wagering Taxes and Municipal Service Fees*</t>
  </si>
  <si>
    <t>Gun Lake Band of Pottawatomi Indians</t>
  </si>
  <si>
    <t>Gun Lake Casino</t>
  </si>
  <si>
    <t>Parx Interactive</t>
  </si>
  <si>
    <t>Tribal Operators</t>
  </si>
  <si>
    <t>Governing Body of Jurisdiction Payments*</t>
  </si>
  <si>
    <t xml:space="preserve">Lac Vieux Desert Band of Lake Superior Chippewa Indians </t>
  </si>
  <si>
    <t>Lac Vieux Desert Resort Casino</t>
  </si>
  <si>
    <t xml:space="preserve"> PointsBet</t>
  </si>
  <si>
    <t>FireKeepers Casino</t>
  </si>
  <si>
    <t>NYX Digital</t>
  </si>
  <si>
    <t>Note 3:</t>
  </si>
  <si>
    <t>Nottawaseppi Huron Band of Pottawatomi Indians (FireKeepers Casino) was approved for a soft launch with limited play for VIP's in June 2021, official launch to the public was July 12, 2021.</t>
  </si>
  <si>
    <r>
      <t xml:space="preserve">7/12/2021 </t>
    </r>
    <r>
      <rPr>
        <b/>
        <vertAlign val="superscript"/>
        <sz val="9"/>
        <color theme="1"/>
        <rFont val="Calibri"/>
        <family val="2"/>
        <scheme val="minor"/>
      </rPr>
      <t>Note 3</t>
    </r>
  </si>
  <si>
    <t>Nottawaseppi Huron Band of Pottawatomi Indians (FireKeepers Casino)</t>
  </si>
  <si>
    <t>2022 Internet Gaming Revenue and Tax/Payments</t>
  </si>
  <si>
    <t>Soaring Eagle Gaming</t>
  </si>
  <si>
    <t>Soaring Eagle Casino</t>
  </si>
  <si>
    <t>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</si>
</sst>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1">
    <xf numFmtId="0" fontId="0" fillId="0" borderId="0" xfId="0"/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4" xfId="0" applyBorder="1"/>
    <xf numFmtId="0" fontId="0" fillId="0" borderId="18" xfId="0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14" xfId="0" applyFont="1" applyBorder="1" applyAlignment="1">
      <alignment vertical="center" wrapText="1"/>
    </xf>
    <xf numFmtId="164" fontId="5" fillId="0" borderId="9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17" xfId="2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vertical="center" wrapTex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 vertical="center" wrapText="1"/>
    </xf>
    <xf numFmtId="164" fontId="5" fillId="0" borderId="21" xfId="1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Border="1"/>
    <xf numFmtId="0" fontId="5" fillId="0" borderId="21" xfId="0" applyFont="1" applyBorder="1"/>
    <xf numFmtId="0" fontId="2" fillId="0" borderId="21" xfId="0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2" xfId="0" applyFont="1" applyBorder="1"/>
    <xf numFmtId="0" fontId="5" fillId="15" borderId="29" xfId="0" applyFont="1" applyFill="1" applyBorder="1" applyAlignment="1">
      <alignment horizontal="center" vertical="center" wrapText="1"/>
    </xf>
    <xf numFmtId="44" fontId="5" fillId="15" borderId="30" xfId="2" applyFont="1" applyFill="1" applyBorder="1"/>
    <xf numFmtId="44" fontId="5" fillId="15" borderId="31" xfId="0" applyNumberFormat="1" applyFont="1" applyFill="1" applyBorder="1"/>
    <xf numFmtId="44" fontId="5" fillId="15" borderId="27" xfId="0" applyNumberFormat="1" applyFont="1" applyFill="1" applyBorder="1"/>
    <xf numFmtId="44" fontId="5" fillId="15" borderId="6" xfId="0" applyNumberFormat="1" applyFont="1" applyFill="1" applyBorder="1"/>
    <xf numFmtId="44" fontId="5" fillId="15" borderId="8" xfId="0" applyNumberFormat="1" applyFont="1" applyFill="1" applyBorder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23" xfId="0" applyFont="1" applyBorder="1"/>
    <xf numFmtId="0" fontId="8" fillId="0" borderId="12" xfId="0" applyFont="1" applyBorder="1"/>
    <xf numFmtId="0" fontId="6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164" fontId="4" fillId="0" borderId="31" xfId="1" applyNumberFormat="1" applyFont="1" applyFill="1" applyBorder="1" applyAlignment="1">
      <alignment horizontal="center"/>
    </xf>
    <xf numFmtId="164" fontId="4" fillId="0" borderId="35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5" fillId="0" borderId="36" xfId="1" applyNumberFormat="1" applyFont="1" applyFill="1" applyBorder="1" applyAlignment="1">
      <alignment horizontal="center"/>
    </xf>
    <xf numFmtId="44" fontId="5" fillId="15" borderId="37" xfId="0" applyNumberFormat="1" applyFont="1" applyFill="1" applyBorder="1"/>
    <xf numFmtId="44" fontId="5" fillId="15" borderId="28" xfId="0" applyNumberFormat="1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5" borderId="27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165" fontId="2" fillId="14" borderId="25" xfId="0" applyNumberFormat="1" applyFont="1" applyFill="1" applyBorder="1" applyAlignment="1">
      <alignment horizontal="center" vertical="center" wrapText="1"/>
    </xf>
    <xf numFmtId="165" fontId="2" fillId="14" borderId="19" xfId="0" applyNumberFormat="1" applyFont="1" applyFill="1" applyBorder="1" applyAlignment="1">
      <alignment horizontal="center" vertical="center" wrapText="1"/>
    </xf>
    <xf numFmtId="165" fontId="2" fillId="14" borderId="20" xfId="0" applyNumberFormat="1" applyFont="1" applyFill="1" applyBorder="1" applyAlignment="1">
      <alignment horizontal="center" vertical="center" wrapText="1"/>
    </xf>
    <xf numFmtId="165" fontId="2" fillId="12" borderId="25" xfId="0" applyNumberFormat="1" applyFont="1" applyFill="1" applyBorder="1" applyAlignment="1">
      <alignment horizontal="center" vertical="center" wrapText="1"/>
    </xf>
    <xf numFmtId="165" fontId="2" fillId="12" borderId="19" xfId="0" applyNumberFormat="1" applyFont="1" applyFill="1" applyBorder="1" applyAlignment="1">
      <alignment horizontal="center" vertical="center" wrapText="1"/>
    </xf>
    <xf numFmtId="165" fontId="2" fillId="12" borderId="20" xfId="0" applyNumberFormat="1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165" fontId="2" fillId="19" borderId="25" xfId="0" applyNumberFormat="1" applyFont="1" applyFill="1" applyBorder="1" applyAlignment="1">
      <alignment horizontal="center" vertical="center" wrapText="1"/>
    </xf>
    <xf numFmtId="165" fontId="2" fillId="19" borderId="19" xfId="0" applyNumberFormat="1" applyFont="1" applyFill="1" applyBorder="1" applyAlignment="1">
      <alignment horizontal="center" vertical="center" wrapText="1"/>
    </xf>
    <xf numFmtId="165" fontId="2" fillId="19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5" fontId="2" fillId="16" borderId="25" xfId="0" applyNumberFormat="1" applyFont="1" applyFill="1" applyBorder="1" applyAlignment="1">
      <alignment horizontal="center" vertical="center" wrapText="1"/>
    </xf>
    <xf numFmtId="165" fontId="2" fillId="16" borderId="19" xfId="0" applyNumberFormat="1" applyFont="1" applyFill="1" applyBorder="1" applyAlignment="1">
      <alignment horizontal="center" vertical="center" wrapText="1"/>
    </xf>
    <xf numFmtId="165" fontId="2" fillId="16" borderId="20" xfId="0" applyNumberFormat="1" applyFont="1" applyFill="1" applyBorder="1" applyAlignment="1">
      <alignment horizontal="center" vertical="center" wrapText="1"/>
    </xf>
    <xf numFmtId="165" fontId="2" fillId="8" borderId="25" xfId="0" applyNumberFormat="1" applyFont="1" applyFill="1" applyBorder="1" applyAlignment="1">
      <alignment horizontal="center" vertical="center" wrapText="1"/>
    </xf>
    <xf numFmtId="165" fontId="2" fillId="8" borderId="19" xfId="0" applyNumberFormat="1" applyFont="1" applyFill="1" applyBorder="1" applyAlignment="1">
      <alignment horizontal="center" vertical="center" wrapText="1"/>
    </xf>
    <xf numFmtId="165" fontId="2" fillId="8" borderId="20" xfId="0" applyNumberFormat="1" applyFont="1" applyFill="1" applyBorder="1" applyAlignment="1">
      <alignment horizontal="center" vertical="center" wrapText="1"/>
    </xf>
    <xf numFmtId="165" fontId="2" fillId="9" borderId="25" xfId="0" applyNumberFormat="1" applyFont="1" applyFill="1" applyBorder="1" applyAlignment="1">
      <alignment horizontal="center" vertical="center" wrapText="1"/>
    </xf>
    <xf numFmtId="165" fontId="2" fillId="9" borderId="19" xfId="0" applyNumberFormat="1" applyFont="1" applyFill="1" applyBorder="1" applyAlignment="1">
      <alignment horizontal="center" vertical="center" wrapText="1"/>
    </xf>
    <xf numFmtId="165" fontId="2" fillId="9" borderId="20" xfId="0" applyNumberFormat="1" applyFont="1" applyFill="1" applyBorder="1" applyAlignment="1">
      <alignment horizontal="center" vertical="center" wrapText="1"/>
    </xf>
    <xf numFmtId="165" fontId="2" fillId="17" borderId="25" xfId="0" applyNumberFormat="1" applyFont="1" applyFill="1" applyBorder="1" applyAlignment="1">
      <alignment horizontal="center" vertical="center" wrapText="1"/>
    </xf>
    <xf numFmtId="165" fontId="2" fillId="17" borderId="19" xfId="0" applyNumberFormat="1" applyFont="1" applyFill="1" applyBorder="1" applyAlignment="1">
      <alignment horizontal="center" vertical="center" wrapText="1"/>
    </xf>
    <xf numFmtId="165" fontId="2" fillId="17" borderId="20" xfId="0" applyNumberFormat="1" applyFont="1" applyFill="1" applyBorder="1" applyAlignment="1">
      <alignment horizontal="center" vertical="center" wrapText="1"/>
    </xf>
    <xf numFmtId="165" fontId="2" fillId="10" borderId="25" xfId="0" applyNumberFormat="1" applyFont="1" applyFill="1" applyBorder="1" applyAlignment="1">
      <alignment horizontal="center" vertical="center" wrapText="1"/>
    </xf>
    <xf numFmtId="165" fontId="2" fillId="10" borderId="19" xfId="0" applyNumberFormat="1" applyFont="1" applyFill="1" applyBorder="1" applyAlignment="1">
      <alignment horizontal="center" vertical="center" wrapText="1"/>
    </xf>
    <xf numFmtId="165" fontId="2" fillId="10" borderId="20" xfId="0" applyNumberFormat="1" applyFont="1" applyFill="1" applyBorder="1" applyAlignment="1">
      <alignment horizontal="center" vertical="center" wrapText="1"/>
    </xf>
    <xf numFmtId="165" fontId="2" fillId="11" borderId="25" xfId="0" applyNumberFormat="1" applyFont="1" applyFill="1" applyBorder="1" applyAlignment="1">
      <alignment horizontal="center" vertical="center" wrapText="1"/>
    </xf>
    <xf numFmtId="165" fontId="2" fillId="11" borderId="19" xfId="0" applyNumberFormat="1" applyFont="1" applyFill="1" applyBorder="1" applyAlignment="1">
      <alignment horizontal="center" vertical="center" wrapText="1"/>
    </xf>
    <xf numFmtId="165" fontId="2" fillId="11" borderId="20" xfId="0" applyNumberFormat="1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4" borderId="25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20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165" fontId="2" fillId="6" borderId="19" xfId="0" applyNumberFormat="1" applyFont="1" applyFill="1" applyBorder="1" applyAlignment="1">
      <alignment horizontal="center" vertical="center" wrapText="1"/>
    </xf>
    <xf numFmtId="165" fontId="2" fillId="6" borderId="20" xfId="0" applyNumberFormat="1" applyFont="1" applyFill="1" applyBorder="1" applyAlignment="1">
      <alignment horizontal="center" vertical="center" wrapText="1"/>
    </xf>
    <xf numFmtId="165" fontId="2" fillId="18" borderId="25" xfId="0" applyNumberFormat="1" applyFont="1" applyFill="1" applyBorder="1" applyAlignment="1">
      <alignment horizontal="center" vertical="center" wrapText="1"/>
    </xf>
    <xf numFmtId="165" fontId="2" fillId="18" borderId="19" xfId="0" applyNumberFormat="1" applyFont="1" applyFill="1" applyBorder="1" applyAlignment="1">
      <alignment horizontal="center" vertical="center" wrapText="1"/>
    </xf>
    <xf numFmtId="165" fontId="2" fillId="18" borderId="20" xfId="0" applyNumberFormat="1" applyFont="1" applyFill="1" applyBorder="1" applyAlignment="1">
      <alignment horizontal="center" vertical="center" wrapText="1"/>
    </xf>
    <xf numFmtId="165" fontId="2" fillId="7" borderId="25" xfId="0" applyNumberFormat="1" applyFont="1" applyFill="1" applyBorder="1" applyAlignment="1">
      <alignment horizontal="center" vertical="center" wrapText="1"/>
    </xf>
    <xf numFmtId="165" fontId="2" fillId="7" borderId="19" xfId="0" applyNumberFormat="1" applyFont="1" applyFill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Gam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Prior%20year%20tax%20spreadsheets/2021%20Internet%20Gam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otorCity Casino"/>
      <sheetName val="Pokagon Band of Potawatomi Ind"/>
      <sheetName val="MGM Grand Detroit"/>
      <sheetName val="Soaring Eagle Gaming"/>
      <sheetName val="Sault Ste. Marie Tribe of Chipp"/>
    </sheetNames>
    <sheetDataSet>
      <sheetData sheetId="0"/>
      <sheetData sheetId="1"/>
      <sheetData sheetId="2">
        <row r="4">
          <cell r="U4">
            <v>2152560.0360000003</v>
          </cell>
          <cell r="V4">
            <v>4508553.4649999999</v>
          </cell>
          <cell r="X4">
            <v>746934.11574999813</v>
          </cell>
        </row>
        <row r="5">
          <cell r="U5">
            <v>2349133.5940000005</v>
          </cell>
          <cell r="V5">
            <v>5233289.3999999994</v>
          </cell>
          <cell r="X5">
            <v>787542.88150000013</v>
          </cell>
        </row>
        <row r="6">
          <cell r="U6">
            <v>2661987.0139999995</v>
          </cell>
          <cell r="V6">
            <v>5672121.7140000006</v>
          </cell>
          <cell r="X6">
            <v>850339.16049999988</v>
          </cell>
        </row>
        <row r="7">
          <cell r="U7">
            <v>2716583.0039999997</v>
          </cell>
          <cell r="V7">
            <v>5761654.6349999998</v>
          </cell>
          <cell r="X7">
            <v>857389.08262500004</v>
          </cell>
        </row>
        <row r="8">
          <cell r="U8">
            <v>2654523.2979999995</v>
          </cell>
          <cell r="V8">
            <v>5528633.5949999997</v>
          </cell>
          <cell r="X8">
            <v>822713.33250000223</v>
          </cell>
        </row>
        <row r="9">
          <cell r="U9">
            <v>2535116.3820000002</v>
          </cell>
          <cell r="V9">
            <v>5293480.6979999999</v>
          </cell>
          <cell r="X9">
            <v>787720.34212500125</v>
          </cell>
        </row>
        <row r="10">
          <cell r="U10">
            <v>2747988.34</v>
          </cell>
          <cell r="V10">
            <v>5633792.8590000002</v>
          </cell>
          <cell r="X10">
            <v>838362.03250000335</v>
          </cell>
        </row>
        <row r="11">
          <cell r="U11">
            <v>2863618.6860000002</v>
          </cell>
          <cell r="V11">
            <v>5485159.0499999998</v>
          </cell>
          <cell r="X11">
            <v>816243.90637499932</v>
          </cell>
        </row>
        <row r="12">
          <cell r="U12">
            <v>2810314.2820000001</v>
          </cell>
          <cell r="V12">
            <v>5463183.96</v>
          </cell>
          <cell r="X12">
            <v>812973.80349999887</v>
          </cell>
        </row>
      </sheetData>
      <sheetData sheetId="3"/>
      <sheetData sheetId="4">
        <row r="5">
          <cell r="L5">
            <v>20095684.00999999</v>
          </cell>
          <cell r="R5">
            <v>18086115.609999992</v>
          </cell>
          <cell r="W5">
            <v>3507289.8960000002</v>
          </cell>
        </row>
        <row r="6">
          <cell r="L6">
            <v>20111744.330000043</v>
          </cell>
          <cell r="R6">
            <v>18100569.900000043</v>
          </cell>
          <cell r="W6">
            <v>4054527.6560000004</v>
          </cell>
        </row>
        <row r="7">
          <cell r="L7">
            <v>20748959.720000029</v>
          </cell>
          <cell r="R7">
            <v>18674063.740000028</v>
          </cell>
          <cell r="W7">
            <v>4182990.28</v>
          </cell>
        </row>
        <row r="8">
          <cell r="L8">
            <v>19412955.309999943</v>
          </cell>
          <cell r="R8">
            <v>17471659.779999942</v>
          </cell>
          <cell r="W8">
            <v>3913651.7920000004</v>
          </cell>
        </row>
        <row r="9">
          <cell r="L9">
            <v>17827597.789999962</v>
          </cell>
          <cell r="R9">
            <v>16047839.009999963</v>
          </cell>
          <cell r="W9">
            <v>3594715.9360000002</v>
          </cell>
        </row>
        <row r="10">
          <cell r="L10">
            <v>17853312.569999933</v>
          </cell>
          <cell r="R10">
            <v>16067981.319999933</v>
          </cell>
          <cell r="W10">
            <v>3599227.8159999996</v>
          </cell>
        </row>
        <row r="11">
          <cell r="L11">
            <v>19037249.700000048</v>
          </cell>
          <cell r="R11">
            <v>17133524.730000049</v>
          </cell>
          <cell r="W11">
            <v>3837909.5360000003</v>
          </cell>
        </row>
        <row r="12">
          <cell r="L12">
            <v>19362312.330000043</v>
          </cell>
          <cell r="R12">
            <v>17426081.090000045</v>
          </cell>
          <cell r="W12">
            <v>3903442.1680000001</v>
          </cell>
        </row>
        <row r="13">
          <cell r="L13">
            <v>21882056.569999933</v>
          </cell>
          <cell r="R13">
            <v>19693850.919999935</v>
          </cell>
          <cell r="W13">
            <v>4411422.608</v>
          </cell>
        </row>
      </sheetData>
      <sheetData sheetId="5">
        <row r="5">
          <cell r="L5">
            <v>1145880.8499999978</v>
          </cell>
          <cell r="R5">
            <v>1031292.7599999978</v>
          </cell>
          <cell r="W5">
            <v>165006.84</v>
          </cell>
        </row>
        <row r="6">
          <cell r="L6">
            <v>1066975.5800000019</v>
          </cell>
          <cell r="R6">
            <v>960278.03000000189</v>
          </cell>
          <cell r="W6">
            <v>153644.48799999998</v>
          </cell>
        </row>
        <row r="7">
          <cell r="L7">
            <v>1110084.6700000018</v>
          </cell>
          <cell r="R7">
            <v>999076.20000000182</v>
          </cell>
          <cell r="W7">
            <v>159852.19200000001</v>
          </cell>
        </row>
        <row r="8">
          <cell r="L8">
            <v>1347793.9799999967</v>
          </cell>
          <cell r="R8">
            <v>1213014.5799999968</v>
          </cell>
          <cell r="W8">
            <v>197340.92</v>
          </cell>
        </row>
        <row r="9">
          <cell r="L9">
            <v>1436948.0700000003</v>
          </cell>
          <cell r="R9">
            <v>1293253.2600000002</v>
          </cell>
          <cell r="W9">
            <v>227612.576</v>
          </cell>
        </row>
        <row r="10">
          <cell r="L10">
            <v>1327845.8399999999</v>
          </cell>
          <cell r="R10">
            <v>1195061.2599999998</v>
          </cell>
          <cell r="W10">
            <v>210330.78399999999</v>
          </cell>
        </row>
        <row r="11">
          <cell r="L11">
            <v>1355735.5599999949</v>
          </cell>
          <cell r="R11">
            <v>1220161.9999999949</v>
          </cell>
          <cell r="W11">
            <v>214748.51200000002</v>
          </cell>
        </row>
        <row r="12">
          <cell r="L12">
            <v>1756492.7600000054</v>
          </cell>
          <cell r="R12">
            <v>1580843.4900000053</v>
          </cell>
          <cell r="W12">
            <v>302116.16000000003</v>
          </cell>
        </row>
        <row r="13">
          <cell r="L13">
            <v>700591.72999999672</v>
          </cell>
          <cell r="R13">
            <v>630532.55999999668</v>
          </cell>
          <cell r="W13">
            <v>123038.48000000001</v>
          </cell>
        </row>
      </sheetData>
      <sheetData sheetId="6">
        <row r="5">
          <cell r="L5">
            <v>4394233.5700000226</v>
          </cell>
          <cell r="R5">
            <v>3954810.2100000228</v>
          </cell>
          <cell r="W5">
            <v>632769.6320000001</v>
          </cell>
        </row>
        <row r="6">
          <cell r="L6">
            <v>4572807.2000000179</v>
          </cell>
          <cell r="R6">
            <v>4115526.4800000181</v>
          </cell>
          <cell r="W6">
            <v>724735.00800000003</v>
          </cell>
        </row>
        <row r="7">
          <cell r="L7">
            <v>4457556.6400000155</v>
          </cell>
          <cell r="R7">
            <v>4011800.9800000153</v>
          </cell>
          <cell r="W7">
            <v>804894.19200000004</v>
          </cell>
        </row>
        <row r="8">
          <cell r="L8">
            <v>5860151.3199999928</v>
          </cell>
          <cell r="R8">
            <v>5274136.189999993</v>
          </cell>
          <cell r="W8">
            <v>1181406.504</v>
          </cell>
        </row>
        <row r="9">
          <cell r="L9">
            <v>6465549.4300000072</v>
          </cell>
          <cell r="R9">
            <v>5818994.480000007</v>
          </cell>
          <cell r="W9">
            <v>1303454.7680000002</v>
          </cell>
        </row>
        <row r="10">
          <cell r="L10">
            <v>5880482.6600000262</v>
          </cell>
          <cell r="R10">
            <v>5292434.4000000264</v>
          </cell>
          <cell r="W10">
            <v>1185505.304</v>
          </cell>
        </row>
        <row r="11">
          <cell r="L11">
            <v>6242228.7199999988</v>
          </cell>
          <cell r="R11">
            <v>5618005.8499999987</v>
          </cell>
          <cell r="W11">
            <v>1258433.3119999999</v>
          </cell>
        </row>
        <row r="12">
          <cell r="L12">
            <v>5912622.7600000203</v>
          </cell>
          <cell r="R12">
            <v>5321360.48000002</v>
          </cell>
          <cell r="W12">
            <v>1191984.7439999999</v>
          </cell>
        </row>
        <row r="13">
          <cell r="L13">
            <v>5620781.3700000048</v>
          </cell>
          <cell r="R13">
            <v>5058703.2300000051</v>
          </cell>
          <cell r="W13">
            <v>1133149.5279999999</v>
          </cell>
        </row>
      </sheetData>
      <sheetData sheetId="7">
        <row r="5">
          <cell r="L5">
            <v>4866900.6699999869</v>
          </cell>
          <cell r="R5">
            <v>4380210.5999999866</v>
          </cell>
          <cell r="W5">
            <v>618552.43099999998</v>
          </cell>
        </row>
        <row r="6">
          <cell r="L6">
            <v>3641898.9499999881</v>
          </cell>
          <cell r="R6">
            <v>3277709.0599999879</v>
          </cell>
          <cell r="W6">
            <v>504767.19299999997</v>
          </cell>
        </row>
        <row r="7">
          <cell r="L7">
            <v>5221751.1800000072</v>
          </cell>
          <cell r="R7">
            <v>4699576.060000007</v>
          </cell>
          <cell r="W7">
            <v>822749.53599999996</v>
          </cell>
        </row>
        <row r="8">
          <cell r="L8">
            <v>5201136.1099999845</v>
          </cell>
          <cell r="R8">
            <v>4681022.4999999842</v>
          </cell>
          <cell r="W8">
            <v>917480.40999999992</v>
          </cell>
        </row>
        <row r="9">
          <cell r="L9">
            <v>3815014.3400000036</v>
          </cell>
          <cell r="R9">
            <v>3433512.9000000036</v>
          </cell>
          <cell r="W9">
            <v>672968.527</v>
          </cell>
        </row>
        <row r="10">
          <cell r="L10">
            <v>4243052.1999999881</v>
          </cell>
          <cell r="R10">
            <v>3818746.9899999881</v>
          </cell>
          <cell r="W10">
            <v>748474.41199999989</v>
          </cell>
        </row>
        <row r="11">
          <cell r="L11">
            <v>4391869.0200000107</v>
          </cell>
          <cell r="R11">
            <v>3952682.1100000106</v>
          </cell>
          <cell r="W11">
            <v>774725.69299999997</v>
          </cell>
        </row>
        <row r="12">
          <cell r="L12">
            <v>3898731.5</v>
          </cell>
          <cell r="R12">
            <v>3508858.35</v>
          </cell>
          <cell r="W12">
            <v>687736.2379999999</v>
          </cell>
        </row>
        <row r="13">
          <cell r="L13">
            <v>3560472.4300000072</v>
          </cell>
          <cell r="R13">
            <v>3204425.1900000069</v>
          </cell>
          <cell r="W13">
            <v>628067.33499999996</v>
          </cell>
        </row>
      </sheetData>
      <sheetData sheetId="8">
        <row r="5">
          <cell r="L5">
            <v>2244730.8200000003</v>
          </cell>
          <cell r="R5">
            <v>2020257.7400000002</v>
          </cell>
          <cell r="W5">
            <v>323241.24</v>
          </cell>
        </row>
        <row r="6">
          <cell r="L6">
            <v>2430438.5</v>
          </cell>
          <cell r="R6">
            <v>2187394.65</v>
          </cell>
          <cell r="W6">
            <v>353305.58400000003</v>
          </cell>
        </row>
        <row r="7">
          <cell r="L7">
            <v>2336845.1499999985</v>
          </cell>
          <cell r="R7">
            <v>2103160.6299999985</v>
          </cell>
          <cell r="W7">
            <v>370156.27200000006</v>
          </cell>
        </row>
        <row r="8">
          <cell r="L8">
            <v>2013155.9100000039</v>
          </cell>
          <cell r="R8">
            <v>1811840.3200000038</v>
          </cell>
          <cell r="W8">
            <v>320846.35200000001</v>
          </cell>
        </row>
        <row r="9">
          <cell r="L9">
            <v>1727615.7199999988</v>
          </cell>
          <cell r="R9">
            <v>1554854.1499999987</v>
          </cell>
          <cell r="W9">
            <v>298532</v>
          </cell>
        </row>
        <row r="10">
          <cell r="L10">
            <v>1694225.6699999943</v>
          </cell>
          <cell r="R10">
            <v>1524803.0999999943</v>
          </cell>
          <cell r="W10">
            <v>311999.16800000001</v>
          </cell>
        </row>
        <row r="11">
          <cell r="L11">
            <v>1459683.6000000015</v>
          </cell>
          <cell r="R11">
            <v>1313715.2400000016</v>
          </cell>
          <cell r="W11">
            <v>281509.18400000001</v>
          </cell>
        </row>
        <row r="12">
          <cell r="L12">
            <v>1677384.0099999979</v>
          </cell>
          <cell r="R12">
            <v>1509645.609999998</v>
          </cell>
          <cell r="W12">
            <v>338160.61600000004</v>
          </cell>
        </row>
        <row r="13">
          <cell r="L13">
            <v>1975324.2400000021</v>
          </cell>
          <cell r="R13">
            <v>1777791.8200000022</v>
          </cell>
          <cell r="W13">
            <v>398225.36800000002</v>
          </cell>
        </row>
      </sheetData>
      <sheetData sheetId="9">
        <row r="5">
          <cell r="L5">
            <v>1314134.5999999978</v>
          </cell>
          <cell r="R5">
            <v>1196442.4699999979</v>
          </cell>
          <cell r="W5">
            <v>191430.79200000002</v>
          </cell>
        </row>
        <row r="6">
          <cell r="L6">
            <v>833500.09999999776</v>
          </cell>
          <cell r="R6">
            <v>778799.81999999774</v>
          </cell>
          <cell r="W6">
            <v>124607.96799999999</v>
          </cell>
        </row>
        <row r="7">
          <cell r="L7">
            <v>750269.78999999911</v>
          </cell>
          <cell r="R7">
            <v>729994.68999999913</v>
          </cell>
          <cell r="W7">
            <v>116799.152</v>
          </cell>
        </row>
        <row r="8">
          <cell r="L8">
            <v>925870.54000000283</v>
          </cell>
          <cell r="R8">
            <v>910757.72000000288</v>
          </cell>
          <cell r="W8">
            <v>145721.23200000002</v>
          </cell>
        </row>
        <row r="9">
          <cell r="L9">
            <v>592700.3200000003</v>
          </cell>
          <cell r="R9">
            <v>580321.97000000032</v>
          </cell>
          <cell r="W9">
            <v>95992.584000000003</v>
          </cell>
        </row>
        <row r="10">
          <cell r="L10">
            <v>471371.54000000097</v>
          </cell>
          <cell r="R10">
            <v>459534.85000000097</v>
          </cell>
          <cell r="W10">
            <v>80878.135999999999</v>
          </cell>
        </row>
        <row r="11">
          <cell r="L11">
            <v>398574.01999999955</v>
          </cell>
          <cell r="R11">
            <v>389448.92999999953</v>
          </cell>
          <cell r="W11">
            <v>68543.008000000002</v>
          </cell>
        </row>
        <row r="12">
          <cell r="L12">
            <v>529188.13999999873</v>
          </cell>
          <cell r="R12">
            <v>519873.45999999874</v>
          </cell>
          <cell r="W12">
            <v>91497.728000000003</v>
          </cell>
        </row>
        <row r="13">
          <cell r="L13">
            <v>15475.350000000006</v>
          </cell>
          <cell r="R13">
            <v>14022.850000000006</v>
          </cell>
          <cell r="W13">
            <v>2468.0240000000003</v>
          </cell>
        </row>
      </sheetData>
      <sheetData sheetId="10">
        <row r="5">
          <cell r="L5">
            <v>5989842.9499999881</v>
          </cell>
          <cell r="R5">
            <v>5390858.659999988</v>
          </cell>
          <cell r="W5">
            <v>884791.12</v>
          </cell>
        </row>
        <row r="6">
          <cell r="L6">
            <v>5740290.150000006</v>
          </cell>
          <cell r="R6">
            <v>5166261.1300000064</v>
          </cell>
          <cell r="W6">
            <v>959089.79200000002</v>
          </cell>
        </row>
        <row r="7">
          <cell r="L7">
            <v>6000894.8199999928</v>
          </cell>
          <cell r="R7">
            <v>5400805.3399999924</v>
          </cell>
          <cell r="W7">
            <v>1186694.3119999999</v>
          </cell>
        </row>
        <row r="8">
          <cell r="L8">
            <v>6234208.6700000167</v>
          </cell>
          <cell r="R8">
            <v>5610787.8100000164</v>
          </cell>
          <cell r="W8">
            <v>1256816.4720000001</v>
          </cell>
        </row>
        <row r="9">
          <cell r="L9">
            <v>6154353.6299999952</v>
          </cell>
          <cell r="R9">
            <v>5538918.2699999949</v>
          </cell>
          <cell r="W9">
            <v>1240717.6960000002</v>
          </cell>
        </row>
        <row r="10">
          <cell r="L10">
            <v>4354344.9600000083</v>
          </cell>
          <cell r="R10">
            <v>3918910.4600000083</v>
          </cell>
          <cell r="W10">
            <v>877835.94400000002</v>
          </cell>
        </row>
        <row r="11">
          <cell r="L11">
            <v>6168121.1200000048</v>
          </cell>
          <cell r="R11">
            <v>5551309.0100000044</v>
          </cell>
          <cell r="W11">
            <v>1243493.216</v>
          </cell>
        </row>
        <row r="12">
          <cell r="L12">
            <v>7196303.6699999869</v>
          </cell>
          <cell r="R12">
            <v>6476673.2999999868</v>
          </cell>
          <cell r="W12">
            <v>1450774.8160000001</v>
          </cell>
        </row>
        <row r="13">
          <cell r="L13">
            <v>5824575.4499999881</v>
          </cell>
          <cell r="R13">
            <v>5242117.909999988</v>
          </cell>
          <cell r="W13">
            <v>1174234.4080000001</v>
          </cell>
        </row>
      </sheetData>
      <sheetData sheetId="11">
        <row r="5">
          <cell r="L5">
            <v>827376.53000000119</v>
          </cell>
          <cell r="R5">
            <v>788810.53000000119</v>
          </cell>
          <cell r="W5">
            <v>126209.68799999999</v>
          </cell>
        </row>
        <row r="6">
          <cell r="L6">
            <v>578509.16000000015</v>
          </cell>
          <cell r="R6">
            <v>551068.16000000015</v>
          </cell>
          <cell r="W6">
            <v>88170.90400000001</v>
          </cell>
        </row>
        <row r="7">
          <cell r="L7">
            <v>740374.30999999493</v>
          </cell>
          <cell r="R7">
            <v>683895.30999999493</v>
          </cell>
          <cell r="W7">
            <v>109423.24800000001</v>
          </cell>
        </row>
        <row r="8">
          <cell r="L8">
            <v>986290.28999999911</v>
          </cell>
          <cell r="R8">
            <v>926245.28999999911</v>
          </cell>
          <cell r="W8">
            <v>148199.24799999999</v>
          </cell>
        </row>
        <row r="9">
          <cell r="L9">
            <v>408678.9299999997</v>
          </cell>
          <cell r="R9">
            <v>366612.9299999997</v>
          </cell>
          <cell r="W9">
            <v>58658.072</v>
          </cell>
        </row>
        <row r="10">
          <cell r="L10">
            <v>414351.47999999672</v>
          </cell>
          <cell r="R10">
            <v>362006.47999999672</v>
          </cell>
          <cell r="W10">
            <v>57921.040000000008</v>
          </cell>
        </row>
        <row r="11">
          <cell r="L11">
            <v>881542.75</v>
          </cell>
          <cell r="R11">
            <v>810579.95</v>
          </cell>
          <cell r="W11">
            <v>137520.288</v>
          </cell>
        </row>
        <row r="12">
          <cell r="L12">
            <v>936755.49000000209</v>
          </cell>
          <cell r="R12">
            <v>841955.69000000204</v>
          </cell>
          <cell r="W12">
            <v>148184.20000000001</v>
          </cell>
        </row>
        <row r="13">
          <cell r="L13">
            <v>845655.3900000006</v>
          </cell>
          <cell r="R13">
            <v>698368.59000000055</v>
          </cell>
          <cell r="W13">
            <v>122912.872</v>
          </cell>
        </row>
      </sheetData>
      <sheetData sheetId="12">
        <row r="5">
          <cell r="L5">
            <v>8226959.9700000063</v>
          </cell>
          <cell r="R5">
            <v>7404263.9700000063</v>
          </cell>
          <cell r="W5">
            <v>1239150.456</v>
          </cell>
        </row>
        <row r="6">
          <cell r="L6">
            <v>7869999.4699999932</v>
          </cell>
          <cell r="R6">
            <v>7082999.5299999937</v>
          </cell>
          <cell r="W6">
            <v>1461996.568</v>
          </cell>
        </row>
        <row r="7">
          <cell r="L7">
            <v>9669864.1599999852</v>
          </cell>
          <cell r="R7">
            <v>8702877.7399999853</v>
          </cell>
          <cell r="W7">
            <v>1949444.6160000002</v>
          </cell>
        </row>
        <row r="8">
          <cell r="L8">
            <v>8867541.1999999844</v>
          </cell>
          <cell r="R8">
            <v>7980787.0799999842</v>
          </cell>
          <cell r="W8">
            <v>1787696.304</v>
          </cell>
        </row>
        <row r="9">
          <cell r="L9">
            <v>8855135.4000000209</v>
          </cell>
          <cell r="R9">
            <v>7969621.8600000208</v>
          </cell>
          <cell r="W9">
            <v>1785195.2960000001</v>
          </cell>
        </row>
        <row r="10">
          <cell r="L10">
            <v>7590862.1600000188</v>
          </cell>
          <cell r="R10">
            <v>6831775.940000019</v>
          </cell>
          <cell r="W10">
            <v>1530317.8080000002</v>
          </cell>
        </row>
        <row r="11">
          <cell r="L11">
            <v>8766285.4700000118</v>
          </cell>
          <cell r="R11">
            <v>7889656.9300000118</v>
          </cell>
          <cell r="W11">
            <v>1767283.152</v>
          </cell>
        </row>
        <row r="12">
          <cell r="L12">
            <v>9002084.3599999957</v>
          </cell>
          <cell r="R12">
            <v>7724340.5199999958</v>
          </cell>
          <cell r="W12">
            <v>1730252.2800000003</v>
          </cell>
        </row>
        <row r="13">
          <cell r="L13">
            <v>8293642.2100000009</v>
          </cell>
          <cell r="R13">
            <v>7464277.9900000012</v>
          </cell>
          <cell r="W13">
            <v>1671998.2720000001</v>
          </cell>
        </row>
      </sheetData>
      <sheetData sheetId="13">
        <row r="5">
          <cell r="L5">
            <v>3109848.8700000048</v>
          </cell>
          <cell r="R5">
            <v>2798863.9800000046</v>
          </cell>
          <cell r="W5">
            <v>447818.24000000005</v>
          </cell>
        </row>
        <row r="6">
          <cell r="L6">
            <v>2628927.6799999923</v>
          </cell>
          <cell r="R6">
            <v>2366034.9099999922</v>
          </cell>
          <cell r="W6">
            <v>397203.96800000005</v>
          </cell>
        </row>
        <row r="7">
          <cell r="L7">
            <v>2606887.6700000018</v>
          </cell>
          <cell r="R7">
            <v>2346198.910000002</v>
          </cell>
          <cell r="W7">
            <v>412931.00800000003</v>
          </cell>
        </row>
        <row r="8">
          <cell r="L8">
            <v>2706535.7699999958</v>
          </cell>
          <cell r="R8">
            <v>2435882.1899999958</v>
          </cell>
          <cell r="W8">
            <v>459866.94400000008</v>
          </cell>
        </row>
        <row r="9">
          <cell r="L9">
            <v>2462715.5400000066</v>
          </cell>
          <cell r="R9">
            <v>2216443.9900000067</v>
          </cell>
          <cell r="W9">
            <v>462786.81600000005</v>
          </cell>
        </row>
        <row r="10">
          <cell r="L10">
            <v>2368365.3099999875</v>
          </cell>
          <cell r="R10">
            <v>2131528.7799999877</v>
          </cell>
          <cell r="W10">
            <v>477462.44800000009</v>
          </cell>
        </row>
        <row r="11">
          <cell r="L11">
            <v>2255185.9399999976</v>
          </cell>
          <cell r="R11">
            <v>2029667.3399999975</v>
          </cell>
          <cell r="W11">
            <v>454645.48800000001</v>
          </cell>
        </row>
        <row r="12">
          <cell r="L12">
            <v>2560194.650000006</v>
          </cell>
          <cell r="R12">
            <v>2304175.190000006</v>
          </cell>
          <cell r="W12">
            <v>516135.24000000005</v>
          </cell>
        </row>
        <row r="13">
          <cell r="L13">
            <v>2242708.6300000101</v>
          </cell>
          <cell r="R13">
            <v>2018437.76000001</v>
          </cell>
          <cell r="W13">
            <v>452130.05599999998</v>
          </cell>
        </row>
      </sheetData>
      <sheetData sheetId="14">
        <row r="5">
          <cell r="L5">
            <v>17641286.839999966</v>
          </cell>
          <cell r="R5">
            <v>15877158.159999967</v>
          </cell>
          <cell r="W5">
            <v>2635922.9959999998</v>
          </cell>
        </row>
        <row r="6">
          <cell r="L6">
            <v>19477947.77</v>
          </cell>
          <cell r="R6">
            <v>17530152.989999998</v>
          </cell>
          <cell r="W6">
            <v>3435909.9879999999</v>
          </cell>
        </row>
        <row r="7">
          <cell r="L7">
            <v>22471210.239999965</v>
          </cell>
          <cell r="R7">
            <v>20224089.219999965</v>
          </cell>
          <cell r="W7">
            <v>3963921.486</v>
          </cell>
        </row>
        <row r="8">
          <cell r="L8">
            <v>21027925.309999999</v>
          </cell>
          <cell r="R8">
            <v>18925132.779999997</v>
          </cell>
          <cell r="W8">
            <v>3709326.0259999996</v>
          </cell>
        </row>
        <row r="9">
          <cell r="L9">
            <v>20076405.609999999</v>
          </cell>
          <cell r="R9">
            <v>18068765.039999999</v>
          </cell>
          <cell r="W9">
            <v>3541477.9469999997</v>
          </cell>
        </row>
        <row r="10">
          <cell r="L10">
            <v>18533759.360000018</v>
          </cell>
          <cell r="R10">
            <v>16680383.410000019</v>
          </cell>
          <cell r="W10">
            <v>3269355.1449999996</v>
          </cell>
        </row>
        <row r="11">
          <cell r="L11">
            <v>18564679.360000059</v>
          </cell>
          <cell r="R11">
            <v>16708211.400000058</v>
          </cell>
          <cell r="W11">
            <v>3274809.4330000002</v>
          </cell>
        </row>
        <row r="12">
          <cell r="L12">
            <v>19328905.759999894</v>
          </cell>
          <cell r="R12">
            <v>17396015.129999895</v>
          </cell>
          <cell r="W12">
            <v>3409618.9610000001</v>
          </cell>
        </row>
        <row r="13">
          <cell r="L13">
            <v>22450873.130000032</v>
          </cell>
          <cell r="R13">
            <v>20205785.710000031</v>
          </cell>
          <cell r="W13">
            <v>3960333.9999999995</v>
          </cell>
        </row>
      </sheetData>
      <sheetData sheetId="15">
        <row r="5">
          <cell r="L5">
            <v>2192581.1600000011</v>
          </cell>
          <cell r="R5">
            <v>1973323.040000001</v>
          </cell>
          <cell r="W5">
            <v>315731.68800000002</v>
          </cell>
        </row>
        <row r="6">
          <cell r="L6">
            <v>2486293.04</v>
          </cell>
          <cell r="R6">
            <v>2237663.7400000002</v>
          </cell>
          <cell r="W6">
            <v>361401.984</v>
          </cell>
        </row>
        <row r="7">
          <cell r="L7">
            <v>2774405.3599999882</v>
          </cell>
          <cell r="R7">
            <v>2496964.8199999882</v>
          </cell>
          <cell r="W7">
            <v>439465.80800000002</v>
          </cell>
        </row>
        <row r="8">
          <cell r="L8">
            <v>3070582.9400000027</v>
          </cell>
          <cell r="R8">
            <v>2763524.6500000027</v>
          </cell>
          <cell r="W8">
            <v>509923.95999999996</v>
          </cell>
        </row>
        <row r="9">
          <cell r="L9">
            <v>2818059.5500000119</v>
          </cell>
          <cell r="R9">
            <v>2536253.590000012</v>
          </cell>
          <cell r="W9">
            <v>519208.04800000007</v>
          </cell>
        </row>
        <row r="10">
          <cell r="L10">
            <v>2807896.6399999978</v>
          </cell>
          <cell r="R10">
            <v>2527106.9799999977</v>
          </cell>
          <cell r="W10">
            <v>566071.96</v>
          </cell>
        </row>
        <row r="11">
          <cell r="L11">
            <v>3008219.5500000059</v>
          </cell>
          <cell r="R11">
            <v>2707397.6000000057</v>
          </cell>
          <cell r="W11">
            <v>606457.06400000001</v>
          </cell>
        </row>
        <row r="12">
          <cell r="L12">
            <v>2879949.0899999887</v>
          </cell>
          <cell r="R12">
            <v>2591954.1799999885</v>
          </cell>
          <cell r="W12">
            <v>580597.73600000003</v>
          </cell>
        </row>
        <row r="13">
          <cell r="L13">
            <v>2993094.8700000048</v>
          </cell>
          <cell r="R13">
            <v>2693785.3800000045</v>
          </cell>
          <cell r="W13">
            <v>603407.92800000007</v>
          </cell>
        </row>
      </sheetData>
      <sheetData sheetId="16">
        <row r="5">
          <cell r="L5">
            <v>43885956.109999895</v>
          </cell>
          <cell r="R5">
            <v>39497360.499999896</v>
          </cell>
          <cell r="W5">
            <v>7265482.6579999989</v>
          </cell>
        </row>
        <row r="6">
          <cell r="L6">
            <v>46883964.970000029</v>
          </cell>
          <cell r="R6">
            <v>42195568.470000029</v>
          </cell>
          <cell r="W6">
            <v>8270331.4189999998</v>
          </cell>
        </row>
        <row r="7">
          <cell r="L7">
            <v>47892741.730000019</v>
          </cell>
          <cell r="R7">
            <v>43103467.560000017</v>
          </cell>
          <cell r="W7">
            <v>8448279.6439999994</v>
          </cell>
        </row>
        <row r="8">
          <cell r="L8">
            <v>49983301.480000019</v>
          </cell>
          <cell r="R8">
            <v>44984971.330000021</v>
          </cell>
          <cell r="W8">
            <v>8817054.3790000007</v>
          </cell>
        </row>
        <row r="9">
          <cell r="L9">
            <v>49238654.070000172</v>
          </cell>
          <cell r="R9">
            <v>44314788.660000175</v>
          </cell>
          <cell r="W9">
            <v>8685698.5810000002</v>
          </cell>
        </row>
        <row r="10">
          <cell r="L10">
            <v>47242774.410000086</v>
          </cell>
          <cell r="R10">
            <v>42518496.970000088</v>
          </cell>
          <cell r="W10">
            <v>8333625.4049999993</v>
          </cell>
        </row>
        <row r="11">
          <cell r="L11">
            <v>48021614.550000191</v>
          </cell>
          <cell r="R11">
            <v>46408069.09000019</v>
          </cell>
          <cell r="W11">
            <v>9095981.5449999999</v>
          </cell>
        </row>
        <row r="12">
          <cell r="L12">
            <v>49327376.700000048</v>
          </cell>
          <cell r="R12">
            <v>44394639.030000046</v>
          </cell>
          <cell r="W12">
            <v>8701349.2510000002</v>
          </cell>
        </row>
        <row r="13">
          <cell r="L13">
            <v>46252992.639999866</v>
          </cell>
          <cell r="R13">
            <v>41627693.379999869</v>
          </cell>
          <cell r="W13">
            <v>8159027.9049999993</v>
          </cell>
        </row>
      </sheetData>
      <sheetData sheetId="17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0</v>
          </cell>
          <cell r="R6">
            <v>0</v>
          </cell>
          <cell r="W6">
            <v>0</v>
          </cell>
        </row>
        <row r="7">
          <cell r="L7">
            <v>0</v>
          </cell>
          <cell r="R7">
            <v>0</v>
          </cell>
          <cell r="W7">
            <v>0</v>
          </cell>
        </row>
        <row r="8">
          <cell r="L8">
            <v>398111.34999999963</v>
          </cell>
          <cell r="R8">
            <v>358300.20999999961</v>
          </cell>
          <cell r="W8">
            <v>57328.031999999999</v>
          </cell>
        </row>
        <row r="9">
          <cell r="L9">
            <v>1368148.1600000039</v>
          </cell>
          <cell r="R9">
            <v>1231333.3500000038</v>
          </cell>
          <cell r="W9">
            <v>197013.33600000001</v>
          </cell>
        </row>
        <row r="10">
          <cell r="L10">
            <v>2056519.7800000012</v>
          </cell>
          <cell r="R10">
            <v>1886008.1000000013</v>
          </cell>
          <cell r="W10">
            <v>301761.29600000003</v>
          </cell>
        </row>
        <row r="11">
          <cell r="L11">
            <v>2143678.8500000089</v>
          </cell>
          <cell r="R11">
            <v>1929310.9700000091</v>
          </cell>
          <cell r="W11">
            <v>331169</v>
          </cell>
        </row>
        <row r="12">
          <cell r="L12">
            <v>2785621.0399999991</v>
          </cell>
          <cell r="R12">
            <v>2507058.9299999992</v>
          </cell>
          <cell r="W12">
            <v>441242.37599999999</v>
          </cell>
        </row>
        <row r="13">
          <cell r="L13">
            <v>2908140.700000003</v>
          </cell>
          <cell r="R13">
            <v>2617326.6300000031</v>
          </cell>
          <cell r="W13">
            <v>509588.31200000003</v>
          </cell>
        </row>
      </sheetData>
      <sheetData sheetId="18">
        <row r="5">
          <cell r="L5">
            <v>5308084.2699999958</v>
          </cell>
          <cell r="R5">
            <v>4777275.8399999961</v>
          </cell>
          <cell r="W5">
            <v>776800.55200000003</v>
          </cell>
        </row>
        <row r="6">
          <cell r="L6">
            <v>4452627.5700000077</v>
          </cell>
          <cell r="R6">
            <v>4007364.8200000077</v>
          </cell>
          <cell r="W6">
            <v>717850.45600000001</v>
          </cell>
        </row>
        <row r="7">
          <cell r="L7">
            <v>4891807.9199999869</v>
          </cell>
          <cell r="R7">
            <v>4402627.1199999871</v>
          </cell>
          <cell r="W7">
            <v>915296.97600000002</v>
          </cell>
        </row>
        <row r="8">
          <cell r="L8">
            <v>4402451.6799999923</v>
          </cell>
          <cell r="R8">
            <v>3962206.5199999921</v>
          </cell>
          <cell r="W8">
            <v>887534.25600000005</v>
          </cell>
        </row>
        <row r="9">
          <cell r="L9">
            <v>4137926.9200000167</v>
          </cell>
          <cell r="R9">
            <v>3724134.2200000165</v>
          </cell>
          <cell r="W9">
            <v>834206.06400000001</v>
          </cell>
        </row>
        <row r="10">
          <cell r="L10">
            <v>4668421.7600000054</v>
          </cell>
          <cell r="R10">
            <v>4201579.5900000054</v>
          </cell>
          <cell r="W10">
            <v>941153.82400000002</v>
          </cell>
        </row>
        <row r="11">
          <cell r="L11">
            <v>3919849.1899999976</v>
          </cell>
          <cell r="R11">
            <v>3527864.2699999977</v>
          </cell>
          <cell r="W11">
            <v>790241.60000000009</v>
          </cell>
        </row>
        <row r="12">
          <cell r="L12">
            <v>3770271.2400000095</v>
          </cell>
          <cell r="R12">
            <v>3393244.1100000096</v>
          </cell>
          <cell r="W12">
            <v>760086.68</v>
          </cell>
        </row>
        <row r="13">
          <cell r="L13">
            <v>3168061.8599999994</v>
          </cell>
          <cell r="R13">
            <v>2851255.6799999992</v>
          </cell>
          <cell r="W13">
            <v>638681.272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2021 Internet Gaming"/>
      <sheetName val="soaring eagle gaming"/>
    </sheetNames>
    <sheetDataSet>
      <sheetData sheetId="0"/>
      <sheetData sheetId="1"/>
      <sheetData sheetId="2">
        <row r="4">
          <cell r="U4">
            <v>428614.64</v>
          </cell>
          <cell r="V4">
            <v>1101970.3199999998</v>
          </cell>
          <cell r="X4">
            <v>213079.27175000025</v>
          </cell>
        </row>
        <row r="5">
          <cell r="U5">
            <v>1336632.9240000001</v>
          </cell>
          <cell r="V5">
            <v>3722184.36</v>
          </cell>
          <cell r="X5">
            <v>581690.6232499996</v>
          </cell>
        </row>
        <row r="6">
          <cell r="U6">
            <v>1840668.7580000001</v>
          </cell>
          <cell r="V6">
            <v>4247495.6850000005</v>
          </cell>
          <cell r="X6">
            <v>641210.21100000315</v>
          </cell>
        </row>
        <row r="7">
          <cell r="U7">
            <v>1825725.0400000003</v>
          </cell>
          <cell r="V7">
            <v>4504512.8789999997</v>
          </cell>
          <cell r="X7">
            <v>674670.15625000175</v>
          </cell>
        </row>
        <row r="8">
          <cell r="U8">
            <v>1892442.7120000003</v>
          </cell>
          <cell r="V8">
            <v>4513903.7369999997</v>
          </cell>
          <cell r="X8">
            <v>672395.41887500137</v>
          </cell>
        </row>
        <row r="9">
          <cell r="U9">
            <v>1850234.8860000002</v>
          </cell>
          <cell r="V9">
            <v>2698680.2519999999</v>
          </cell>
          <cell r="X9">
            <v>401589.32337499922</v>
          </cell>
        </row>
        <row r="10">
          <cell r="U10">
            <v>2019495.9100000004</v>
          </cell>
          <cell r="V10">
            <v>3845427.804</v>
          </cell>
          <cell r="X10">
            <v>572236.2801249997</v>
          </cell>
        </row>
        <row r="11">
          <cell r="U11">
            <v>1978788.74</v>
          </cell>
          <cell r="V11">
            <v>4270894.4759999998</v>
          </cell>
          <cell r="X11">
            <v>635549.77312500007</v>
          </cell>
        </row>
        <row r="12">
          <cell r="U12">
            <v>2074221.6040000005</v>
          </cell>
          <cell r="V12">
            <v>4530939.09</v>
          </cell>
          <cell r="X12">
            <v>674246.88862499688</v>
          </cell>
        </row>
        <row r="13">
          <cell r="U13">
            <v>2272033.2519999999</v>
          </cell>
          <cell r="V13">
            <v>4803036.3389999997</v>
          </cell>
          <cell r="X13">
            <v>714737.55037500092</v>
          </cell>
        </row>
        <row r="14">
          <cell r="U14">
            <v>2230181.858</v>
          </cell>
          <cell r="V14">
            <v>4653044.7180000003</v>
          </cell>
          <cell r="X14">
            <v>692417.36887500156</v>
          </cell>
        </row>
        <row r="15">
          <cell r="U15">
            <v>2644621.2439999999</v>
          </cell>
          <cell r="V15">
            <v>5147505.1050000004</v>
          </cell>
          <cell r="X15">
            <v>765997.78287500003</v>
          </cell>
        </row>
      </sheetData>
      <sheetData sheetId="3"/>
      <sheetData sheetId="4">
        <row r="5">
          <cell r="L5">
            <v>6922607.0600000024</v>
          </cell>
          <cell r="Q5">
            <v>6230353.8300000019</v>
          </cell>
          <cell r="V5">
            <v>1032542.2720000001</v>
          </cell>
        </row>
        <row r="6">
          <cell r="L6">
            <v>14467033.049999952</v>
          </cell>
          <cell r="Q6">
            <v>13722042.619999953</v>
          </cell>
          <cell r="V6">
            <v>2892794.5280000004</v>
          </cell>
        </row>
        <row r="7">
          <cell r="L7">
            <v>16557456.199999928</v>
          </cell>
          <cell r="Q7">
            <v>14901710.579999927</v>
          </cell>
          <cell r="V7">
            <v>3337983.1680000001</v>
          </cell>
        </row>
        <row r="8">
          <cell r="L8">
            <v>15519626.75</v>
          </cell>
          <cell r="Q8">
            <v>13967664.07</v>
          </cell>
          <cell r="V8">
            <v>3128756.7520000003</v>
          </cell>
        </row>
        <row r="9">
          <cell r="L9">
            <v>15677721.019999981</v>
          </cell>
          <cell r="Q9">
            <v>14109948.919999981</v>
          </cell>
          <cell r="V9">
            <v>3160628.5600000005</v>
          </cell>
        </row>
        <row r="10">
          <cell r="L10">
            <v>15474639.539999962</v>
          </cell>
          <cell r="Q10">
            <v>13927175.589999963</v>
          </cell>
          <cell r="V10">
            <v>3119687.3280000002</v>
          </cell>
        </row>
        <row r="11">
          <cell r="L11">
            <v>15200471.310000062</v>
          </cell>
          <cell r="Q11">
            <v>13680424.180000063</v>
          </cell>
          <cell r="V11">
            <v>3064415.0160000003</v>
          </cell>
        </row>
        <row r="12">
          <cell r="L12">
            <v>12612486.570000052</v>
          </cell>
          <cell r="Q12">
            <v>11351237.910000052</v>
          </cell>
          <cell r="V12">
            <v>2542677.2960000001</v>
          </cell>
        </row>
        <row r="13">
          <cell r="L13">
            <v>15471966.529999971</v>
          </cell>
          <cell r="Q13">
            <v>13924769.879999971</v>
          </cell>
          <cell r="V13">
            <v>3119148.4560000002</v>
          </cell>
        </row>
        <row r="14">
          <cell r="L14">
            <v>19658185.299999952</v>
          </cell>
          <cell r="Q14">
            <v>17692366.769999951</v>
          </cell>
          <cell r="V14">
            <v>3963090.16</v>
          </cell>
        </row>
        <row r="15">
          <cell r="L15">
            <v>16833954.539999962</v>
          </cell>
          <cell r="Q15">
            <v>15150559.089999963</v>
          </cell>
          <cell r="V15">
            <v>3393725.2320000003</v>
          </cell>
        </row>
        <row r="16">
          <cell r="L16">
            <v>20104035.769999981</v>
          </cell>
          <cell r="Q16">
            <v>18093632.189999983</v>
          </cell>
          <cell r="V16">
            <v>4052973.608</v>
          </cell>
        </row>
      </sheetData>
      <sheetData sheetId="5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0</v>
          </cell>
          <cell r="Q6">
            <v>0</v>
          </cell>
          <cell r="V6">
            <v>0</v>
          </cell>
        </row>
        <row r="7">
          <cell r="L7">
            <v>0</v>
          </cell>
          <cell r="Q7">
            <v>0</v>
          </cell>
          <cell r="V7">
            <v>0</v>
          </cell>
        </row>
        <row r="8">
          <cell r="L8">
            <v>0</v>
          </cell>
          <cell r="Q8">
            <v>0</v>
          </cell>
          <cell r="V8">
            <v>0</v>
          </cell>
        </row>
        <row r="9">
          <cell r="L9">
            <v>0</v>
          </cell>
          <cell r="Q9">
            <v>0</v>
          </cell>
          <cell r="V9">
            <v>0</v>
          </cell>
        </row>
        <row r="10">
          <cell r="L10">
            <v>11902.389999999996</v>
          </cell>
          <cell r="Q10">
            <v>10712.149999999996</v>
          </cell>
          <cell r="V10">
            <v>1713.944</v>
          </cell>
        </row>
        <row r="11">
          <cell r="L11">
            <v>1009086.370000001</v>
          </cell>
          <cell r="Q11">
            <v>908177.73000000103</v>
          </cell>
          <cell r="V11">
            <v>145308.44</v>
          </cell>
        </row>
        <row r="12">
          <cell r="L12">
            <v>1058550.1899999976</v>
          </cell>
          <cell r="Q12">
            <v>952695.1699999976</v>
          </cell>
          <cell r="V12">
            <v>152431.23200000002</v>
          </cell>
        </row>
        <row r="13">
          <cell r="L13">
            <v>1143231.1900000013</v>
          </cell>
          <cell r="Q13">
            <v>1028908.0800000014</v>
          </cell>
          <cell r="V13">
            <v>164625.296</v>
          </cell>
        </row>
        <row r="14">
          <cell r="L14">
            <v>1148176.4499999993</v>
          </cell>
          <cell r="Q14">
            <v>1033358.7999999992</v>
          </cell>
          <cell r="V14">
            <v>165337.40800000002</v>
          </cell>
        </row>
        <row r="15">
          <cell r="L15">
            <v>1253308.2599999979</v>
          </cell>
          <cell r="Q15">
            <v>1127977.4299999978</v>
          </cell>
          <cell r="V15">
            <v>197465.65600000002</v>
          </cell>
        </row>
        <row r="16">
          <cell r="L16">
            <v>1130286.3100000024</v>
          </cell>
          <cell r="Q16">
            <v>1017257.6800000024</v>
          </cell>
          <cell r="V16">
            <v>179037.35200000001</v>
          </cell>
        </row>
      </sheetData>
      <sheetData sheetId="6">
        <row r="5">
          <cell r="L5">
            <v>122013.63999999966</v>
          </cell>
          <cell r="Q5">
            <v>122013.63999999966</v>
          </cell>
          <cell r="V5">
            <v>19522.184000000001</v>
          </cell>
        </row>
        <row r="6">
          <cell r="L6">
            <v>360484.37999999896</v>
          </cell>
          <cell r="Q6">
            <v>360484.37999999896</v>
          </cell>
          <cell r="V6">
            <v>57677.504000000008</v>
          </cell>
        </row>
        <row r="7">
          <cell r="L7">
            <v>583418.12999999896</v>
          </cell>
          <cell r="Q7">
            <v>583418.12999999896</v>
          </cell>
          <cell r="V7">
            <v>93346.90400000001</v>
          </cell>
        </row>
        <row r="8">
          <cell r="L8">
            <v>403861.3200000003</v>
          </cell>
          <cell r="Q8">
            <v>403861.3200000003</v>
          </cell>
          <cell r="V8">
            <v>64617.807999999997</v>
          </cell>
        </row>
        <row r="9">
          <cell r="L9">
            <v>274827.44999999925</v>
          </cell>
          <cell r="Q9">
            <v>274827.44999999925</v>
          </cell>
          <cell r="V9">
            <v>43972.392</v>
          </cell>
        </row>
        <row r="10">
          <cell r="L10">
            <v>172651.02999999933</v>
          </cell>
          <cell r="Q10">
            <v>172651.02999999933</v>
          </cell>
          <cell r="V10">
            <v>27624.168000000001</v>
          </cell>
        </row>
        <row r="11">
          <cell r="L11">
            <v>296557.22999999858</v>
          </cell>
          <cell r="Q11">
            <v>296557.22999999858</v>
          </cell>
          <cell r="V11">
            <v>47449.16</v>
          </cell>
        </row>
        <row r="12">
          <cell r="L12">
            <v>822343.66999999806</v>
          </cell>
          <cell r="Q12">
            <v>822343.66999999806</v>
          </cell>
          <cell r="V12">
            <v>131574.98400000003</v>
          </cell>
        </row>
        <row r="13">
          <cell r="L13">
            <v>1385507.0099999979</v>
          </cell>
          <cell r="Q13">
            <v>1391641.049999998</v>
          </cell>
          <cell r="V13">
            <v>229507.33600000001</v>
          </cell>
        </row>
        <row r="14">
          <cell r="L14">
            <v>1709592.6600000113</v>
          </cell>
          <cell r="Q14">
            <v>1709592.6600000113</v>
          </cell>
          <cell r="V14">
            <v>300888.31200000003</v>
          </cell>
        </row>
        <row r="15">
          <cell r="L15">
            <v>2376566.4199999869</v>
          </cell>
          <cell r="Q15">
            <v>1525784.1299999868</v>
          </cell>
          <cell r="V15">
            <v>268538.00800000003</v>
          </cell>
        </row>
        <row r="16">
          <cell r="L16">
            <v>3990132.3299999833</v>
          </cell>
          <cell r="Q16">
            <v>3591119.0899999831</v>
          </cell>
          <cell r="V16">
            <v>704174.36</v>
          </cell>
        </row>
      </sheetData>
      <sheetData sheetId="7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5228334.3700000048</v>
          </cell>
          <cell r="Q6">
            <v>4705500.9300000044</v>
          </cell>
          <cell r="V6">
            <v>668647.14699999988</v>
          </cell>
        </row>
        <row r="7">
          <cell r="L7">
            <v>3858327.7700000107</v>
          </cell>
          <cell r="Q7">
            <v>3472495.0000000107</v>
          </cell>
          <cell r="V7">
            <v>537256.17399999988</v>
          </cell>
        </row>
        <row r="8">
          <cell r="L8">
            <v>3396027.3900000006</v>
          </cell>
          <cell r="Q8">
            <v>3056424.6500000004</v>
          </cell>
          <cell r="V8">
            <v>530761.23099999991</v>
          </cell>
        </row>
        <row r="9">
          <cell r="L9">
            <v>3353917.4200000018</v>
          </cell>
          <cell r="Q9">
            <v>3018525.6700000018</v>
          </cell>
          <cell r="V9">
            <v>580912.91999999993</v>
          </cell>
        </row>
        <row r="10">
          <cell r="L10">
            <v>2843660.0599999875</v>
          </cell>
          <cell r="Q10">
            <v>2559294.0599999875</v>
          </cell>
          <cell r="V10">
            <v>501621.63799999992</v>
          </cell>
        </row>
        <row r="11">
          <cell r="L11">
            <v>2653559.7199999988</v>
          </cell>
          <cell r="Q11">
            <v>2388203.7499999991</v>
          </cell>
          <cell r="V11">
            <v>468087.935</v>
          </cell>
        </row>
        <row r="12">
          <cell r="L12">
            <v>2543963.7099999934</v>
          </cell>
          <cell r="Q12">
            <v>2289567.3399999933</v>
          </cell>
          <cell r="V12">
            <v>448755.19499999995</v>
          </cell>
        </row>
        <row r="13">
          <cell r="L13">
            <v>3942729.1799999774</v>
          </cell>
          <cell r="Q13">
            <v>3548456.2599999774</v>
          </cell>
          <cell r="V13">
            <v>695497.42499999993</v>
          </cell>
        </row>
        <row r="14">
          <cell r="L14">
            <v>4542870.2900000215</v>
          </cell>
          <cell r="Q14">
            <v>4088583.2600000212</v>
          </cell>
          <cell r="V14">
            <v>801362.31700000004</v>
          </cell>
        </row>
        <row r="15">
          <cell r="L15">
            <v>4647188.8199999928</v>
          </cell>
          <cell r="Q15">
            <v>4182469.939999993</v>
          </cell>
          <cell r="V15">
            <v>819764.10600000003</v>
          </cell>
        </row>
        <row r="16">
          <cell r="L16">
            <v>4761995.5</v>
          </cell>
          <cell r="Q16">
            <v>4285795.95</v>
          </cell>
          <cell r="V16">
            <v>840016.00900000008</v>
          </cell>
        </row>
      </sheetData>
      <sheetData sheetId="8">
        <row r="8">
          <cell r="L8">
            <v>180091.8200000003</v>
          </cell>
          <cell r="Q8">
            <v>162082.64000000031</v>
          </cell>
          <cell r="V8">
            <v>25933.224000000002</v>
          </cell>
        </row>
        <row r="9">
          <cell r="L9">
            <v>506450.21000000089</v>
          </cell>
          <cell r="Q9">
            <v>455805.19000000088</v>
          </cell>
          <cell r="V9">
            <v>72928.831999999995</v>
          </cell>
        </row>
        <row r="10">
          <cell r="L10">
            <v>585199.75999999978</v>
          </cell>
          <cell r="Q10">
            <v>526679.7799999998</v>
          </cell>
          <cell r="V10">
            <v>84268.768000000011</v>
          </cell>
        </row>
        <row r="11">
          <cell r="L11">
            <v>833431.04000000283</v>
          </cell>
          <cell r="Q11">
            <v>750087.94000000285</v>
          </cell>
          <cell r="V11">
            <v>120014.072</v>
          </cell>
        </row>
        <row r="12">
          <cell r="L12">
            <v>1330892.9299999997</v>
          </cell>
          <cell r="Q12">
            <v>1197803.6299999997</v>
          </cell>
          <cell r="V12">
            <v>191648.58400000003</v>
          </cell>
        </row>
        <row r="13">
          <cell r="L13">
            <v>1648143.299999997</v>
          </cell>
          <cell r="Q13">
            <v>1483328.9699999969</v>
          </cell>
          <cell r="V13">
            <v>246545.24800000002</v>
          </cell>
        </row>
        <row r="14">
          <cell r="L14">
            <v>1354273.6000000015</v>
          </cell>
          <cell r="Q14">
            <v>1218846.2400000016</v>
          </cell>
          <cell r="V14">
            <v>214516.93599999999</v>
          </cell>
        </row>
        <row r="15">
          <cell r="L15">
            <v>1452859.0700000003</v>
          </cell>
          <cell r="Q15">
            <v>1307573.1700000004</v>
          </cell>
          <cell r="V15">
            <v>230132.88</v>
          </cell>
        </row>
        <row r="16">
          <cell r="L16">
            <v>1522725.6400000006</v>
          </cell>
          <cell r="Q16">
            <v>1370453.0700000005</v>
          </cell>
          <cell r="V16">
            <v>248762.31200000003</v>
          </cell>
        </row>
      </sheetData>
      <sheetData sheetId="9">
        <row r="5">
          <cell r="L5">
            <v>60642.450000000186</v>
          </cell>
          <cell r="Q5">
            <v>54578.200000000186</v>
          </cell>
          <cell r="V5">
            <v>8732.5120000000006</v>
          </cell>
        </row>
        <row r="6">
          <cell r="L6">
            <v>1185150.2199999988</v>
          </cell>
          <cell r="Q6">
            <v>1066635.1999999988</v>
          </cell>
          <cell r="V6">
            <v>170661.63200000001</v>
          </cell>
        </row>
        <row r="7">
          <cell r="L7">
            <v>2183623.0099999979</v>
          </cell>
          <cell r="Q7">
            <v>1965260.7099999979</v>
          </cell>
          <cell r="V7">
            <v>314441.71200000006</v>
          </cell>
        </row>
        <row r="8">
          <cell r="L8">
            <v>1749732.2700000033</v>
          </cell>
          <cell r="Q8">
            <v>1574759.0400000033</v>
          </cell>
          <cell r="V8">
            <v>262541.17599999998</v>
          </cell>
        </row>
        <row r="9">
          <cell r="L9">
            <v>1533803.2699999996</v>
          </cell>
          <cell r="Q9">
            <v>1380422.9499999995</v>
          </cell>
          <cell r="V9">
            <v>242954.44</v>
          </cell>
        </row>
        <row r="10">
          <cell r="L10">
            <v>1416397.0399999991</v>
          </cell>
          <cell r="Q10">
            <v>1274757.3299999991</v>
          </cell>
          <cell r="V10">
            <v>224357.288</v>
          </cell>
        </row>
        <row r="11">
          <cell r="L11">
            <v>1252340.6100000031</v>
          </cell>
          <cell r="Q11">
            <v>1127106.5500000031</v>
          </cell>
          <cell r="V11">
            <v>205467.07200000001</v>
          </cell>
        </row>
        <row r="12">
          <cell r="L12">
            <v>1341448.5899999999</v>
          </cell>
          <cell r="Q12">
            <v>1207303.73</v>
          </cell>
          <cell r="V12">
            <v>231802.32000000004</v>
          </cell>
        </row>
        <row r="13">
          <cell r="L13">
            <v>1309431.3399999999</v>
          </cell>
          <cell r="Q13">
            <v>1178488.21</v>
          </cell>
          <cell r="V13">
            <v>239538.728</v>
          </cell>
        </row>
        <row r="14">
          <cell r="L14">
            <v>1797698.5199999958</v>
          </cell>
          <cell r="Q14">
            <v>1617928.6699999957</v>
          </cell>
          <cell r="V14">
            <v>343685.01600000006</v>
          </cell>
        </row>
        <row r="15">
          <cell r="L15">
            <v>1408985.2599999979</v>
          </cell>
          <cell r="Q15">
            <v>1268086.7299999979</v>
          </cell>
          <cell r="V15">
            <v>284051.42400000006</v>
          </cell>
        </row>
        <row r="16">
          <cell r="L16">
            <v>1476554.7900000066</v>
          </cell>
          <cell r="Q16">
            <v>1328899.3100000066</v>
          </cell>
          <cell r="V16">
            <v>297673.44800000003</v>
          </cell>
        </row>
      </sheetData>
      <sheetData sheetId="10">
        <row r="5">
          <cell r="L5">
            <v>489631.16999999993</v>
          </cell>
          <cell r="Q5">
            <v>440668.04999999993</v>
          </cell>
          <cell r="V5">
            <v>70506.888000000006</v>
          </cell>
        </row>
        <row r="6">
          <cell r="L6">
            <v>2180016.6199999973</v>
          </cell>
          <cell r="Q6">
            <v>1964633.8999999973</v>
          </cell>
          <cell r="V6">
            <v>314341.42400000006</v>
          </cell>
        </row>
        <row r="7">
          <cell r="L7">
            <v>3411880.2300000042</v>
          </cell>
          <cell r="Q7">
            <v>3076170.1000000043</v>
          </cell>
          <cell r="V7">
            <v>515890.76799999998</v>
          </cell>
        </row>
        <row r="8">
          <cell r="L8">
            <v>3901489.1900000125</v>
          </cell>
          <cell r="Q8">
            <v>3511340.2700000126</v>
          </cell>
          <cell r="V8">
            <v>633880.88800000004</v>
          </cell>
        </row>
        <row r="9">
          <cell r="L9">
            <v>3835192.4599999934</v>
          </cell>
          <cell r="Q9">
            <v>3451673.2099999934</v>
          </cell>
          <cell r="V9">
            <v>708944.79200000002</v>
          </cell>
        </row>
        <row r="10">
          <cell r="L10">
            <v>4338752.6400000006</v>
          </cell>
          <cell r="Q10">
            <v>3904877.3800000008</v>
          </cell>
          <cell r="V10">
            <v>874692.53599999996</v>
          </cell>
        </row>
        <row r="11">
          <cell r="L11">
            <v>5280782.4699999988</v>
          </cell>
          <cell r="Q11">
            <v>4752704.2199999988</v>
          </cell>
          <cell r="V11">
            <v>1064605.7439999999</v>
          </cell>
        </row>
        <row r="12">
          <cell r="L12">
            <v>5310215.950000003</v>
          </cell>
          <cell r="Q12">
            <v>4779194.3600000031</v>
          </cell>
          <cell r="V12">
            <v>1070539.5360000001</v>
          </cell>
        </row>
        <row r="13">
          <cell r="L13">
            <v>4665816.7900000066</v>
          </cell>
          <cell r="Q13">
            <v>4199235.1100000069</v>
          </cell>
          <cell r="V13">
            <v>940628.66400000011</v>
          </cell>
        </row>
        <row r="14">
          <cell r="L14">
            <v>5201307.5099999905</v>
          </cell>
          <cell r="Q14">
            <v>4681176.7599999905</v>
          </cell>
          <cell r="V14">
            <v>1048583.5919999999</v>
          </cell>
        </row>
        <row r="15">
          <cell r="L15">
            <v>5806911.5499999821</v>
          </cell>
          <cell r="Q15">
            <v>5226220.389999982</v>
          </cell>
          <cell r="V15">
            <v>1170673.368</v>
          </cell>
        </row>
        <row r="16">
          <cell r="L16">
            <v>6137892.2800000012</v>
          </cell>
          <cell r="Q16">
            <v>5524103.0500000007</v>
          </cell>
          <cell r="V16">
            <v>1237399.0880000002</v>
          </cell>
        </row>
      </sheetData>
      <sheetData sheetId="11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0</v>
          </cell>
          <cell r="Q6">
            <v>0</v>
          </cell>
          <cell r="V6">
            <v>0</v>
          </cell>
        </row>
        <row r="7">
          <cell r="L7">
            <v>0</v>
          </cell>
          <cell r="Q7">
            <v>0</v>
          </cell>
          <cell r="V7">
            <v>0</v>
          </cell>
        </row>
        <row r="8">
          <cell r="L8">
            <v>0</v>
          </cell>
          <cell r="Q8">
            <v>0</v>
          </cell>
          <cell r="V8">
            <v>0</v>
          </cell>
        </row>
        <row r="9">
          <cell r="L9">
            <v>612361</v>
          </cell>
          <cell r="Q9">
            <v>612361</v>
          </cell>
          <cell r="V9">
            <v>97977.760000000009</v>
          </cell>
        </row>
        <row r="10">
          <cell r="L10">
            <v>514808.76999999955</v>
          </cell>
          <cell r="Q10">
            <v>514808.76999999955</v>
          </cell>
          <cell r="V10">
            <v>82369.400000000009</v>
          </cell>
        </row>
        <row r="11">
          <cell r="L11">
            <v>573519.73000000045</v>
          </cell>
          <cell r="Q11">
            <v>513449.73000000045</v>
          </cell>
          <cell r="V11">
            <v>82151.960000000006</v>
          </cell>
        </row>
        <row r="12">
          <cell r="L12">
            <v>508009.1799999997</v>
          </cell>
          <cell r="Q12">
            <v>476580.57999999973</v>
          </cell>
          <cell r="V12">
            <v>76252.895999999993</v>
          </cell>
        </row>
        <row r="13">
          <cell r="L13">
            <v>294019.25999999791</v>
          </cell>
          <cell r="Q13">
            <v>245297.85999999792</v>
          </cell>
          <cell r="V13">
            <v>39247.656000000003</v>
          </cell>
        </row>
        <row r="14">
          <cell r="L14">
            <v>640736.14999999851</v>
          </cell>
          <cell r="Q14">
            <v>639256.14999999851</v>
          </cell>
          <cell r="V14">
            <v>102280.984</v>
          </cell>
        </row>
        <row r="15">
          <cell r="L15">
            <v>801055</v>
          </cell>
          <cell r="Q15">
            <v>800830</v>
          </cell>
          <cell r="V15">
            <v>128132.8</v>
          </cell>
        </row>
        <row r="16">
          <cell r="L16">
            <v>1172026.2300000042</v>
          </cell>
          <cell r="Q16">
            <v>1164504.2300000042</v>
          </cell>
          <cell r="V16">
            <v>201794.08799999999</v>
          </cell>
        </row>
      </sheetData>
      <sheetData sheetId="12">
        <row r="5">
          <cell r="L5">
            <v>1352747.8000000003</v>
          </cell>
          <cell r="Q5">
            <v>1217473.0200000003</v>
          </cell>
          <cell r="V5">
            <v>194795.68000000002</v>
          </cell>
        </row>
        <row r="6">
          <cell r="L6">
            <v>4339344.8100000033</v>
          </cell>
          <cell r="Q6">
            <v>3905410.3300000033</v>
          </cell>
          <cell r="V6">
            <v>642831.78399999999</v>
          </cell>
        </row>
        <row r="7">
          <cell r="L7">
            <v>6733066.0099999961</v>
          </cell>
          <cell r="Q7">
            <v>6059759.4099999964</v>
          </cell>
          <cell r="V7">
            <v>1136362.2240000002</v>
          </cell>
        </row>
        <row r="8">
          <cell r="L8">
            <v>6656617.5600000108</v>
          </cell>
          <cell r="Q8">
            <v>5990955.800000011</v>
          </cell>
          <cell r="V8">
            <v>1328896.3840000001</v>
          </cell>
        </row>
        <row r="9">
          <cell r="L9">
            <v>6644089.3099999847</v>
          </cell>
          <cell r="Q9">
            <v>5979680.379999985</v>
          </cell>
          <cell r="V9">
            <v>1339448.4080000001</v>
          </cell>
        </row>
        <row r="10">
          <cell r="L10">
            <v>5989809.0500000063</v>
          </cell>
          <cell r="Q10">
            <v>5390828.150000006</v>
          </cell>
          <cell r="V10">
            <v>1207545.504</v>
          </cell>
        </row>
        <row r="11">
          <cell r="L11">
            <v>6778543.2700000098</v>
          </cell>
          <cell r="Q11">
            <v>6100688.9400000097</v>
          </cell>
          <cell r="V11">
            <v>1366554.32</v>
          </cell>
        </row>
        <row r="12">
          <cell r="L12">
            <v>7144594.9800000023</v>
          </cell>
          <cell r="Q12">
            <v>6430135.4800000023</v>
          </cell>
          <cell r="V12">
            <v>1440350.344</v>
          </cell>
        </row>
        <row r="13">
          <cell r="L13">
            <v>6667525.2399999909</v>
          </cell>
          <cell r="Q13">
            <v>6000772.7199999914</v>
          </cell>
          <cell r="V13">
            <v>1344173.0880000002</v>
          </cell>
        </row>
        <row r="14">
          <cell r="L14">
            <v>7270958.4300000062</v>
          </cell>
          <cell r="Q14">
            <v>6543862.5800000066</v>
          </cell>
          <cell r="V14">
            <v>1465825.216</v>
          </cell>
        </row>
        <row r="15">
          <cell r="L15">
            <v>7041412.5899999915</v>
          </cell>
          <cell r="Q15">
            <v>6337271.3299999917</v>
          </cell>
          <cell r="V15">
            <v>1419548.7760000001</v>
          </cell>
        </row>
        <row r="16">
          <cell r="L16">
            <v>7942057.3500000117</v>
          </cell>
          <cell r="Q16">
            <v>7147851.6200000122</v>
          </cell>
          <cell r="V16">
            <v>1601118.76</v>
          </cell>
        </row>
      </sheetData>
      <sheetData sheetId="13">
        <row r="5">
          <cell r="L5">
            <v>1975021.2599999998</v>
          </cell>
          <cell r="Q5">
            <v>1777519.13</v>
          </cell>
          <cell r="V5">
            <v>284403.06400000001</v>
          </cell>
        </row>
        <row r="6">
          <cell r="L6">
            <v>5723261.1800000072</v>
          </cell>
          <cell r="Q6">
            <v>5150935.060000007</v>
          </cell>
          <cell r="V6">
            <v>871004.88000000012</v>
          </cell>
        </row>
        <row r="7">
          <cell r="L7">
            <v>5775710.7400000095</v>
          </cell>
          <cell r="Q7">
            <v>5198139.6700000092</v>
          </cell>
          <cell r="V7">
            <v>1016949.0880000001</v>
          </cell>
        </row>
        <row r="8">
          <cell r="L8">
            <v>4749107.0300000012</v>
          </cell>
          <cell r="Q8">
            <v>4274196.330000001</v>
          </cell>
          <cell r="V8">
            <v>957419.97600000002</v>
          </cell>
        </row>
        <row r="9">
          <cell r="L9">
            <v>3846190.5199999809</v>
          </cell>
          <cell r="Q9">
            <v>3461571.4699999811</v>
          </cell>
          <cell r="V9">
            <v>775392.00800000003</v>
          </cell>
        </row>
        <row r="10">
          <cell r="L10">
            <v>3289843.8100000024</v>
          </cell>
          <cell r="Q10">
            <v>2960859.4300000025</v>
          </cell>
          <cell r="V10">
            <v>663232.5120000001</v>
          </cell>
        </row>
        <row r="11">
          <cell r="L11">
            <v>3081759.0100000054</v>
          </cell>
          <cell r="Q11">
            <v>2773583.1100000055</v>
          </cell>
          <cell r="V11">
            <v>621282.61600000004</v>
          </cell>
        </row>
        <row r="12">
          <cell r="L12">
            <v>3061986.3200000077</v>
          </cell>
          <cell r="Q12">
            <v>2755787.6800000076</v>
          </cell>
          <cell r="V12">
            <v>617296.44000000006</v>
          </cell>
        </row>
        <row r="13">
          <cell r="L13">
            <v>2915453.1300000101</v>
          </cell>
          <cell r="Q13">
            <v>2623907.8200000101</v>
          </cell>
          <cell r="V13">
            <v>587755.35199999996</v>
          </cell>
        </row>
        <row r="14">
          <cell r="L14">
            <v>984512.41000000248</v>
          </cell>
          <cell r="Q14">
            <v>886061.17000000249</v>
          </cell>
          <cell r="V14">
            <v>198477.70400000003</v>
          </cell>
        </row>
        <row r="15">
          <cell r="L15">
            <v>2543796.6700000018</v>
          </cell>
          <cell r="Q15">
            <v>2289417.0000000019</v>
          </cell>
          <cell r="V15">
            <v>512829.40800000005</v>
          </cell>
        </row>
        <row r="16">
          <cell r="L16">
            <v>2928618.5100000054</v>
          </cell>
          <cell r="Q16">
            <v>2635756.6600000053</v>
          </cell>
          <cell r="V16">
            <v>590409.49600000004</v>
          </cell>
        </row>
      </sheetData>
      <sheetData sheetId="14">
        <row r="5">
          <cell r="L5">
            <v>11075980.370000005</v>
          </cell>
          <cell r="Q5">
            <v>11075980.370000005</v>
          </cell>
          <cell r="V5">
            <v>1707828.43</v>
          </cell>
        </row>
        <row r="6">
          <cell r="L6">
            <v>26912267.709999919</v>
          </cell>
          <cell r="Q6">
            <v>26912267.709999919</v>
          </cell>
          <cell r="V6">
            <v>5261868.199</v>
          </cell>
        </row>
        <row r="7">
          <cell r="L7">
            <v>30792815.020000219</v>
          </cell>
          <cell r="Q7">
            <v>30792815.020000219</v>
          </cell>
          <cell r="V7">
            <v>6035391.7470000004</v>
          </cell>
        </row>
        <row r="8">
          <cell r="L8">
            <v>36813468.110000134</v>
          </cell>
          <cell r="Q8">
            <v>36813468.110000134</v>
          </cell>
          <cell r="V8">
            <v>7215439.7489999998</v>
          </cell>
        </row>
        <row r="9">
          <cell r="L9">
            <v>36089904.120000124</v>
          </cell>
          <cell r="Q9">
            <v>36089904.120000124</v>
          </cell>
          <cell r="V9">
            <v>7073621.2050000001</v>
          </cell>
        </row>
        <row r="10">
          <cell r="L10">
            <v>33760818.379999995</v>
          </cell>
          <cell r="Q10">
            <v>16216293.009999994</v>
          </cell>
          <cell r="V10">
            <v>3178393.4279999998</v>
          </cell>
        </row>
        <row r="11">
          <cell r="L11">
            <v>33838261.649999976</v>
          </cell>
          <cell r="Q11">
            <v>30454435.479999974</v>
          </cell>
          <cell r="V11">
            <v>5969069.3579999991</v>
          </cell>
        </row>
        <row r="12">
          <cell r="L12">
            <v>39721259.230000019</v>
          </cell>
          <cell r="Q12">
            <v>35749133.310000017</v>
          </cell>
          <cell r="V12">
            <v>7006830.1310000001</v>
          </cell>
        </row>
        <row r="13">
          <cell r="L13">
            <v>40596541.399999857</v>
          </cell>
          <cell r="Q13">
            <v>36536887.259999856</v>
          </cell>
          <cell r="V13">
            <v>7161229.9009999996</v>
          </cell>
        </row>
        <row r="14">
          <cell r="L14">
            <v>41372054.940000057</v>
          </cell>
          <cell r="Q14">
            <v>37234849.450000055</v>
          </cell>
          <cell r="V14">
            <v>7298030.4949999992</v>
          </cell>
        </row>
        <row r="15">
          <cell r="L15">
            <v>40116304.130000114</v>
          </cell>
          <cell r="Q15">
            <v>36104673.710000113</v>
          </cell>
          <cell r="V15">
            <v>7076516.0480000004</v>
          </cell>
        </row>
        <row r="16">
          <cell r="L16">
            <v>45978066.289999962</v>
          </cell>
          <cell r="Q16">
            <v>41380259.659999959</v>
          </cell>
          <cell r="V16">
            <v>8110530.8969999999</v>
          </cell>
        </row>
      </sheetData>
      <sheetData sheetId="15">
        <row r="5">
          <cell r="L5">
            <v>6633734.8600000134</v>
          </cell>
          <cell r="Q5">
            <v>5970361.3700000132</v>
          </cell>
          <cell r="V5">
            <v>863435.64999999991</v>
          </cell>
        </row>
        <row r="6">
          <cell r="L6">
            <v>16574979.130000044</v>
          </cell>
          <cell r="Q6">
            <v>14917481.220000044</v>
          </cell>
          <cell r="V6">
            <v>2754581.4939999999</v>
          </cell>
        </row>
        <row r="7">
          <cell r="L7">
            <v>18929037.800000027</v>
          </cell>
          <cell r="Q7">
            <v>17031506.860000025</v>
          </cell>
          <cell r="V7">
            <v>3338175.3439999996</v>
          </cell>
        </row>
        <row r="8">
          <cell r="L8">
            <v>15670799.710000006</v>
          </cell>
          <cell r="Q8">
            <v>14103719.740000006</v>
          </cell>
          <cell r="V8">
            <v>2764329.0709999995</v>
          </cell>
        </row>
        <row r="9">
          <cell r="L9">
            <v>16314670.799999978</v>
          </cell>
          <cell r="Q9">
            <v>14683203.719999978</v>
          </cell>
          <cell r="V9">
            <v>2877907.9279999998</v>
          </cell>
        </row>
        <row r="10">
          <cell r="L10">
            <v>14835065.329999952</v>
          </cell>
          <cell r="Q10">
            <v>13351558.799999952</v>
          </cell>
          <cell r="V10">
            <v>2616905.5219999999</v>
          </cell>
        </row>
        <row r="11">
          <cell r="L11">
            <v>14373625.75</v>
          </cell>
          <cell r="Q11">
            <v>12936263.18</v>
          </cell>
          <cell r="V11">
            <v>2535507.5829999996</v>
          </cell>
        </row>
        <row r="12">
          <cell r="L12">
            <v>14228090.219999991</v>
          </cell>
          <cell r="Q12">
            <v>12805281.199999992</v>
          </cell>
          <cell r="V12">
            <v>2509835.1179999998</v>
          </cell>
        </row>
        <row r="13">
          <cell r="L13">
            <v>15393786.189999919</v>
          </cell>
          <cell r="Q13">
            <v>13854407.569999918</v>
          </cell>
          <cell r="V13">
            <v>2715463.8840000001</v>
          </cell>
        </row>
        <row r="14">
          <cell r="L14">
            <v>17617301.469999995</v>
          </cell>
          <cell r="Q14">
            <v>15855571.319999995</v>
          </cell>
          <cell r="V14">
            <v>3107691.9789999998</v>
          </cell>
        </row>
        <row r="15">
          <cell r="L15">
            <v>16784717.620000016</v>
          </cell>
          <cell r="Q15">
            <v>15106245.860000016</v>
          </cell>
          <cell r="V15">
            <v>2960824.1879999996</v>
          </cell>
        </row>
        <row r="16">
          <cell r="L16">
            <v>17348630.020000044</v>
          </cell>
          <cell r="Q16">
            <v>15613767.020000044</v>
          </cell>
          <cell r="V16">
            <v>3060298.3389999997</v>
          </cell>
        </row>
      </sheetData>
      <sheetData sheetId="16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214457.71999999974</v>
          </cell>
          <cell r="Q6">
            <v>193011.94999999975</v>
          </cell>
          <cell r="V6">
            <v>30881.912</v>
          </cell>
        </row>
        <row r="7">
          <cell r="L7">
            <v>1827736.0799999982</v>
          </cell>
          <cell r="Q7">
            <v>1644962.4699999983</v>
          </cell>
          <cell r="V7">
            <v>263193.99200000003</v>
          </cell>
        </row>
        <row r="8">
          <cell r="L8">
            <v>1735143.820000001</v>
          </cell>
          <cell r="Q8">
            <v>1561629.4400000009</v>
          </cell>
          <cell r="V8">
            <v>249860.71200000003</v>
          </cell>
        </row>
        <row r="9">
          <cell r="L9">
            <v>1833309.4600000042</v>
          </cell>
          <cell r="Q9">
            <v>1649978.5100000042</v>
          </cell>
          <cell r="V9">
            <v>280789.88</v>
          </cell>
        </row>
        <row r="10">
          <cell r="L10">
            <v>2088864.2399999974</v>
          </cell>
          <cell r="Q10">
            <v>1879977.8199999975</v>
          </cell>
          <cell r="V10">
            <v>330876.09600000002</v>
          </cell>
        </row>
        <row r="11">
          <cell r="L11">
            <v>2133568.9299999932</v>
          </cell>
          <cell r="Q11">
            <v>1920212.0399999931</v>
          </cell>
          <cell r="V11">
            <v>351553.67200000002</v>
          </cell>
        </row>
        <row r="12">
          <cell r="L12">
            <v>2485572.8199999989</v>
          </cell>
          <cell r="Q12">
            <v>2237015.5299999989</v>
          </cell>
          <cell r="V12">
            <v>446895.58400000003</v>
          </cell>
        </row>
        <row r="13">
          <cell r="L13">
            <v>2418510.0799999963</v>
          </cell>
          <cell r="Q13">
            <v>2176659.0699999966</v>
          </cell>
          <cell r="V13">
            <v>472960.24000000005</v>
          </cell>
        </row>
        <row r="14">
          <cell r="L14">
            <v>2121078.1700000037</v>
          </cell>
          <cell r="Q14">
            <v>1908970.3600000036</v>
          </cell>
          <cell r="V14">
            <v>427609.36</v>
          </cell>
        </row>
        <row r="15">
          <cell r="L15">
            <v>2371632.4600000004</v>
          </cell>
          <cell r="Q15">
            <v>2134469.2100000004</v>
          </cell>
          <cell r="V15">
            <v>478121.10400000005</v>
          </cell>
        </row>
        <row r="16">
          <cell r="L16">
            <v>2472380.9099999992</v>
          </cell>
          <cell r="Q16">
            <v>2225142.8199999994</v>
          </cell>
          <cell r="V16">
            <v>498431.99200000003</v>
          </cell>
        </row>
      </sheetData>
      <sheetData sheetId="17">
        <row r="5">
          <cell r="L5">
            <v>721916.36999999918</v>
          </cell>
          <cell r="Q5">
            <v>649724.72999999917</v>
          </cell>
          <cell r="V5">
            <v>103955.96</v>
          </cell>
        </row>
        <row r="6">
          <cell r="L6">
            <v>2544014.1299999952</v>
          </cell>
          <cell r="Q6">
            <v>2289612.7199999951</v>
          </cell>
          <cell r="V6">
            <v>366338.03200000001</v>
          </cell>
        </row>
        <row r="7">
          <cell r="L7">
            <v>4428521.3200000077</v>
          </cell>
          <cell r="Q7">
            <v>3985669.1900000079</v>
          </cell>
          <cell r="V7">
            <v>684507.17599999998</v>
          </cell>
        </row>
        <row r="8">
          <cell r="L8">
            <v>4075800.5899999887</v>
          </cell>
          <cell r="Q8">
            <v>3449004.9299999885</v>
          </cell>
          <cell r="V8">
            <v>650993.24000000011</v>
          </cell>
        </row>
        <row r="9">
          <cell r="L9">
            <v>4329115.049999997</v>
          </cell>
          <cell r="Q9">
            <v>3896203.5399999972</v>
          </cell>
          <cell r="V9">
            <v>846733.77600000007</v>
          </cell>
        </row>
        <row r="10">
          <cell r="L10">
            <v>3891726.1899999976</v>
          </cell>
          <cell r="Q10">
            <v>3502553.5699999975</v>
          </cell>
          <cell r="V10">
            <v>784572</v>
          </cell>
        </row>
        <row r="11">
          <cell r="L11">
            <v>5005860.9299999774</v>
          </cell>
          <cell r="Q11">
            <v>4505274.8399999775</v>
          </cell>
          <cell r="V11">
            <v>1009181.568</v>
          </cell>
        </row>
        <row r="12">
          <cell r="L12">
            <v>5028203.0799999982</v>
          </cell>
          <cell r="Q12">
            <v>4525382.7699999986</v>
          </cell>
          <cell r="V12">
            <v>1013685.7439999999</v>
          </cell>
        </row>
        <row r="13">
          <cell r="L13">
            <v>4527561.2599999905</v>
          </cell>
          <cell r="Q13">
            <v>4074805.1399999904</v>
          </cell>
          <cell r="V13">
            <v>912756.35199999996</v>
          </cell>
        </row>
        <row r="14">
          <cell r="L14">
            <v>4255150.3900000155</v>
          </cell>
          <cell r="Q14">
            <v>3829635.3500000155</v>
          </cell>
          <cell r="V14">
            <v>857838.32</v>
          </cell>
        </row>
        <row r="15">
          <cell r="L15">
            <v>4154309.4099999964</v>
          </cell>
          <cell r="Q15">
            <v>3738878.4699999965</v>
          </cell>
          <cell r="V15">
            <v>837508.77600000007</v>
          </cell>
        </row>
        <row r="16">
          <cell r="L16">
            <v>4795190.8500000089</v>
          </cell>
          <cell r="Q16">
            <v>4315671.7600000091</v>
          </cell>
          <cell r="V16">
            <v>966710.47200000007</v>
          </cell>
        </row>
      </sheetData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8EBE-1522-4ADF-B9E4-9FE1D01F5B04}">
  <sheetPr codeName="Sheet1"/>
  <dimension ref="A1:BP27"/>
  <sheetViews>
    <sheetView tabSelected="1" zoomScaleNormal="100" workbookViewId="0"/>
  </sheetViews>
  <sheetFormatPr defaultColWidth="12.85546875" defaultRowHeight="15" x14ac:dyDescent="0.25"/>
  <cols>
    <col min="1" max="1" width="15.85546875" customWidth="1"/>
    <col min="2" max="3" width="14.5703125" customWidth="1"/>
    <col min="4" max="4" width="13.7109375" customWidth="1"/>
    <col min="5" max="6" width="14.42578125" bestFit="1" customWidth="1"/>
    <col min="7" max="10" width="13.7109375" customWidth="1"/>
    <col min="11" max="12" width="14.42578125" bestFit="1" customWidth="1"/>
    <col min="13" max="46" width="13.7109375" customWidth="1"/>
    <col min="47" max="48" width="15.85546875" bestFit="1" customWidth="1"/>
    <col min="49" max="49" width="14.42578125" bestFit="1" customWidth="1"/>
    <col min="50" max="51" width="14.5703125" style="39" bestFit="1" customWidth="1"/>
  </cols>
  <sheetData>
    <row r="1" spans="1:51" ht="19.5" thickBot="1" x14ac:dyDescent="0.35">
      <c r="A1" s="7"/>
      <c r="B1" s="68" t="s">
        <v>81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 t="s">
        <v>81</v>
      </c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 t="s">
        <v>81</v>
      </c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1"/>
    </row>
    <row r="2" spans="1:51" s="29" customFormat="1" ht="50.25" customHeight="1" thickBot="1" x14ac:dyDescent="0.3">
      <c r="A2" s="37" t="s">
        <v>0</v>
      </c>
      <c r="B2" s="72" t="s">
        <v>1</v>
      </c>
      <c r="C2" s="72"/>
      <c r="D2" s="72"/>
      <c r="E2" s="73" t="s">
        <v>2</v>
      </c>
      <c r="F2" s="73"/>
      <c r="G2" s="73"/>
      <c r="H2" s="74" t="s">
        <v>3</v>
      </c>
      <c r="I2" s="74"/>
      <c r="J2" s="74"/>
      <c r="K2" s="75" t="s">
        <v>4</v>
      </c>
      <c r="L2" s="75"/>
      <c r="M2" s="75"/>
      <c r="N2" s="76" t="s">
        <v>80</v>
      </c>
      <c r="O2" s="77"/>
      <c r="P2" s="78"/>
      <c r="Q2" s="79" t="s">
        <v>5</v>
      </c>
      <c r="R2" s="79"/>
      <c r="S2" s="79"/>
      <c r="T2" s="80" t="s">
        <v>67</v>
      </c>
      <c r="U2" s="80"/>
      <c r="V2" s="80"/>
      <c r="W2" s="81" t="s">
        <v>6</v>
      </c>
      <c r="X2" s="81"/>
      <c r="Y2" s="81"/>
      <c r="Z2" s="82" t="s">
        <v>7</v>
      </c>
      <c r="AA2" s="82"/>
      <c r="AB2" s="82"/>
      <c r="AC2" s="83" t="s">
        <v>72</v>
      </c>
      <c r="AD2" s="83"/>
      <c r="AE2" s="83"/>
      <c r="AF2" s="84" t="s">
        <v>8</v>
      </c>
      <c r="AG2" s="84"/>
      <c r="AH2" s="84"/>
      <c r="AI2" s="85" t="s">
        <v>56</v>
      </c>
      <c r="AJ2" s="85"/>
      <c r="AK2" s="85"/>
      <c r="AL2" s="100" t="s">
        <v>60</v>
      </c>
      <c r="AM2" s="100"/>
      <c r="AN2" s="101"/>
      <c r="AO2" s="108" t="s">
        <v>82</v>
      </c>
      <c r="AP2" s="108"/>
      <c r="AQ2" s="109"/>
      <c r="AR2" s="86" t="s">
        <v>9</v>
      </c>
      <c r="AS2" s="86"/>
      <c r="AT2" s="87"/>
      <c r="AU2" s="88" t="s">
        <v>10</v>
      </c>
      <c r="AV2" s="89"/>
      <c r="AW2" s="90"/>
      <c r="AX2" s="97" t="s">
        <v>63</v>
      </c>
      <c r="AY2" s="97" t="s">
        <v>70</v>
      </c>
    </row>
    <row r="3" spans="1:51" s="29" customFormat="1" ht="15.75" hidden="1" thickBot="1" x14ac:dyDescent="0.3">
      <c r="A3" s="37" t="s">
        <v>11</v>
      </c>
      <c r="B3" s="72" t="s">
        <v>12</v>
      </c>
      <c r="C3" s="72"/>
      <c r="D3" s="72"/>
      <c r="E3" s="73" t="s">
        <v>2</v>
      </c>
      <c r="F3" s="73"/>
      <c r="G3" s="73"/>
      <c r="H3" s="74" t="s">
        <v>13</v>
      </c>
      <c r="I3" s="74"/>
      <c r="J3" s="74"/>
      <c r="K3" s="75" t="s">
        <v>14</v>
      </c>
      <c r="L3" s="75"/>
      <c r="M3" s="75"/>
      <c r="N3" s="76" t="s">
        <v>75</v>
      </c>
      <c r="O3" s="77"/>
      <c r="P3" s="78"/>
      <c r="Q3" s="79" t="s">
        <v>15</v>
      </c>
      <c r="R3" s="79"/>
      <c r="S3" s="79"/>
      <c r="T3" s="80" t="s">
        <v>68</v>
      </c>
      <c r="U3" s="80"/>
      <c r="V3" s="80"/>
      <c r="W3" s="81" t="s">
        <v>16</v>
      </c>
      <c r="X3" s="81"/>
      <c r="Y3" s="81"/>
      <c r="Z3" s="82" t="s">
        <v>17</v>
      </c>
      <c r="AA3" s="82"/>
      <c r="AB3" s="82"/>
      <c r="AC3" s="83" t="s">
        <v>73</v>
      </c>
      <c r="AD3" s="83"/>
      <c r="AE3" s="83"/>
      <c r="AF3" s="84" t="s">
        <v>18</v>
      </c>
      <c r="AG3" s="84"/>
      <c r="AH3" s="84"/>
      <c r="AI3" s="85" t="s">
        <v>19</v>
      </c>
      <c r="AJ3" s="85"/>
      <c r="AK3" s="85"/>
      <c r="AL3" s="100" t="s">
        <v>61</v>
      </c>
      <c r="AM3" s="100"/>
      <c r="AN3" s="101"/>
      <c r="AO3" s="108" t="s">
        <v>83</v>
      </c>
      <c r="AP3" s="108"/>
      <c r="AQ3" s="109"/>
      <c r="AR3" s="86" t="s">
        <v>20</v>
      </c>
      <c r="AS3" s="86"/>
      <c r="AT3" s="87"/>
      <c r="AU3" s="91"/>
      <c r="AV3" s="92"/>
      <c r="AW3" s="93"/>
      <c r="AX3" s="98"/>
      <c r="AY3" s="98"/>
    </row>
    <row r="4" spans="1:51" s="29" customFormat="1" ht="15.75" hidden="1" thickBot="1" x14ac:dyDescent="0.3">
      <c r="A4" s="37" t="s">
        <v>21</v>
      </c>
      <c r="B4" s="72" t="s">
        <v>22</v>
      </c>
      <c r="C4" s="72"/>
      <c r="D4" s="72"/>
      <c r="E4" s="73" t="s">
        <v>23</v>
      </c>
      <c r="F4" s="73"/>
      <c r="G4" s="73"/>
      <c r="H4" s="74" t="s">
        <v>24</v>
      </c>
      <c r="I4" s="74"/>
      <c r="J4" s="74"/>
      <c r="K4" s="75" t="s">
        <v>25</v>
      </c>
      <c r="L4" s="75"/>
      <c r="M4" s="75"/>
      <c r="N4" s="76" t="s">
        <v>76</v>
      </c>
      <c r="O4" s="77"/>
      <c r="P4" s="78"/>
      <c r="Q4" s="79" t="s">
        <v>26</v>
      </c>
      <c r="R4" s="79"/>
      <c r="S4" s="79"/>
      <c r="T4" s="80" t="s">
        <v>69</v>
      </c>
      <c r="U4" s="80"/>
      <c r="V4" s="80"/>
      <c r="W4" s="81" t="s">
        <v>27</v>
      </c>
      <c r="X4" s="81"/>
      <c r="Y4" s="81"/>
      <c r="Z4" s="82" t="s">
        <v>28</v>
      </c>
      <c r="AA4" s="82"/>
      <c r="AB4" s="82"/>
      <c r="AC4" s="83" t="s">
        <v>74</v>
      </c>
      <c r="AD4" s="83"/>
      <c r="AE4" s="83"/>
      <c r="AF4" s="84" t="s">
        <v>29</v>
      </c>
      <c r="AG4" s="84"/>
      <c r="AH4" s="84"/>
      <c r="AI4" s="85" t="s">
        <v>30</v>
      </c>
      <c r="AJ4" s="85"/>
      <c r="AK4" s="85"/>
      <c r="AL4" s="100" t="s">
        <v>62</v>
      </c>
      <c r="AM4" s="100"/>
      <c r="AN4" s="101"/>
      <c r="AO4" s="108" t="s">
        <v>84</v>
      </c>
      <c r="AP4" s="108"/>
      <c r="AQ4" s="109"/>
      <c r="AR4" s="86" t="s">
        <v>31</v>
      </c>
      <c r="AS4" s="86"/>
      <c r="AT4" s="87"/>
      <c r="AU4" s="91"/>
      <c r="AV4" s="92"/>
      <c r="AW4" s="93"/>
      <c r="AX4" s="98"/>
      <c r="AY4" s="98"/>
    </row>
    <row r="5" spans="1:51" s="29" customFormat="1" ht="24.75" thickBot="1" x14ac:dyDescent="0.3">
      <c r="A5" s="38" t="s">
        <v>59</v>
      </c>
      <c r="B5" s="133">
        <v>44218</v>
      </c>
      <c r="C5" s="134"/>
      <c r="D5" s="135"/>
      <c r="E5" s="136">
        <v>44218</v>
      </c>
      <c r="F5" s="137"/>
      <c r="G5" s="138"/>
      <c r="H5" s="139">
        <v>44228</v>
      </c>
      <c r="I5" s="140"/>
      <c r="J5" s="141"/>
      <c r="K5" s="142">
        <v>44218</v>
      </c>
      <c r="L5" s="143"/>
      <c r="M5" s="144"/>
      <c r="N5" s="145">
        <v>44389</v>
      </c>
      <c r="O5" s="146"/>
      <c r="P5" s="147"/>
      <c r="Q5" s="148">
        <v>44218</v>
      </c>
      <c r="R5" s="149"/>
      <c r="S5" s="150"/>
      <c r="T5" s="115">
        <v>44309</v>
      </c>
      <c r="U5" s="116"/>
      <c r="V5" s="117"/>
      <c r="W5" s="118">
        <v>44218</v>
      </c>
      <c r="X5" s="119"/>
      <c r="Y5" s="120"/>
      <c r="Z5" s="121">
        <v>44218</v>
      </c>
      <c r="AA5" s="122"/>
      <c r="AB5" s="123"/>
      <c r="AC5" s="124">
        <v>44320</v>
      </c>
      <c r="AD5" s="125"/>
      <c r="AE5" s="126"/>
      <c r="AF5" s="127">
        <v>44218</v>
      </c>
      <c r="AG5" s="128"/>
      <c r="AH5" s="129"/>
      <c r="AI5" s="130">
        <v>44225</v>
      </c>
      <c r="AJ5" s="131"/>
      <c r="AK5" s="132"/>
      <c r="AL5" s="102">
        <v>44242</v>
      </c>
      <c r="AM5" s="103"/>
      <c r="AN5" s="104"/>
      <c r="AO5" s="110">
        <v>44665</v>
      </c>
      <c r="AP5" s="111"/>
      <c r="AQ5" s="112"/>
      <c r="AR5" s="105">
        <v>44218</v>
      </c>
      <c r="AS5" s="106"/>
      <c r="AT5" s="107"/>
      <c r="AU5" s="94"/>
      <c r="AV5" s="95"/>
      <c r="AW5" s="96"/>
      <c r="AX5" s="99"/>
      <c r="AY5" s="99"/>
    </row>
    <row r="6" spans="1:51" s="27" customFormat="1" ht="51.75" thickBot="1" x14ac:dyDescent="0.25">
      <c r="A6" s="33" t="s">
        <v>32</v>
      </c>
      <c r="B6" s="23" t="s">
        <v>53</v>
      </c>
      <c r="C6" s="24" t="s">
        <v>33</v>
      </c>
      <c r="D6" s="25" t="s">
        <v>34</v>
      </c>
      <c r="E6" s="23" t="str">
        <f t="shared" ref="E6:L6" si="0">B6</f>
        <v>Gross  Receipts</v>
      </c>
      <c r="F6" s="26" t="str">
        <f t="shared" si="0"/>
        <v>Adjusted Gross  Receipts</v>
      </c>
      <c r="G6" s="25" t="str">
        <f t="shared" si="0"/>
        <v>Internet Gaming State Tax</v>
      </c>
      <c r="H6" s="23" t="str">
        <f t="shared" si="0"/>
        <v>Gross  Receipts</v>
      </c>
      <c r="I6" s="26" t="str">
        <f t="shared" si="0"/>
        <v>Adjusted Gross  Receipts</v>
      </c>
      <c r="J6" s="25" t="str">
        <f t="shared" si="0"/>
        <v>Internet Gaming State Tax</v>
      </c>
      <c r="K6" s="23" t="str">
        <f t="shared" si="0"/>
        <v>Gross  Receipts</v>
      </c>
      <c r="L6" s="24" t="str">
        <f t="shared" si="0"/>
        <v>Adjusted Gross  Receipts</v>
      </c>
      <c r="M6" s="25" t="s">
        <v>35</v>
      </c>
      <c r="N6" s="23" t="str">
        <f t="shared" ref="N6:S6" si="1">H6</f>
        <v>Gross  Receipts</v>
      </c>
      <c r="O6" s="26" t="str">
        <f t="shared" si="1"/>
        <v>Adjusted Gross  Receipts</v>
      </c>
      <c r="P6" s="25" t="str">
        <f t="shared" si="1"/>
        <v>Internet Gaming State Tax</v>
      </c>
      <c r="Q6" s="23" t="str">
        <f t="shared" si="1"/>
        <v>Gross  Receipts</v>
      </c>
      <c r="R6" s="26" t="str">
        <f t="shared" si="1"/>
        <v>Adjusted Gross  Receipts</v>
      </c>
      <c r="S6" s="25" t="str">
        <f t="shared" si="1"/>
        <v>Internet Gaming State Payment</v>
      </c>
      <c r="T6" s="23" t="str">
        <f>K6</f>
        <v>Gross  Receipts</v>
      </c>
      <c r="U6" s="26" t="str">
        <f>L6</f>
        <v>Adjusted Gross  Receipts</v>
      </c>
      <c r="V6" s="25" t="str">
        <f>M6</f>
        <v>Internet Gaming State Payment</v>
      </c>
      <c r="W6" s="23" t="str">
        <f t="shared" ref="W6:Y6" si="2">Q6</f>
        <v>Gross  Receipts</v>
      </c>
      <c r="X6" s="26" t="str">
        <f t="shared" si="2"/>
        <v>Adjusted Gross  Receipts</v>
      </c>
      <c r="Y6" s="25" t="str">
        <f t="shared" si="2"/>
        <v>Internet Gaming State Payment</v>
      </c>
      <c r="Z6" s="23" t="str">
        <f t="shared" ref="Z6:AK6" si="3">W6</f>
        <v>Gross  Receipts</v>
      </c>
      <c r="AA6" s="26" t="str">
        <f t="shared" si="3"/>
        <v>Adjusted Gross  Receipts</v>
      </c>
      <c r="AB6" s="25" t="str">
        <f t="shared" si="3"/>
        <v>Internet Gaming State Payment</v>
      </c>
      <c r="AC6" s="53" t="str">
        <f t="shared" si="3"/>
        <v>Gross  Receipts</v>
      </c>
      <c r="AD6" s="54" t="str">
        <f t="shared" si="3"/>
        <v>Adjusted Gross  Receipts</v>
      </c>
      <c r="AE6" s="55" t="str">
        <f t="shared" si="3"/>
        <v>Internet Gaming State Payment</v>
      </c>
      <c r="AF6" s="23" t="str">
        <f>Z6</f>
        <v>Gross  Receipts</v>
      </c>
      <c r="AG6" s="26" t="str">
        <f>AA6</f>
        <v>Adjusted Gross  Receipts</v>
      </c>
      <c r="AH6" s="25" t="str">
        <f>AB6</f>
        <v>Internet Gaming State Payment</v>
      </c>
      <c r="AI6" s="23" t="str">
        <f t="shared" si="3"/>
        <v>Gross  Receipts</v>
      </c>
      <c r="AJ6" s="26" t="str">
        <f t="shared" si="3"/>
        <v>Adjusted Gross  Receipts</v>
      </c>
      <c r="AK6" s="25" t="str">
        <f t="shared" si="3"/>
        <v>Internet Gaming State Payment</v>
      </c>
      <c r="AL6" s="23" t="str">
        <f>AF6</f>
        <v>Gross  Receipts</v>
      </c>
      <c r="AM6" s="26" t="str">
        <f>AG6</f>
        <v>Adjusted Gross  Receipts</v>
      </c>
      <c r="AN6" s="25" t="str">
        <f t="shared" ref="AN6" si="4">AH6</f>
        <v>Internet Gaming State Payment</v>
      </c>
      <c r="AO6" s="23" t="str">
        <f>AF6</f>
        <v>Gross  Receipts</v>
      </c>
      <c r="AP6" s="26" t="str">
        <f>AG6</f>
        <v>Adjusted Gross  Receipts</v>
      </c>
      <c r="AQ6" s="25" t="str">
        <f t="shared" ref="AQ6" si="5">AH6</f>
        <v>Internet Gaming State Payment</v>
      </c>
      <c r="AR6" s="23" t="str">
        <f>AI6</f>
        <v>Gross  Receipts</v>
      </c>
      <c r="AS6" s="26" t="str">
        <f>AJ6</f>
        <v>Adjusted Gross  Receipts</v>
      </c>
      <c r="AT6" s="25" t="str">
        <f t="shared" ref="AT6" si="6">AK6</f>
        <v>Internet Gaming State Payment</v>
      </c>
      <c r="AU6" s="23" t="s">
        <v>55</v>
      </c>
      <c r="AV6" s="24" t="s">
        <v>54</v>
      </c>
      <c r="AW6" s="25" t="s">
        <v>36</v>
      </c>
      <c r="AX6" s="47" t="s">
        <v>66</v>
      </c>
      <c r="AY6" s="47" t="s">
        <v>71</v>
      </c>
    </row>
    <row r="7" spans="1:51" s="27" customFormat="1" ht="13.5" thickBot="1" x14ac:dyDescent="0.25">
      <c r="A7" s="34" t="s">
        <v>37</v>
      </c>
      <c r="B7" s="15">
        <f>'[1]MGM Grand Detroit'!L5</f>
        <v>43885956.109999895</v>
      </c>
      <c r="C7" s="16">
        <f>'[1]MGM Grand Detroit'!R5</f>
        <v>39497360.499999896</v>
      </c>
      <c r="D7" s="17">
        <f>'[1]MGM Grand Detroit'!W5</f>
        <v>7265482.6579999989</v>
      </c>
      <c r="E7" s="15">
        <f>'[1]MotorCity Casino'!L5</f>
        <v>17641286.839999966</v>
      </c>
      <c r="F7" s="18">
        <f>'[1]MotorCity Casino'!R5</f>
        <v>15877158.159999967</v>
      </c>
      <c r="G7" s="17">
        <f>'[1]MotorCity Casino'!W5</f>
        <v>2635922.9959999998</v>
      </c>
      <c r="H7" s="15">
        <f>[1]Greektown_Penn!L5</f>
        <v>4866900.6699999869</v>
      </c>
      <c r="I7" s="18">
        <f>[1]Greektown_Penn!R5</f>
        <v>4380210.5999999866</v>
      </c>
      <c r="J7" s="17">
        <f>[1]Greektown_Penn!W5</f>
        <v>618552.43099999998</v>
      </c>
      <c r="K7" s="15">
        <f>'[1]Bay Mills Indian Community'!L5</f>
        <v>20095684.00999999</v>
      </c>
      <c r="L7" s="16">
        <f>'[1]Bay Mills Indian Community'!R5</f>
        <v>18086115.609999992</v>
      </c>
      <c r="M7" s="17">
        <f>'[1]Bay Mills Indian Community'!W5</f>
        <v>3507289.8960000002</v>
      </c>
      <c r="N7" s="15">
        <f>[1]FireKeepers!$L5</f>
        <v>1145880.8499999978</v>
      </c>
      <c r="O7" s="18">
        <f>[1]FireKeepers!R5</f>
        <v>1031292.7599999978</v>
      </c>
      <c r="P7" s="17">
        <f>[1]FireKeepers!W5</f>
        <v>165006.84</v>
      </c>
      <c r="Q7" s="15">
        <f>'[1]Grnd Traverse Band of Otta &amp; Ch'!$L5</f>
        <v>4394233.5700000226</v>
      </c>
      <c r="R7" s="18">
        <f>'[1]Grnd Traverse Band of Otta &amp; Ch'!R5</f>
        <v>3954810.2100000228</v>
      </c>
      <c r="S7" s="17">
        <f>'[1]Grnd Traverse Band of Otta &amp; Ch'!W5</f>
        <v>632769.6320000001</v>
      </c>
      <c r="T7" s="15">
        <f>'[1]Gun Lake Band'!L5</f>
        <v>2244730.8200000003</v>
      </c>
      <c r="U7" s="18">
        <f>'[1]Gun Lake Band'!R5</f>
        <v>2020257.7400000002</v>
      </c>
      <c r="V7" s="17">
        <f>'[1]Gun Lake Band'!W5</f>
        <v>323241.24</v>
      </c>
      <c r="W7" s="15">
        <f>'[1]Hannahville Indian Community'!L5</f>
        <v>1314134.5999999978</v>
      </c>
      <c r="X7" s="18">
        <f>'[1]Hannahville Indian Community'!R5</f>
        <v>1196442.4699999979</v>
      </c>
      <c r="Y7" s="17">
        <f>'[1]Hannahville Indian Community'!W5</f>
        <v>191430.79200000002</v>
      </c>
      <c r="Z7" s="15">
        <f>'[1]Keweenaw Bay Indian Community'!L5</f>
        <v>5989842.9499999881</v>
      </c>
      <c r="AA7" s="18">
        <f>'[1]Keweenaw Bay Indian Community'!R5</f>
        <v>5390858.659999988</v>
      </c>
      <c r="AB7" s="17">
        <f>'[1]Keweenaw Bay Indian Community'!W5</f>
        <v>884791.12</v>
      </c>
      <c r="AC7" s="62">
        <f>'[1]Lac Vieux'!L5</f>
        <v>827376.53000000119</v>
      </c>
      <c r="AD7" s="63">
        <f>'[1]Lac Vieux'!R5</f>
        <v>788810.53000000119</v>
      </c>
      <c r="AE7" s="64">
        <f>'[1]Lac Vieux'!W5</f>
        <v>126209.68799999999</v>
      </c>
      <c r="AF7" s="19">
        <f>'[1]Little River Band of Ottawa Ind'!L5</f>
        <v>8226959.9700000063</v>
      </c>
      <c r="AG7" s="20">
        <f>'[1]Little River Band of Ottawa Ind'!R5</f>
        <v>7404263.9700000063</v>
      </c>
      <c r="AH7" s="21">
        <f>'[1]Little River Band of Ottawa Ind'!W5</f>
        <v>1239150.456</v>
      </c>
      <c r="AI7" s="19">
        <f>'[1]Little Traverse Bay Band of Oda'!L5</f>
        <v>3109848.8700000048</v>
      </c>
      <c r="AJ7" s="20">
        <f>'[1]Little Traverse Bay Band of Oda'!R5</f>
        <v>2798863.9800000046</v>
      </c>
      <c r="AK7" s="21">
        <f>'[1]Little Traverse Bay Band of Oda'!W5</f>
        <v>447818.24000000005</v>
      </c>
      <c r="AL7" s="19">
        <f>'[1]Pokagon Band of Potawatomi Ind'!L5</f>
        <v>2192581.1600000011</v>
      </c>
      <c r="AM7" s="20">
        <f>'[1]Pokagon Band of Potawatomi Ind'!R5</f>
        <v>1973323.040000001</v>
      </c>
      <c r="AN7" s="21">
        <f>'[1]Pokagon Band of Potawatomi Ind'!W5</f>
        <v>315731.68800000002</v>
      </c>
      <c r="AO7" s="19">
        <f>'[1]Soaring Eagle Gaming'!L5</f>
        <v>0</v>
      </c>
      <c r="AP7" s="20">
        <f>'[1]Soaring Eagle Gaming'!R5</f>
        <v>0</v>
      </c>
      <c r="AQ7" s="21">
        <f>'[1]Soaring Eagle Gaming'!W5</f>
        <v>0</v>
      </c>
      <c r="AR7" s="19">
        <f>'[1]Sault Ste. Marie Tribe of Chipp'!L5</f>
        <v>5308084.2699999958</v>
      </c>
      <c r="AS7" s="20">
        <f>'[1]Sault Ste. Marie Tribe of Chipp'!R5</f>
        <v>4777275.8399999961</v>
      </c>
      <c r="AT7" s="21">
        <f>'[1]Sault Ste. Marie Tribe of Chipp'!W5</f>
        <v>776800.55200000003</v>
      </c>
      <c r="AU7" s="22">
        <f>B7+E7+H7+K7+N7+Q7+T7+W7+Z7+AC7+AF7+AI7+AL7+AO7+AR7</f>
        <v>121243501.21999983</v>
      </c>
      <c r="AV7" s="22">
        <f>C7+F7+I7+L7+O7+R7+U7+X7+AA7+AD7+AG7+AJ7+AM7+AP7+AS7</f>
        <v>109177044.06999984</v>
      </c>
      <c r="AW7" s="65">
        <f>D7+G7+J7+M7+P7+S7+V7+Y7+AB7+AE7+AH7+AK7+AN7+AQ7+AT7</f>
        <v>19130198.228999995</v>
      </c>
      <c r="AX7" s="49">
        <f>'[1]All Operators reconciliation'!V4+'[1]All Operators reconciliation'!X4</f>
        <v>5255487.5807499979</v>
      </c>
      <c r="AY7" s="50">
        <f>'[1]All Operators reconciliation'!U4</f>
        <v>2152560.0360000003</v>
      </c>
    </row>
    <row r="8" spans="1:51" s="27" customFormat="1" ht="13.5" thickBot="1" x14ac:dyDescent="0.25">
      <c r="A8" s="34" t="s">
        <v>38</v>
      </c>
      <c r="B8" s="15">
        <f>'[1]MGM Grand Detroit'!L6</f>
        <v>46883964.970000029</v>
      </c>
      <c r="C8" s="16">
        <f>'[1]MGM Grand Detroit'!R6</f>
        <v>42195568.470000029</v>
      </c>
      <c r="D8" s="17">
        <f>'[1]MGM Grand Detroit'!W6</f>
        <v>8270331.4189999998</v>
      </c>
      <c r="E8" s="15">
        <f>'[1]MotorCity Casino'!L6</f>
        <v>19477947.77</v>
      </c>
      <c r="F8" s="18">
        <f>'[1]MotorCity Casino'!R6</f>
        <v>17530152.989999998</v>
      </c>
      <c r="G8" s="17">
        <f>'[1]MotorCity Casino'!W6</f>
        <v>3435909.9879999999</v>
      </c>
      <c r="H8" s="15">
        <f>[1]Greektown_Penn!L6</f>
        <v>3641898.9499999881</v>
      </c>
      <c r="I8" s="18">
        <f>[1]Greektown_Penn!R6</f>
        <v>3277709.0599999879</v>
      </c>
      <c r="J8" s="17">
        <f>[1]Greektown_Penn!W6</f>
        <v>504767.19299999997</v>
      </c>
      <c r="K8" s="15">
        <f>'[1]Bay Mills Indian Community'!L6</f>
        <v>20111744.330000043</v>
      </c>
      <c r="L8" s="16">
        <f>'[1]Bay Mills Indian Community'!R6</f>
        <v>18100569.900000043</v>
      </c>
      <c r="M8" s="17">
        <f>'[1]Bay Mills Indian Community'!W6</f>
        <v>4054527.6560000004</v>
      </c>
      <c r="N8" s="15">
        <f>[1]FireKeepers!$L6</f>
        <v>1066975.5800000019</v>
      </c>
      <c r="O8" s="18">
        <f>[1]FireKeepers!R6</f>
        <v>960278.03000000189</v>
      </c>
      <c r="P8" s="17">
        <f>[1]FireKeepers!W6</f>
        <v>153644.48799999998</v>
      </c>
      <c r="Q8" s="15">
        <f>'[1]Grnd Traverse Band of Otta &amp; Ch'!$L6</f>
        <v>4572807.2000000179</v>
      </c>
      <c r="R8" s="18">
        <f>'[1]Grnd Traverse Band of Otta &amp; Ch'!R6</f>
        <v>4115526.4800000181</v>
      </c>
      <c r="S8" s="17">
        <f>'[1]Grnd Traverse Band of Otta &amp; Ch'!W6</f>
        <v>724735.00800000003</v>
      </c>
      <c r="T8" s="15">
        <f>'[1]Gun Lake Band'!L6</f>
        <v>2430438.5</v>
      </c>
      <c r="U8" s="18">
        <f>'[1]Gun Lake Band'!R6</f>
        <v>2187394.65</v>
      </c>
      <c r="V8" s="17">
        <f>'[1]Gun Lake Band'!W6</f>
        <v>353305.58400000003</v>
      </c>
      <c r="W8" s="15">
        <f>'[1]Hannahville Indian Community'!L6</f>
        <v>833500.09999999776</v>
      </c>
      <c r="X8" s="18">
        <f>'[1]Hannahville Indian Community'!R6</f>
        <v>778799.81999999774</v>
      </c>
      <c r="Y8" s="17">
        <f>'[1]Hannahville Indian Community'!W6</f>
        <v>124607.96799999999</v>
      </c>
      <c r="Z8" s="15">
        <f>'[1]Keweenaw Bay Indian Community'!L6</f>
        <v>5740290.150000006</v>
      </c>
      <c r="AA8" s="18">
        <f>'[1]Keweenaw Bay Indian Community'!R6</f>
        <v>5166261.1300000064</v>
      </c>
      <c r="AB8" s="17">
        <f>'[1]Keweenaw Bay Indian Community'!W6</f>
        <v>959089.79200000002</v>
      </c>
      <c r="AC8" s="62">
        <f>'[1]Lac Vieux'!L6</f>
        <v>578509.16000000015</v>
      </c>
      <c r="AD8" s="63">
        <f>'[1]Lac Vieux'!R6</f>
        <v>551068.16000000015</v>
      </c>
      <c r="AE8" s="64">
        <f>'[1]Lac Vieux'!W6</f>
        <v>88170.90400000001</v>
      </c>
      <c r="AF8" s="19">
        <f>'[1]Little River Band of Ottawa Ind'!L6</f>
        <v>7869999.4699999932</v>
      </c>
      <c r="AG8" s="20">
        <f>'[1]Little River Band of Ottawa Ind'!R6</f>
        <v>7082999.5299999937</v>
      </c>
      <c r="AH8" s="21">
        <f>'[1]Little River Band of Ottawa Ind'!W6</f>
        <v>1461996.568</v>
      </c>
      <c r="AI8" s="19">
        <f>'[1]Little Traverse Bay Band of Oda'!L6</f>
        <v>2628927.6799999923</v>
      </c>
      <c r="AJ8" s="20">
        <f>'[1]Little Traverse Bay Band of Oda'!R6</f>
        <v>2366034.9099999922</v>
      </c>
      <c r="AK8" s="21">
        <f>'[1]Little Traverse Bay Band of Oda'!W6</f>
        <v>397203.96800000005</v>
      </c>
      <c r="AL8" s="19">
        <f>'[1]Pokagon Band of Potawatomi Ind'!L6</f>
        <v>2486293.04</v>
      </c>
      <c r="AM8" s="20">
        <f>'[1]Pokagon Band of Potawatomi Ind'!R6</f>
        <v>2237663.7400000002</v>
      </c>
      <c r="AN8" s="21">
        <f>'[1]Pokagon Band of Potawatomi Ind'!W6</f>
        <v>361401.984</v>
      </c>
      <c r="AO8" s="19">
        <f>'[1]Soaring Eagle Gaming'!L6</f>
        <v>0</v>
      </c>
      <c r="AP8" s="20">
        <f>'[1]Soaring Eagle Gaming'!R6</f>
        <v>0</v>
      </c>
      <c r="AQ8" s="21">
        <f>'[1]Soaring Eagle Gaming'!W6</f>
        <v>0</v>
      </c>
      <c r="AR8" s="19">
        <f>'[1]Sault Ste. Marie Tribe of Chipp'!L6</f>
        <v>4452627.5700000077</v>
      </c>
      <c r="AS8" s="20">
        <f>'[1]Sault Ste. Marie Tribe of Chipp'!R6</f>
        <v>4007364.8200000077</v>
      </c>
      <c r="AT8" s="21">
        <f>'[1]Sault Ste. Marie Tribe of Chipp'!W6</f>
        <v>717850.45600000001</v>
      </c>
      <c r="AU8" s="22">
        <f t="shared" ref="AU8:AU9" si="7">B8+E8+H8+K8+N8+Q8+T8+W8+Z8+AC8+AF8+AI8+AL8+AO8+AR8</f>
        <v>122775924.47000007</v>
      </c>
      <c r="AV8" s="22">
        <f t="shared" ref="AV8:AV9" si="8">C8+F8+I8+L8+O8+R8+U8+X8+AA8+AD8+AG8+AJ8+AM8+AP8+AS8</f>
        <v>110557391.69000006</v>
      </c>
      <c r="AW8" s="65">
        <f t="shared" ref="AW8:AW9" si="9">D8+G8+J8+M8+P8+S8+V8+Y8+AB8+AE8+AH8+AK8+AN8+AQ8+AT8</f>
        <v>21607542.975999996</v>
      </c>
      <c r="AX8" s="51">
        <f>'[1]All Operators reconciliation'!V5+'[1]All Operators reconciliation'!X5</f>
        <v>6020832.2814999996</v>
      </c>
      <c r="AY8" s="52">
        <f>'[1]All Operators reconciliation'!U5</f>
        <v>2349133.5940000005</v>
      </c>
    </row>
    <row r="9" spans="1:51" s="27" customFormat="1" ht="13.5" thickBot="1" x14ac:dyDescent="0.25">
      <c r="A9" s="34" t="s">
        <v>39</v>
      </c>
      <c r="B9" s="15">
        <f>'[1]MGM Grand Detroit'!L7</f>
        <v>47892741.730000019</v>
      </c>
      <c r="C9" s="16">
        <f>'[1]MGM Grand Detroit'!R7</f>
        <v>43103467.560000017</v>
      </c>
      <c r="D9" s="17">
        <f>'[1]MGM Grand Detroit'!W7</f>
        <v>8448279.6439999994</v>
      </c>
      <c r="E9" s="15">
        <f>'[1]MotorCity Casino'!L7</f>
        <v>22471210.239999965</v>
      </c>
      <c r="F9" s="18">
        <f>'[1]MotorCity Casino'!R7</f>
        <v>20224089.219999965</v>
      </c>
      <c r="G9" s="17">
        <f>'[1]MotorCity Casino'!W7</f>
        <v>3963921.486</v>
      </c>
      <c r="H9" s="15">
        <f>[1]Greektown_Penn!L7</f>
        <v>5221751.1800000072</v>
      </c>
      <c r="I9" s="18">
        <f>[1]Greektown_Penn!R7</f>
        <v>4699576.060000007</v>
      </c>
      <c r="J9" s="17">
        <f>[1]Greektown_Penn!W7</f>
        <v>822749.53599999996</v>
      </c>
      <c r="K9" s="15">
        <f>'[1]Bay Mills Indian Community'!L7</f>
        <v>20748959.720000029</v>
      </c>
      <c r="L9" s="16">
        <f>'[1]Bay Mills Indian Community'!R7</f>
        <v>18674063.740000028</v>
      </c>
      <c r="M9" s="17">
        <f>'[1]Bay Mills Indian Community'!W7</f>
        <v>4182990.28</v>
      </c>
      <c r="N9" s="15">
        <f>[1]FireKeepers!$L7</f>
        <v>1110084.6700000018</v>
      </c>
      <c r="O9" s="18">
        <f>[1]FireKeepers!R7</f>
        <v>999076.20000000182</v>
      </c>
      <c r="P9" s="17">
        <f>[1]FireKeepers!W7</f>
        <v>159852.19200000001</v>
      </c>
      <c r="Q9" s="15">
        <f>'[1]Grnd Traverse Band of Otta &amp; Ch'!$L7</f>
        <v>4457556.6400000155</v>
      </c>
      <c r="R9" s="18">
        <f>'[1]Grnd Traverse Band of Otta &amp; Ch'!R7</f>
        <v>4011800.9800000153</v>
      </c>
      <c r="S9" s="17">
        <f>'[1]Grnd Traverse Band of Otta &amp; Ch'!W7</f>
        <v>804894.19200000004</v>
      </c>
      <c r="T9" s="15">
        <f>'[1]Gun Lake Band'!L7</f>
        <v>2336845.1499999985</v>
      </c>
      <c r="U9" s="18">
        <f>'[1]Gun Lake Band'!R7</f>
        <v>2103160.6299999985</v>
      </c>
      <c r="V9" s="17">
        <f>'[1]Gun Lake Band'!W7</f>
        <v>370156.27200000006</v>
      </c>
      <c r="W9" s="15">
        <f>'[1]Hannahville Indian Community'!L7</f>
        <v>750269.78999999911</v>
      </c>
      <c r="X9" s="18">
        <f>'[1]Hannahville Indian Community'!R7</f>
        <v>729994.68999999913</v>
      </c>
      <c r="Y9" s="17">
        <f>'[1]Hannahville Indian Community'!W7</f>
        <v>116799.152</v>
      </c>
      <c r="Z9" s="15">
        <f>'[1]Keweenaw Bay Indian Community'!L7</f>
        <v>6000894.8199999928</v>
      </c>
      <c r="AA9" s="18">
        <f>'[1]Keweenaw Bay Indian Community'!R7</f>
        <v>5400805.3399999924</v>
      </c>
      <c r="AB9" s="17">
        <f>'[1]Keweenaw Bay Indian Community'!W7</f>
        <v>1186694.3119999999</v>
      </c>
      <c r="AC9" s="62">
        <f>'[1]Lac Vieux'!L7</f>
        <v>740374.30999999493</v>
      </c>
      <c r="AD9" s="63">
        <f>'[1]Lac Vieux'!R7</f>
        <v>683895.30999999493</v>
      </c>
      <c r="AE9" s="64">
        <f>'[1]Lac Vieux'!W7</f>
        <v>109423.24800000001</v>
      </c>
      <c r="AF9" s="19">
        <f>'[1]Little River Band of Ottawa Ind'!L7</f>
        <v>9669864.1599999852</v>
      </c>
      <c r="AG9" s="20">
        <f>'[1]Little River Band of Ottawa Ind'!R7</f>
        <v>8702877.7399999853</v>
      </c>
      <c r="AH9" s="21">
        <f>'[1]Little River Band of Ottawa Ind'!W7</f>
        <v>1949444.6160000002</v>
      </c>
      <c r="AI9" s="19">
        <f>'[1]Little Traverse Bay Band of Oda'!L7</f>
        <v>2606887.6700000018</v>
      </c>
      <c r="AJ9" s="20">
        <f>'[1]Little Traverse Bay Band of Oda'!R7</f>
        <v>2346198.910000002</v>
      </c>
      <c r="AK9" s="21">
        <f>'[1]Little Traverse Bay Band of Oda'!W7</f>
        <v>412931.00800000003</v>
      </c>
      <c r="AL9" s="19">
        <f>'[1]Pokagon Band of Potawatomi Ind'!L7</f>
        <v>2774405.3599999882</v>
      </c>
      <c r="AM9" s="20">
        <f>'[1]Pokagon Band of Potawatomi Ind'!R7</f>
        <v>2496964.8199999882</v>
      </c>
      <c r="AN9" s="21">
        <f>'[1]Pokagon Band of Potawatomi Ind'!W7</f>
        <v>439465.80800000002</v>
      </c>
      <c r="AO9" s="19">
        <f>'[1]Soaring Eagle Gaming'!L7</f>
        <v>0</v>
      </c>
      <c r="AP9" s="20">
        <f>'[1]Soaring Eagle Gaming'!R7</f>
        <v>0</v>
      </c>
      <c r="AQ9" s="21">
        <f>'[1]Soaring Eagle Gaming'!W7</f>
        <v>0</v>
      </c>
      <c r="AR9" s="19">
        <f>'[1]Sault Ste. Marie Tribe of Chipp'!L7</f>
        <v>4891807.9199999869</v>
      </c>
      <c r="AS9" s="20">
        <f>'[1]Sault Ste. Marie Tribe of Chipp'!R7</f>
        <v>4402627.1199999871</v>
      </c>
      <c r="AT9" s="21">
        <f>'[1]Sault Ste. Marie Tribe of Chipp'!W7</f>
        <v>915296.97600000002</v>
      </c>
      <c r="AU9" s="22">
        <f t="shared" si="7"/>
        <v>131673653.35999998</v>
      </c>
      <c r="AV9" s="22">
        <f t="shared" si="8"/>
        <v>118578598.31999998</v>
      </c>
      <c r="AW9" s="65">
        <f t="shared" si="9"/>
        <v>23882898.721999999</v>
      </c>
      <c r="AX9" s="51">
        <f>'[1]All Operators reconciliation'!V6+'[1]All Operators reconciliation'!X6</f>
        <v>6522460.8745000008</v>
      </c>
      <c r="AY9" s="52">
        <f>'[1]All Operators reconciliation'!U6</f>
        <v>2661987.0139999995</v>
      </c>
    </row>
    <row r="10" spans="1:51" s="27" customFormat="1" ht="13.5" thickBot="1" x14ac:dyDescent="0.25">
      <c r="A10" s="34" t="s">
        <v>40</v>
      </c>
      <c r="B10" s="15">
        <f>'[1]MGM Grand Detroit'!L8</f>
        <v>49983301.480000019</v>
      </c>
      <c r="C10" s="16">
        <f>'[1]MGM Grand Detroit'!R8</f>
        <v>44984971.330000021</v>
      </c>
      <c r="D10" s="17">
        <f>'[1]MGM Grand Detroit'!W8</f>
        <v>8817054.3790000007</v>
      </c>
      <c r="E10" s="15">
        <f>'[1]MotorCity Casino'!L8</f>
        <v>21027925.309999999</v>
      </c>
      <c r="F10" s="18">
        <f>'[1]MotorCity Casino'!R8</f>
        <v>18925132.779999997</v>
      </c>
      <c r="G10" s="17">
        <f>'[1]MotorCity Casino'!W8</f>
        <v>3709326.0259999996</v>
      </c>
      <c r="H10" s="15">
        <f>[1]Greektown_Penn!L8</f>
        <v>5201136.1099999845</v>
      </c>
      <c r="I10" s="18">
        <f>[1]Greektown_Penn!R8</f>
        <v>4681022.4999999842</v>
      </c>
      <c r="J10" s="17">
        <f>[1]Greektown_Penn!W8</f>
        <v>917480.40999999992</v>
      </c>
      <c r="K10" s="15">
        <f>'[1]Bay Mills Indian Community'!L8</f>
        <v>19412955.309999943</v>
      </c>
      <c r="L10" s="16">
        <f>'[1]Bay Mills Indian Community'!R8</f>
        <v>17471659.779999942</v>
      </c>
      <c r="M10" s="17">
        <f>'[1]Bay Mills Indian Community'!W8</f>
        <v>3913651.7920000004</v>
      </c>
      <c r="N10" s="15">
        <f>[1]FireKeepers!$L8</f>
        <v>1347793.9799999967</v>
      </c>
      <c r="O10" s="18">
        <f>[1]FireKeepers!R8</f>
        <v>1213014.5799999968</v>
      </c>
      <c r="P10" s="17">
        <f>[1]FireKeepers!W8</f>
        <v>197340.92</v>
      </c>
      <c r="Q10" s="15">
        <f>'[1]Grnd Traverse Band of Otta &amp; Ch'!$L8</f>
        <v>5860151.3199999928</v>
      </c>
      <c r="R10" s="18">
        <f>'[1]Grnd Traverse Band of Otta &amp; Ch'!R8</f>
        <v>5274136.189999993</v>
      </c>
      <c r="S10" s="17">
        <f>'[1]Grnd Traverse Band of Otta &amp; Ch'!W8</f>
        <v>1181406.504</v>
      </c>
      <c r="T10" s="15">
        <f>'[1]Gun Lake Band'!L8</f>
        <v>2013155.9100000039</v>
      </c>
      <c r="U10" s="18">
        <f>'[1]Gun Lake Band'!R8</f>
        <v>1811840.3200000038</v>
      </c>
      <c r="V10" s="17">
        <f>'[1]Gun Lake Band'!W8</f>
        <v>320846.35200000001</v>
      </c>
      <c r="W10" s="15">
        <f>'[1]Hannahville Indian Community'!L8</f>
        <v>925870.54000000283</v>
      </c>
      <c r="X10" s="18">
        <f>'[1]Hannahville Indian Community'!R8</f>
        <v>910757.72000000288</v>
      </c>
      <c r="Y10" s="17">
        <f>'[1]Hannahville Indian Community'!W8</f>
        <v>145721.23200000002</v>
      </c>
      <c r="Z10" s="15">
        <f>'[1]Keweenaw Bay Indian Community'!L8</f>
        <v>6234208.6700000167</v>
      </c>
      <c r="AA10" s="18">
        <f>'[1]Keweenaw Bay Indian Community'!R8</f>
        <v>5610787.8100000164</v>
      </c>
      <c r="AB10" s="17">
        <f>'[1]Keweenaw Bay Indian Community'!W8</f>
        <v>1256816.4720000001</v>
      </c>
      <c r="AC10" s="62">
        <f>'[1]Lac Vieux'!L8</f>
        <v>986290.28999999911</v>
      </c>
      <c r="AD10" s="63">
        <f>'[1]Lac Vieux'!R8</f>
        <v>926245.28999999911</v>
      </c>
      <c r="AE10" s="64">
        <f>'[1]Lac Vieux'!W8</f>
        <v>148199.24799999999</v>
      </c>
      <c r="AF10" s="19">
        <f>'[1]Little River Band of Ottawa Ind'!L8</f>
        <v>8867541.1999999844</v>
      </c>
      <c r="AG10" s="20">
        <f>'[1]Little River Band of Ottawa Ind'!R8</f>
        <v>7980787.0799999842</v>
      </c>
      <c r="AH10" s="21">
        <f>'[1]Little River Band of Ottawa Ind'!W8</f>
        <v>1787696.304</v>
      </c>
      <c r="AI10" s="19">
        <f>'[1]Little Traverse Bay Band of Oda'!L8</f>
        <v>2706535.7699999958</v>
      </c>
      <c r="AJ10" s="20">
        <f>'[1]Little Traverse Bay Band of Oda'!R8</f>
        <v>2435882.1899999958</v>
      </c>
      <c r="AK10" s="21">
        <f>'[1]Little Traverse Bay Band of Oda'!W8</f>
        <v>459866.94400000008</v>
      </c>
      <c r="AL10" s="19">
        <f>'[1]Pokagon Band of Potawatomi Ind'!L8</f>
        <v>3070582.9400000027</v>
      </c>
      <c r="AM10" s="20">
        <f>'[1]Pokagon Band of Potawatomi Ind'!R8</f>
        <v>2763524.6500000027</v>
      </c>
      <c r="AN10" s="21">
        <f>'[1]Pokagon Band of Potawatomi Ind'!W8</f>
        <v>509923.95999999996</v>
      </c>
      <c r="AO10" s="19">
        <f>'[1]Soaring Eagle Gaming'!L8</f>
        <v>398111.34999999963</v>
      </c>
      <c r="AP10" s="20">
        <f>'[1]Soaring Eagle Gaming'!R8</f>
        <v>358300.20999999961</v>
      </c>
      <c r="AQ10" s="21">
        <f>'[1]Soaring Eagle Gaming'!W8</f>
        <v>57328.031999999999</v>
      </c>
      <c r="AR10" s="19">
        <f>'[1]Sault Ste. Marie Tribe of Chipp'!L8</f>
        <v>4402451.6799999923</v>
      </c>
      <c r="AS10" s="20">
        <f>'[1]Sault Ste. Marie Tribe of Chipp'!R8</f>
        <v>3962206.5199999921</v>
      </c>
      <c r="AT10" s="21">
        <f>'[1]Sault Ste. Marie Tribe of Chipp'!W8</f>
        <v>887534.25600000005</v>
      </c>
      <c r="AU10" s="22">
        <f t="shared" ref="AU10" si="10">B10+E10+H10+K10+N10+Q10+T10+W10+Z10+AC10+AF10+AI10+AL10+AO10+AR10</f>
        <v>132438011.85999992</v>
      </c>
      <c r="AV10" s="22">
        <f t="shared" ref="AV10" si="11">C10+F10+I10+L10+O10+R10+U10+X10+AA10+AD10+AG10+AJ10+AM10+AP10+AS10</f>
        <v>119310268.94999993</v>
      </c>
      <c r="AW10" s="65">
        <f t="shared" ref="AW10" si="12">D10+G10+J10+M10+P10+S10+V10+Y10+AB10+AE10+AH10+AK10+AN10+AQ10+AT10</f>
        <v>24310192.831000008</v>
      </c>
      <c r="AX10" s="51">
        <f>'[1]All Operators reconciliation'!V7+'[1]All Operators reconciliation'!X7</f>
        <v>6619043.7176249996</v>
      </c>
      <c r="AY10" s="52">
        <f>'[1]All Operators reconciliation'!U7</f>
        <v>2716583.0039999997</v>
      </c>
    </row>
    <row r="11" spans="1:51" s="27" customFormat="1" ht="13.5" thickBot="1" x14ac:dyDescent="0.25">
      <c r="A11" s="34" t="s">
        <v>41</v>
      </c>
      <c r="B11" s="15">
        <f>'[1]MGM Grand Detroit'!L9</f>
        <v>49238654.070000172</v>
      </c>
      <c r="C11" s="16">
        <f>'[1]MGM Grand Detroit'!R9</f>
        <v>44314788.660000175</v>
      </c>
      <c r="D11" s="17">
        <f>'[1]MGM Grand Detroit'!W9</f>
        <v>8685698.5810000002</v>
      </c>
      <c r="E11" s="15">
        <f>'[1]MotorCity Casino'!L9</f>
        <v>20076405.609999999</v>
      </c>
      <c r="F11" s="18">
        <f>'[1]MotorCity Casino'!R9</f>
        <v>18068765.039999999</v>
      </c>
      <c r="G11" s="17">
        <f>'[1]MotorCity Casino'!W9</f>
        <v>3541477.9469999997</v>
      </c>
      <c r="H11" s="15">
        <f>[1]Greektown_Penn!L9</f>
        <v>3815014.3400000036</v>
      </c>
      <c r="I11" s="18">
        <f>[1]Greektown_Penn!R9</f>
        <v>3433512.9000000036</v>
      </c>
      <c r="J11" s="17">
        <f>[1]Greektown_Penn!W9</f>
        <v>672968.527</v>
      </c>
      <c r="K11" s="15">
        <f>'[1]Bay Mills Indian Community'!L9</f>
        <v>17827597.789999962</v>
      </c>
      <c r="L11" s="16">
        <f>'[1]Bay Mills Indian Community'!R9</f>
        <v>16047839.009999963</v>
      </c>
      <c r="M11" s="17">
        <f>'[1]Bay Mills Indian Community'!W9</f>
        <v>3594715.9360000002</v>
      </c>
      <c r="N11" s="15">
        <f>[1]FireKeepers!$L9</f>
        <v>1436948.0700000003</v>
      </c>
      <c r="O11" s="18">
        <f>[1]FireKeepers!R9</f>
        <v>1293253.2600000002</v>
      </c>
      <c r="P11" s="17">
        <f>[1]FireKeepers!W9</f>
        <v>227612.576</v>
      </c>
      <c r="Q11" s="15">
        <f>'[1]Grnd Traverse Band of Otta &amp; Ch'!$L9</f>
        <v>6465549.4300000072</v>
      </c>
      <c r="R11" s="18">
        <f>'[1]Grnd Traverse Band of Otta &amp; Ch'!R9</f>
        <v>5818994.480000007</v>
      </c>
      <c r="S11" s="17">
        <f>'[1]Grnd Traverse Band of Otta &amp; Ch'!W9</f>
        <v>1303454.7680000002</v>
      </c>
      <c r="T11" s="15">
        <f>'[1]Gun Lake Band'!L9</f>
        <v>1727615.7199999988</v>
      </c>
      <c r="U11" s="18">
        <f>'[1]Gun Lake Band'!R9</f>
        <v>1554854.1499999987</v>
      </c>
      <c r="V11" s="17">
        <f>'[1]Gun Lake Band'!W9</f>
        <v>298532</v>
      </c>
      <c r="W11" s="15">
        <f>'[1]Hannahville Indian Community'!L9</f>
        <v>592700.3200000003</v>
      </c>
      <c r="X11" s="18">
        <f>'[1]Hannahville Indian Community'!R9</f>
        <v>580321.97000000032</v>
      </c>
      <c r="Y11" s="17">
        <f>'[1]Hannahville Indian Community'!W9</f>
        <v>95992.584000000003</v>
      </c>
      <c r="Z11" s="15">
        <f>'[1]Keweenaw Bay Indian Community'!L9</f>
        <v>6154353.6299999952</v>
      </c>
      <c r="AA11" s="18">
        <f>'[1]Keweenaw Bay Indian Community'!R9</f>
        <v>5538918.2699999949</v>
      </c>
      <c r="AB11" s="17">
        <f>'[1]Keweenaw Bay Indian Community'!W9</f>
        <v>1240717.6960000002</v>
      </c>
      <c r="AC11" s="62">
        <f>'[1]Lac Vieux'!L9</f>
        <v>408678.9299999997</v>
      </c>
      <c r="AD11" s="63">
        <f>'[1]Lac Vieux'!R9</f>
        <v>366612.9299999997</v>
      </c>
      <c r="AE11" s="64">
        <f>'[1]Lac Vieux'!W9</f>
        <v>58658.072</v>
      </c>
      <c r="AF11" s="19">
        <f>'[1]Little River Band of Ottawa Ind'!L9</f>
        <v>8855135.4000000209</v>
      </c>
      <c r="AG11" s="20">
        <f>'[1]Little River Band of Ottawa Ind'!R9</f>
        <v>7969621.8600000208</v>
      </c>
      <c r="AH11" s="21">
        <f>'[1]Little River Band of Ottawa Ind'!W9</f>
        <v>1785195.2960000001</v>
      </c>
      <c r="AI11" s="19">
        <f>'[1]Little Traverse Bay Band of Oda'!L9</f>
        <v>2462715.5400000066</v>
      </c>
      <c r="AJ11" s="20">
        <f>'[1]Little Traverse Bay Band of Oda'!R9</f>
        <v>2216443.9900000067</v>
      </c>
      <c r="AK11" s="21">
        <f>'[1]Little Traverse Bay Band of Oda'!W9</f>
        <v>462786.81600000005</v>
      </c>
      <c r="AL11" s="19">
        <f>'[1]Pokagon Band of Potawatomi Ind'!L9</f>
        <v>2818059.5500000119</v>
      </c>
      <c r="AM11" s="20">
        <f>'[1]Pokagon Band of Potawatomi Ind'!R9</f>
        <v>2536253.590000012</v>
      </c>
      <c r="AN11" s="21">
        <f>'[1]Pokagon Band of Potawatomi Ind'!W9</f>
        <v>519208.04800000007</v>
      </c>
      <c r="AO11" s="19">
        <f>'[1]Soaring Eagle Gaming'!L9</f>
        <v>1368148.1600000039</v>
      </c>
      <c r="AP11" s="20">
        <f>'[1]Soaring Eagle Gaming'!R9</f>
        <v>1231333.3500000038</v>
      </c>
      <c r="AQ11" s="21">
        <f>'[1]Soaring Eagle Gaming'!W9</f>
        <v>197013.33600000001</v>
      </c>
      <c r="AR11" s="19">
        <f>'[1]Sault Ste. Marie Tribe of Chipp'!L9</f>
        <v>4137926.9200000167</v>
      </c>
      <c r="AS11" s="20">
        <f>'[1]Sault Ste. Marie Tribe of Chipp'!R9</f>
        <v>3724134.2200000165</v>
      </c>
      <c r="AT11" s="21">
        <f>'[1]Sault Ste. Marie Tribe of Chipp'!W9</f>
        <v>834206.06400000001</v>
      </c>
      <c r="AU11" s="22">
        <f t="shared" ref="AU11" si="13">B11+E11+H11+K11+N11+Q11+T11+W11+Z11+AC11+AF11+AI11+AL11+AO11+AR11</f>
        <v>127385503.4800002</v>
      </c>
      <c r="AV11" s="22">
        <f t="shared" ref="AV11" si="14">C11+F11+I11+L11+O11+R11+U11+X11+AA11+AD11+AG11+AJ11+AM11+AP11+AS11</f>
        <v>114695647.68000023</v>
      </c>
      <c r="AW11" s="65">
        <f t="shared" ref="AW11" si="15">D11+G11+J11+M11+P11+S11+V11+Y11+AB11+AE11+AH11+AK11+AN11+AQ11+AT11</f>
        <v>23518238.246999998</v>
      </c>
      <c r="AX11" s="51">
        <f>'[1]All Operators reconciliation'!V8+'[1]All Operators reconciliation'!X8</f>
        <v>6351346.9275000021</v>
      </c>
      <c r="AY11" s="52">
        <f>'[1]All Operators reconciliation'!U8</f>
        <v>2654523.2979999995</v>
      </c>
    </row>
    <row r="12" spans="1:51" s="27" customFormat="1" ht="13.5" thickBot="1" x14ac:dyDescent="0.25">
      <c r="A12" s="34" t="s">
        <v>42</v>
      </c>
      <c r="B12" s="15">
        <f>'[1]MGM Grand Detroit'!L10</f>
        <v>47242774.410000086</v>
      </c>
      <c r="C12" s="16">
        <f>'[1]MGM Grand Detroit'!R10</f>
        <v>42518496.970000088</v>
      </c>
      <c r="D12" s="17">
        <f>'[1]MGM Grand Detroit'!W10</f>
        <v>8333625.4049999993</v>
      </c>
      <c r="E12" s="15">
        <f>'[1]MotorCity Casino'!L10</f>
        <v>18533759.360000018</v>
      </c>
      <c r="F12" s="18">
        <f>'[1]MotorCity Casino'!R10</f>
        <v>16680383.410000019</v>
      </c>
      <c r="G12" s="17">
        <f>'[1]MotorCity Casino'!W10</f>
        <v>3269355.1449999996</v>
      </c>
      <c r="H12" s="15">
        <f>[1]Greektown_Penn!L10</f>
        <v>4243052.1999999881</v>
      </c>
      <c r="I12" s="18">
        <f>[1]Greektown_Penn!R10</f>
        <v>3818746.9899999881</v>
      </c>
      <c r="J12" s="17">
        <f>[1]Greektown_Penn!W10</f>
        <v>748474.41199999989</v>
      </c>
      <c r="K12" s="15">
        <f>'[1]Bay Mills Indian Community'!L10</f>
        <v>17853312.569999933</v>
      </c>
      <c r="L12" s="16">
        <f>'[1]Bay Mills Indian Community'!R10</f>
        <v>16067981.319999933</v>
      </c>
      <c r="M12" s="17">
        <f>'[1]Bay Mills Indian Community'!W10</f>
        <v>3599227.8159999996</v>
      </c>
      <c r="N12" s="15">
        <f>[1]FireKeepers!$L10</f>
        <v>1327845.8399999999</v>
      </c>
      <c r="O12" s="18">
        <f>[1]FireKeepers!R10</f>
        <v>1195061.2599999998</v>
      </c>
      <c r="P12" s="17">
        <f>[1]FireKeepers!W10</f>
        <v>210330.78399999999</v>
      </c>
      <c r="Q12" s="15">
        <f>'[1]Grnd Traverse Band of Otta &amp; Ch'!$L10</f>
        <v>5880482.6600000262</v>
      </c>
      <c r="R12" s="18">
        <f>'[1]Grnd Traverse Band of Otta &amp; Ch'!R10</f>
        <v>5292434.4000000264</v>
      </c>
      <c r="S12" s="17">
        <f>'[1]Grnd Traverse Band of Otta &amp; Ch'!W10</f>
        <v>1185505.304</v>
      </c>
      <c r="T12" s="15">
        <f>'[1]Gun Lake Band'!L10</f>
        <v>1694225.6699999943</v>
      </c>
      <c r="U12" s="18">
        <f>'[1]Gun Lake Band'!R10</f>
        <v>1524803.0999999943</v>
      </c>
      <c r="V12" s="17">
        <f>'[1]Gun Lake Band'!W10</f>
        <v>311999.16800000001</v>
      </c>
      <c r="W12" s="15">
        <f>'[1]Hannahville Indian Community'!L10</f>
        <v>471371.54000000097</v>
      </c>
      <c r="X12" s="18">
        <f>'[1]Hannahville Indian Community'!R10</f>
        <v>459534.85000000097</v>
      </c>
      <c r="Y12" s="17">
        <f>'[1]Hannahville Indian Community'!W10</f>
        <v>80878.135999999999</v>
      </c>
      <c r="Z12" s="15">
        <f>'[1]Keweenaw Bay Indian Community'!L10</f>
        <v>4354344.9600000083</v>
      </c>
      <c r="AA12" s="18">
        <f>'[1]Keweenaw Bay Indian Community'!R10</f>
        <v>3918910.4600000083</v>
      </c>
      <c r="AB12" s="17">
        <f>'[1]Keweenaw Bay Indian Community'!W10</f>
        <v>877835.94400000002</v>
      </c>
      <c r="AC12" s="62">
        <f>'[1]Lac Vieux'!L10</f>
        <v>414351.47999999672</v>
      </c>
      <c r="AD12" s="63">
        <f>'[1]Lac Vieux'!R10</f>
        <v>362006.47999999672</v>
      </c>
      <c r="AE12" s="64">
        <f>'[1]Lac Vieux'!W10</f>
        <v>57921.040000000008</v>
      </c>
      <c r="AF12" s="19">
        <f>'[1]Little River Band of Ottawa Ind'!L10</f>
        <v>7590862.1600000188</v>
      </c>
      <c r="AG12" s="20">
        <f>'[1]Little River Band of Ottawa Ind'!R10</f>
        <v>6831775.940000019</v>
      </c>
      <c r="AH12" s="21">
        <f>'[1]Little River Band of Ottawa Ind'!W10</f>
        <v>1530317.8080000002</v>
      </c>
      <c r="AI12" s="19">
        <f>'[1]Little Traverse Bay Band of Oda'!L10</f>
        <v>2368365.3099999875</v>
      </c>
      <c r="AJ12" s="20">
        <f>'[1]Little Traverse Bay Band of Oda'!R10</f>
        <v>2131528.7799999877</v>
      </c>
      <c r="AK12" s="21">
        <f>'[1]Little Traverse Bay Band of Oda'!W10</f>
        <v>477462.44800000009</v>
      </c>
      <c r="AL12" s="19">
        <f>'[1]Pokagon Band of Potawatomi Ind'!L10</f>
        <v>2807896.6399999978</v>
      </c>
      <c r="AM12" s="20">
        <f>'[1]Pokagon Band of Potawatomi Ind'!R10</f>
        <v>2527106.9799999977</v>
      </c>
      <c r="AN12" s="21">
        <f>'[1]Pokagon Band of Potawatomi Ind'!W10</f>
        <v>566071.96</v>
      </c>
      <c r="AO12" s="19">
        <f>'[1]Soaring Eagle Gaming'!L10</f>
        <v>2056519.7800000012</v>
      </c>
      <c r="AP12" s="20">
        <f>'[1]Soaring Eagle Gaming'!R10</f>
        <v>1886008.1000000013</v>
      </c>
      <c r="AQ12" s="21">
        <f>'[1]Soaring Eagle Gaming'!W10</f>
        <v>301761.29600000003</v>
      </c>
      <c r="AR12" s="19">
        <f>'[1]Sault Ste. Marie Tribe of Chipp'!L10</f>
        <v>4668421.7600000054</v>
      </c>
      <c r="AS12" s="20">
        <f>'[1]Sault Ste. Marie Tribe of Chipp'!R10</f>
        <v>4201579.5900000054</v>
      </c>
      <c r="AT12" s="21">
        <f>'[1]Sault Ste. Marie Tribe of Chipp'!W10</f>
        <v>941153.82400000002</v>
      </c>
      <c r="AU12" s="22">
        <f t="shared" ref="AU12" si="16">B12+E12+H12+K12+N12+Q12+T12+W12+Z12+AC12+AF12+AI12+AL12+AO12+AR12</f>
        <v>121507586.34000008</v>
      </c>
      <c r="AV12" s="22">
        <f t="shared" ref="AV12" si="17">C12+F12+I12+L12+O12+R12+U12+X12+AA12+AD12+AG12+AJ12+AM12+AP12+AS12</f>
        <v>109416358.63000004</v>
      </c>
      <c r="AW12" s="65">
        <f t="shared" ref="AW12" si="18">D12+G12+J12+M12+P12+S12+V12+Y12+AB12+AE12+AH12+AK12+AN12+AQ12+AT12</f>
        <v>22491920.489999998</v>
      </c>
      <c r="AX12" s="51">
        <f>'[1]All Operators reconciliation'!V9+'[1]All Operators reconciliation'!X9</f>
        <v>6081201.0401250012</v>
      </c>
      <c r="AY12" s="52">
        <f>'[1]All Operators reconciliation'!U9</f>
        <v>2535116.3820000002</v>
      </c>
    </row>
    <row r="13" spans="1:51" s="27" customFormat="1" ht="13.5" thickBot="1" x14ac:dyDescent="0.25">
      <c r="A13" s="34" t="s">
        <v>43</v>
      </c>
      <c r="B13" s="15">
        <f>'[1]MGM Grand Detroit'!L11</f>
        <v>48021614.550000191</v>
      </c>
      <c r="C13" s="16">
        <f>'[1]MGM Grand Detroit'!R11</f>
        <v>46408069.09000019</v>
      </c>
      <c r="D13" s="17">
        <f>'[1]MGM Grand Detroit'!W11</f>
        <v>9095981.5449999999</v>
      </c>
      <c r="E13" s="15">
        <f>'[1]MotorCity Casino'!L11</f>
        <v>18564679.360000059</v>
      </c>
      <c r="F13" s="18">
        <f>'[1]MotorCity Casino'!R11</f>
        <v>16708211.400000058</v>
      </c>
      <c r="G13" s="17">
        <f>'[1]MotorCity Casino'!W11</f>
        <v>3274809.4330000002</v>
      </c>
      <c r="H13" s="15">
        <f>[1]Greektown_Penn!L11</f>
        <v>4391869.0200000107</v>
      </c>
      <c r="I13" s="18">
        <f>[1]Greektown_Penn!R11</f>
        <v>3952682.1100000106</v>
      </c>
      <c r="J13" s="17">
        <f>[1]Greektown_Penn!W11</f>
        <v>774725.69299999997</v>
      </c>
      <c r="K13" s="15">
        <f>'[1]Bay Mills Indian Community'!L11</f>
        <v>19037249.700000048</v>
      </c>
      <c r="L13" s="16">
        <f>'[1]Bay Mills Indian Community'!R11</f>
        <v>17133524.730000049</v>
      </c>
      <c r="M13" s="17">
        <f>'[1]Bay Mills Indian Community'!W11</f>
        <v>3837909.5360000003</v>
      </c>
      <c r="N13" s="15">
        <f>[1]FireKeepers!$L11</f>
        <v>1355735.5599999949</v>
      </c>
      <c r="O13" s="18">
        <f>[1]FireKeepers!R11</f>
        <v>1220161.9999999949</v>
      </c>
      <c r="P13" s="17">
        <f>[1]FireKeepers!W11</f>
        <v>214748.51200000002</v>
      </c>
      <c r="Q13" s="15">
        <f>'[1]Grnd Traverse Band of Otta &amp; Ch'!$L11</f>
        <v>6242228.7199999988</v>
      </c>
      <c r="R13" s="18">
        <f>'[1]Grnd Traverse Band of Otta &amp; Ch'!R11</f>
        <v>5618005.8499999987</v>
      </c>
      <c r="S13" s="17">
        <f>'[1]Grnd Traverse Band of Otta &amp; Ch'!W11</f>
        <v>1258433.3119999999</v>
      </c>
      <c r="T13" s="15">
        <f>'[1]Gun Lake Band'!L11</f>
        <v>1459683.6000000015</v>
      </c>
      <c r="U13" s="18">
        <f>'[1]Gun Lake Band'!R11</f>
        <v>1313715.2400000016</v>
      </c>
      <c r="V13" s="17">
        <f>'[1]Gun Lake Band'!W11</f>
        <v>281509.18400000001</v>
      </c>
      <c r="W13" s="15">
        <f>'[1]Hannahville Indian Community'!L11</f>
        <v>398574.01999999955</v>
      </c>
      <c r="X13" s="18">
        <f>'[1]Hannahville Indian Community'!R11</f>
        <v>389448.92999999953</v>
      </c>
      <c r="Y13" s="17">
        <f>'[1]Hannahville Indian Community'!W11</f>
        <v>68543.008000000002</v>
      </c>
      <c r="Z13" s="15">
        <f>'[1]Keweenaw Bay Indian Community'!L11</f>
        <v>6168121.1200000048</v>
      </c>
      <c r="AA13" s="18">
        <f>'[1]Keweenaw Bay Indian Community'!R11</f>
        <v>5551309.0100000044</v>
      </c>
      <c r="AB13" s="17">
        <f>'[1]Keweenaw Bay Indian Community'!W11</f>
        <v>1243493.216</v>
      </c>
      <c r="AC13" s="62">
        <f>'[1]Lac Vieux'!L11</f>
        <v>881542.75</v>
      </c>
      <c r="AD13" s="63">
        <f>'[1]Lac Vieux'!R11</f>
        <v>810579.95</v>
      </c>
      <c r="AE13" s="64">
        <f>'[1]Lac Vieux'!W11</f>
        <v>137520.288</v>
      </c>
      <c r="AF13" s="19">
        <f>'[1]Little River Band of Ottawa Ind'!L11</f>
        <v>8766285.4700000118</v>
      </c>
      <c r="AG13" s="20">
        <f>'[1]Little River Band of Ottawa Ind'!R11</f>
        <v>7889656.9300000118</v>
      </c>
      <c r="AH13" s="21">
        <f>'[1]Little River Band of Ottawa Ind'!W11</f>
        <v>1767283.152</v>
      </c>
      <c r="AI13" s="19">
        <f>'[1]Little Traverse Bay Band of Oda'!L11</f>
        <v>2255185.9399999976</v>
      </c>
      <c r="AJ13" s="20">
        <f>'[1]Little Traverse Bay Band of Oda'!R11</f>
        <v>2029667.3399999975</v>
      </c>
      <c r="AK13" s="21">
        <f>'[1]Little Traverse Bay Band of Oda'!W11</f>
        <v>454645.48800000001</v>
      </c>
      <c r="AL13" s="19">
        <f>'[1]Pokagon Band of Potawatomi Ind'!L11</f>
        <v>3008219.5500000059</v>
      </c>
      <c r="AM13" s="20">
        <f>'[1]Pokagon Band of Potawatomi Ind'!R11</f>
        <v>2707397.6000000057</v>
      </c>
      <c r="AN13" s="21">
        <f>'[1]Pokagon Band of Potawatomi Ind'!W11</f>
        <v>606457.06400000001</v>
      </c>
      <c r="AO13" s="19">
        <f>'[1]Soaring Eagle Gaming'!L11</f>
        <v>2143678.8500000089</v>
      </c>
      <c r="AP13" s="20">
        <f>'[1]Soaring Eagle Gaming'!R11</f>
        <v>1929310.9700000091</v>
      </c>
      <c r="AQ13" s="21">
        <f>'[1]Soaring Eagle Gaming'!W11</f>
        <v>331169</v>
      </c>
      <c r="AR13" s="19">
        <f>'[1]Sault Ste. Marie Tribe of Chipp'!L11</f>
        <v>3919849.1899999976</v>
      </c>
      <c r="AS13" s="20">
        <f>'[1]Sault Ste. Marie Tribe of Chipp'!R11</f>
        <v>3527864.2699999977</v>
      </c>
      <c r="AT13" s="21">
        <f>'[1]Sault Ste. Marie Tribe of Chipp'!W11</f>
        <v>790241.60000000009</v>
      </c>
      <c r="AU13" s="22">
        <f t="shared" ref="AU13" si="19">B13+E13+H13+K13+N13+Q13+T13+W13+Z13+AC13+AF13+AI13+AL13+AO13+AR13</f>
        <v>126614517.40000032</v>
      </c>
      <c r="AV13" s="22">
        <f t="shared" ref="AV13" si="20">C13+F13+I13+L13+O13+R13+U13+X13+AA13+AD13+AG13+AJ13+AM13+AP13+AS13</f>
        <v>117189605.42000033</v>
      </c>
      <c r="AW13" s="65">
        <f t="shared" ref="AW13" si="21">D13+G13+J13+M13+P13+S13+V13+Y13+AB13+AE13+AH13+AK13+AN13+AQ13+AT13</f>
        <v>24137470.031000003</v>
      </c>
      <c r="AX13" s="51">
        <f>'[1]All Operators reconciliation'!V10+'[1]All Operators reconciliation'!X10</f>
        <v>6472154.8915000036</v>
      </c>
      <c r="AY13" s="52">
        <f>'[1]All Operators reconciliation'!U10</f>
        <v>2747988.34</v>
      </c>
    </row>
    <row r="14" spans="1:51" s="27" customFormat="1" ht="13.5" thickBot="1" x14ac:dyDescent="0.25">
      <c r="A14" s="34" t="s">
        <v>44</v>
      </c>
      <c r="B14" s="15">
        <f>'[1]MGM Grand Detroit'!L12</f>
        <v>49327376.700000048</v>
      </c>
      <c r="C14" s="16">
        <f>'[1]MGM Grand Detroit'!R12</f>
        <v>44394639.030000046</v>
      </c>
      <c r="D14" s="17">
        <f>'[1]MGM Grand Detroit'!W12</f>
        <v>8701349.2510000002</v>
      </c>
      <c r="E14" s="15">
        <f>'[1]MotorCity Casino'!L12</f>
        <v>19328905.759999894</v>
      </c>
      <c r="F14" s="18">
        <f>'[1]MotorCity Casino'!R12</f>
        <v>17396015.129999895</v>
      </c>
      <c r="G14" s="17">
        <f>'[1]MotorCity Casino'!W12</f>
        <v>3409618.9610000001</v>
      </c>
      <c r="H14" s="15">
        <f>[1]Greektown_Penn!L12</f>
        <v>3898731.5</v>
      </c>
      <c r="I14" s="18">
        <f>[1]Greektown_Penn!R12</f>
        <v>3508858.35</v>
      </c>
      <c r="J14" s="17">
        <f>[1]Greektown_Penn!W12</f>
        <v>687736.2379999999</v>
      </c>
      <c r="K14" s="15">
        <f>'[1]Bay Mills Indian Community'!L12</f>
        <v>19362312.330000043</v>
      </c>
      <c r="L14" s="16">
        <f>'[1]Bay Mills Indian Community'!R12</f>
        <v>17426081.090000045</v>
      </c>
      <c r="M14" s="17">
        <f>'[1]Bay Mills Indian Community'!W12</f>
        <v>3903442.1680000001</v>
      </c>
      <c r="N14" s="15">
        <f>[1]FireKeepers!$L12</f>
        <v>1756492.7600000054</v>
      </c>
      <c r="O14" s="18">
        <f>[1]FireKeepers!R12</f>
        <v>1580843.4900000053</v>
      </c>
      <c r="P14" s="17">
        <f>[1]FireKeepers!W12</f>
        <v>302116.16000000003</v>
      </c>
      <c r="Q14" s="15">
        <f>'[1]Grnd Traverse Band of Otta &amp; Ch'!$L12</f>
        <v>5912622.7600000203</v>
      </c>
      <c r="R14" s="18">
        <f>'[1]Grnd Traverse Band of Otta &amp; Ch'!R12</f>
        <v>5321360.48000002</v>
      </c>
      <c r="S14" s="17">
        <f>'[1]Grnd Traverse Band of Otta &amp; Ch'!W12</f>
        <v>1191984.7439999999</v>
      </c>
      <c r="T14" s="15">
        <f>'[1]Gun Lake Band'!L12</f>
        <v>1677384.0099999979</v>
      </c>
      <c r="U14" s="18">
        <f>'[1]Gun Lake Band'!R12</f>
        <v>1509645.609999998</v>
      </c>
      <c r="V14" s="17">
        <f>'[1]Gun Lake Band'!W12</f>
        <v>338160.61600000004</v>
      </c>
      <c r="W14" s="15">
        <f>'[1]Hannahville Indian Community'!L12</f>
        <v>529188.13999999873</v>
      </c>
      <c r="X14" s="18">
        <f>'[1]Hannahville Indian Community'!R12</f>
        <v>519873.45999999874</v>
      </c>
      <c r="Y14" s="17">
        <f>'[1]Hannahville Indian Community'!W12</f>
        <v>91497.728000000003</v>
      </c>
      <c r="Z14" s="15">
        <f>'[1]Keweenaw Bay Indian Community'!L12</f>
        <v>7196303.6699999869</v>
      </c>
      <c r="AA14" s="18">
        <f>'[1]Keweenaw Bay Indian Community'!R12</f>
        <v>6476673.2999999868</v>
      </c>
      <c r="AB14" s="17">
        <f>'[1]Keweenaw Bay Indian Community'!W12</f>
        <v>1450774.8160000001</v>
      </c>
      <c r="AC14" s="62">
        <f>'[1]Lac Vieux'!L12</f>
        <v>936755.49000000209</v>
      </c>
      <c r="AD14" s="63">
        <f>'[1]Lac Vieux'!R12</f>
        <v>841955.69000000204</v>
      </c>
      <c r="AE14" s="64">
        <f>'[1]Lac Vieux'!W12</f>
        <v>148184.20000000001</v>
      </c>
      <c r="AF14" s="19">
        <f>'[1]Little River Band of Ottawa Ind'!L12</f>
        <v>9002084.3599999957</v>
      </c>
      <c r="AG14" s="20">
        <f>'[1]Little River Band of Ottawa Ind'!R12</f>
        <v>7724340.5199999958</v>
      </c>
      <c r="AH14" s="21">
        <f>'[1]Little River Band of Ottawa Ind'!W12</f>
        <v>1730252.2800000003</v>
      </c>
      <c r="AI14" s="19">
        <f>'[1]Little Traverse Bay Band of Oda'!L12</f>
        <v>2560194.650000006</v>
      </c>
      <c r="AJ14" s="20">
        <f>'[1]Little Traverse Bay Band of Oda'!R12</f>
        <v>2304175.190000006</v>
      </c>
      <c r="AK14" s="21">
        <f>'[1]Little Traverse Bay Band of Oda'!W12</f>
        <v>516135.24000000005</v>
      </c>
      <c r="AL14" s="19">
        <f>'[1]Pokagon Band of Potawatomi Ind'!L12</f>
        <v>2879949.0899999887</v>
      </c>
      <c r="AM14" s="20">
        <f>'[1]Pokagon Band of Potawatomi Ind'!R12</f>
        <v>2591954.1799999885</v>
      </c>
      <c r="AN14" s="21">
        <f>'[1]Pokagon Band of Potawatomi Ind'!W12</f>
        <v>580597.73600000003</v>
      </c>
      <c r="AO14" s="19">
        <f>'[1]Soaring Eagle Gaming'!L12</f>
        <v>2785621.0399999991</v>
      </c>
      <c r="AP14" s="20">
        <f>'[1]Soaring Eagle Gaming'!R12</f>
        <v>2507058.9299999992</v>
      </c>
      <c r="AQ14" s="21">
        <f>'[1]Soaring Eagle Gaming'!W12</f>
        <v>441242.37599999999</v>
      </c>
      <c r="AR14" s="19">
        <f>'[1]Sault Ste. Marie Tribe of Chipp'!L12</f>
        <v>3770271.2400000095</v>
      </c>
      <c r="AS14" s="20">
        <f>'[1]Sault Ste. Marie Tribe of Chipp'!R12</f>
        <v>3393244.1100000096</v>
      </c>
      <c r="AT14" s="21">
        <f>'[1]Sault Ste. Marie Tribe of Chipp'!W12</f>
        <v>760086.68</v>
      </c>
      <c r="AU14" s="22">
        <f t="shared" ref="AU14" si="22">B14+E14+H14+K14+N14+Q14+T14+W14+Z14+AC14+AF14+AI14+AL14+AO14+AR14</f>
        <v>130924193.5</v>
      </c>
      <c r="AV14" s="22">
        <f t="shared" ref="AV14" si="23">C14+F14+I14+L14+O14+R14+U14+X14+AA14+AD14+AG14+AJ14+AM14+AP14+AS14</f>
        <v>117496718.55999999</v>
      </c>
      <c r="AW14" s="65">
        <f t="shared" ref="AW14" si="24">D14+G14+J14+M14+P14+S14+V14+Y14+AB14+AE14+AH14+AK14+AN14+AQ14+AT14</f>
        <v>24253179.193999998</v>
      </c>
      <c r="AX14" s="51">
        <f>'[1]All Operators reconciliation'!V11+'[1]All Operators reconciliation'!X11</f>
        <v>6301402.9563749991</v>
      </c>
      <c r="AY14" s="52">
        <f>'[1]All Operators reconciliation'!U11</f>
        <v>2863618.6860000002</v>
      </c>
    </row>
    <row r="15" spans="1:51" s="27" customFormat="1" ht="12.75" x14ac:dyDescent="0.2">
      <c r="A15" s="34" t="s">
        <v>45</v>
      </c>
      <c r="B15" s="15">
        <f>'[1]MGM Grand Detroit'!L13</f>
        <v>46252992.639999866</v>
      </c>
      <c r="C15" s="16">
        <f>'[1]MGM Grand Detroit'!R13</f>
        <v>41627693.379999869</v>
      </c>
      <c r="D15" s="17">
        <f>'[1]MGM Grand Detroit'!W13</f>
        <v>8159027.9049999993</v>
      </c>
      <c r="E15" s="15">
        <f>'[1]MotorCity Casino'!L13</f>
        <v>22450873.130000032</v>
      </c>
      <c r="F15" s="18">
        <f>'[1]MotorCity Casino'!R13</f>
        <v>20205785.710000031</v>
      </c>
      <c r="G15" s="17">
        <f>'[1]MotorCity Casino'!W13</f>
        <v>3960333.9999999995</v>
      </c>
      <c r="H15" s="15">
        <f>[1]Greektown_Penn!L13</f>
        <v>3560472.4300000072</v>
      </c>
      <c r="I15" s="18">
        <f>[1]Greektown_Penn!R13</f>
        <v>3204425.1900000069</v>
      </c>
      <c r="J15" s="17">
        <f>[1]Greektown_Penn!W13</f>
        <v>628067.33499999996</v>
      </c>
      <c r="K15" s="15">
        <f>'[1]Bay Mills Indian Community'!L13</f>
        <v>21882056.569999933</v>
      </c>
      <c r="L15" s="16">
        <f>'[1]Bay Mills Indian Community'!R13</f>
        <v>19693850.919999935</v>
      </c>
      <c r="M15" s="17">
        <f>'[1]Bay Mills Indian Community'!W13</f>
        <v>4411422.608</v>
      </c>
      <c r="N15" s="15">
        <f>[1]FireKeepers!$L13</f>
        <v>700591.72999999672</v>
      </c>
      <c r="O15" s="18">
        <f>[1]FireKeepers!R13</f>
        <v>630532.55999999668</v>
      </c>
      <c r="P15" s="17">
        <f>[1]FireKeepers!W13</f>
        <v>123038.48000000001</v>
      </c>
      <c r="Q15" s="15">
        <f>'[1]Grnd Traverse Band of Otta &amp; Ch'!$L13</f>
        <v>5620781.3700000048</v>
      </c>
      <c r="R15" s="18">
        <f>'[1]Grnd Traverse Band of Otta &amp; Ch'!R13</f>
        <v>5058703.2300000051</v>
      </c>
      <c r="S15" s="17">
        <f>'[1]Grnd Traverse Band of Otta &amp; Ch'!W13</f>
        <v>1133149.5279999999</v>
      </c>
      <c r="T15" s="15">
        <f>'[1]Gun Lake Band'!L13</f>
        <v>1975324.2400000021</v>
      </c>
      <c r="U15" s="18">
        <f>'[1]Gun Lake Band'!R13</f>
        <v>1777791.8200000022</v>
      </c>
      <c r="V15" s="17">
        <f>'[1]Gun Lake Band'!W13</f>
        <v>398225.36800000002</v>
      </c>
      <c r="W15" s="15">
        <f>'[1]Hannahville Indian Community'!L13</f>
        <v>15475.350000000006</v>
      </c>
      <c r="X15" s="18">
        <f>'[1]Hannahville Indian Community'!R13</f>
        <v>14022.850000000006</v>
      </c>
      <c r="Y15" s="17">
        <f>'[1]Hannahville Indian Community'!W13</f>
        <v>2468.0240000000003</v>
      </c>
      <c r="Z15" s="15">
        <f>'[1]Keweenaw Bay Indian Community'!L13</f>
        <v>5824575.4499999881</v>
      </c>
      <c r="AA15" s="18">
        <f>'[1]Keweenaw Bay Indian Community'!R13</f>
        <v>5242117.909999988</v>
      </c>
      <c r="AB15" s="17">
        <f>'[1]Keweenaw Bay Indian Community'!W13</f>
        <v>1174234.4080000001</v>
      </c>
      <c r="AC15" s="62">
        <f>'[1]Lac Vieux'!L13</f>
        <v>845655.3900000006</v>
      </c>
      <c r="AD15" s="63">
        <f>'[1]Lac Vieux'!R13</f>
        <v>698368.59000000055</v>
      </c>
      <c r="AE15" s="64">
        <f>'[1]Lac Vieux'!W13</f>
        <v>122912.872</v>
      </c>
      <c r="AF15" s="19">
        <f>'[1]Little River Band of Ottawa Ind'!L13</f>
        <v>8293642.2100000009</v>
      </c>
      <c r="AG15" s="20">
        <f>'[1]Little River Band of Ottawa Ind'!R13</f>
        <v>7464277.9900000012</v>
      </c>
      <c r="AH15" s="21">
        <f>'[1]Little River Band of Ottawa Ind'!W13</f>
        <v>1671998.2720000001</v>
      </c>
      <c r="AI15" s="19">
        <f>'[1]Little Traverse Bay Band of Oda'!L13</f>
        <v>2242708.6300000101</v>
      </c>
      <c r="AJ15" s="20">
        <f>'[1]Little Traverse Bay Band of Oda'!R13</f>
        <v>2018437.76000001</v>
      </c>
      <c r="AK15" s="21">
        <f>'[1]Little Traverse Bay Band of Oda'!W13</f>
        <v>452130.05599999998</v>
      </c>
      <c r="AL15" s="19">
        <f>'[1]Pokagon Band of Potawatomi Ind'!L13</f>
        <v>2993094.8700000048</v>
      </c>
      <c r="AM15" s="20">
        <f>'[1]Pokagon Band of Potawatomi Ind'!R13</f>
        <v>2693785.3800000045</v>
      </c>
      <c r="AN15" s="21">
        <f>'[1]Pokagon Band of Potawatomi Ind'!W13</f>
        <v>603407.92800000007</v>
      </c>
      <c r="AO15" s="19">
        <f>'[1]Soaring Eagle Gaming'!L13</f>
        <v>2908140.700000003</v>
      </c>
      <c r="AP15" s="20">
        <f>'[1]Soaring Eagle Gaming'!R13</f>
        <v>2617326.6300000031</v>
      </c>
      <c r="AQ15" s="21">
        <f>'[1]Soaring Eagle Gaming'!W13</f>
        <v>509588.31200000003</v>
      </c>
      <c r="AR15" s="19">
        <f>'[1]Sault Ste. Marie Tribe of Chipp'!L13</f>
        <v>3168061.8599999994</v>
      </c>
      <c r="AS15" s="20">
        <f>'[1]Sault Ste. Marie Tribe of Chipp'!R13</f>
        <v>2851255.6799999992</v>
      </c>
      <c r="AT15" s="21">
        <f>'[1]Sault Ste. Marie Tribe of Chipp'!W13</f>
        <v>638681.272</v>
      </c>
      <c r="AU15" s="22">
        <f t="shared" ref="AU15" si="25">B15+E15+H15+K15+N15+Q15+T15+W15+Z15+AC15+AF15+AI15+AL15+AO15+AR15</f>
        <v>128734446.56999983</v>
      </c>
      <c r="AV15" s="22">
        <f t="shared" ref="AV15" si="26">C15+F15+I15+L15+O15+R15+U15+X15+AA15+AD15+AG15+AJ15+AM15+AP15+AS15</f>
        <v>115798375.59999985</v>
      </c>
      <c r="AW15" s="65">
        <f t="shared" ref="AW15" si="27">D15+G15+J15+M15+P15+S15+V15+Y15+AB15+AE15+AH15+AK15+AN15+AQ15+AT15</f>
        <v>23988686.368000001</v>
      </c>
      <c r="AX15" s="51">
        <f>'[1]All Operators reconciliation'!V12+'[1]All Operators reconciliation'!X12</f>
        <v>6276157.7634999985</v>
      </c>
      <c r="AY15" s="52">
        <f>'[1]All Operators reconciliation'!U12</f>
        <v>2810314.2820000001</v>
      </c>
    </row>
    <row r="16" spans="1:51" s="27" customFormat="1" ht="12.75" x14ac:dyDescent="0.2">
      <c r="A16" s="34" t="s">
        <v>46</v>
      </c>
      <c r="B16" s="15"/>
      <c r="C16" s="16"/>
      <c r="D16" s="17"/>
      <c r="E16" s="15"/>
      <c r="F16" s="18"/>
      <c r="G16" s="17"/>
      <c r="H16" s="15"/>
      <c r="I16" s="18"/>
      <c r="J16" s="17"/>
      <c r="K16" s="15"/>
      <c r="L16" s="16"/>
      <c r="M16" s="17"/>
      <c r="N16" s="15"/>
      <c r="O16" s="18"/>
      <c r="P16" s="17"/>
      <c r="Q16" s="15"/>
      <c r="R16" s="18"/>
      <c r="S16" s="17"/>
      <c r="T16" s="15"/>
      <c r="U16" s="18"/>
      <c r="V16" s="17"/>
      <c r="W16" s="15"/>
      <c r="X16" s="18"/>
      <c r="Y16" s="17"/>
      <c r="Z16" s="15"/>
      <c r="AA16" s="18"/>
      <c r="AB16" s="17"/>
      <c r="AC16" s="1"/>
      <c r="AD16" s="2"/>
      <c r="AE16" s="3"/>
      <c r="AF16" s="19"/>
      <c r="AG16" s="20"/>
      <c r="AH16" s="21"/>
      <c r="AI16" s="19"/>
      <c r="AJ16" s="20"/>
      <c r="AK16" s="21"/>
      <c r="AL16" s="19"/>
      <c r="AM16" s="20"/>
      <c r="AN16" s="21"/>
      <c r="AO16" s="19"/>
      <c r="AP16" s="20"/>
      <c r="AQ16" s="21"/>
      <c r="AR16" s="19"/>
      <c r="AS16" s="20"/>
      <c r="AT16" s="21"/>
      <c r="AU16" s="22"/>
      <c r="AV16" s="22"/>
      <c r="AW16" s="65"/>
      <c r="AX16" s="51"/>
      <c r="AY16" s="52"/>
    </row>
    <row r="17" spans="1:68" s="27" customFormat="1" ht="12.75" x14ac:dyDescent="0.2">
      <c r="A17" s="34" t="s">
        <v>47</v>
      </c>
      <c r="B17" s="15"/>
      <c r="C17" s="16"/>
      <c r="D17" s="17"/>
      <c r="E17" s="15"/>
      <c r="F17" s="18"/>
      <c r="G17" s="17"/>
      <c r="H17" s="15"/>
      <c r="I17" s="18"/>
      <c r="J17" s="17"/>
      <c r="K17" s="15"/>
      <c r="L17" s="16"/>
      <c r="M17" s="17"/>
      <c r="N17" s="15"/>
      <c r="O17" s="18"/>
      <c r="P17" s="17"/>
      <c r="Q17" s="15"/>
      <c r="R17" s="18"/>
      <c r="S17" s="17"/>
      <c r="T17" s="15"/>
      <c r="U17" s="18"/>
      <c r="V17" s="17"/>
      <c r="W17" s="15"/>
      <c r="X17" s="18"/>
      <c r="Y17" s="17"/>
      <c r="Z17" s="15"/>
      <c r="AA17" s="18"/>
      <c r="AB17" s="17"/>
      <c r="AC17" s="1"/>
      <c r="AD17" s="2"/>
      <c r="AE17" s="3"/>
      <c r="AF17" s="19"/>
      <c r="AG17" s="20"/>
      <c r="AH17" s="21"/>
      <c r="AI17" s="19"/>
      <c r="AJ17" s="20"/>
      <c r="AK17" s="21"/>
      <c r="AL17" s="19"/>
      <c r="AM17" s="20"/>
      <c r="AN17" s="21"/>
      <c r="AO17" s="19"/>
      <c r="AP17" s="20"/>
      <c r="AQ17" s="21"/>
      <c r="AR17" s="19"/>
      <c r="AS17" s="20"/>
      <c r="AT17" s="21"/>
      <c r="AU17" s="22"/>
      <c r="AV17" s="22"/>
      <c r="AW17" s="65"/>
      <c r="AX17" s="51"/>
      <c r="AY17" s="52"/>
    </row>
    <row r="18" spans="1:68" s="27" customFormat="1" ht="13.5" thickBot="1" x14ac:dyDescent="0.25">
      <c r="A18" s="34" t="s">
        <v>48</v>
      </c>
      <c r="B18" s="15"/>
      <c r="C18" s="16"/>
      <c r="D18" s="17"/>
      <c r="E18" s="15"/>
      <c r="F18" s="18"/>
      <c r="G18" s="17"/>
      <c r="H18" s="15"/>
      <c r="I18" s="18"/>
      <c r="J18" s="17"/>
      <c r="K18" s="15"/>
      <c r="L18" s="16"/>
      <c r="M18" s="17"/>
      <c r="N18" s="15"/>
      <c r="O18" s="18"/>
      <c r="P18" s="17"/>
      <c r="Q18" s="15"/>
      <c r="R18" s="18"/>
      <c r="S18" s="17"/>
      <c r="T18" s="15"/>
      <c r="U18" s="18"/>
      <c r="V18" s="17"/>
      <c r="W18" s="15"/>
      <c r="X18" s="18"/>
      <c r="Y18" s="17"/>
      <c r="Z18" s="15"/>
      <c r="AA18" s="18"/>
      <c r="AB18" s="17"/>
      <c r="AC18" s="1"/>
      <c r="AD18" s="2"/>
      <c r="AE18" s="3"/>
      <c r="AF18" s="19"/>
      <c r="AG18" s="20"/>
      <c r="AH18" s="21"/>
      <c r="AI18" s="19"/>
      <c r="AJ18" s="20"/>
      <c r="AK18" s="21"/>
      <c r="AL18" s="19"/>
      <c r="AM18" s="20"/>
      <c r="AN18" s="21"/>
      <c r="AO18" s="19"/>
      <c r="AP18" s="20"/>
      <c r="AQ18" s="21"/>
      <c r="AR18" s="19"/>
      <c r="AS18" s="20"/>
      <c r="AT18" s="21"/>
      <c r="AU18" s="22"/>
      <c r="AV18" s="22"/>
      <c r="AW18" s="65"/>
      <c r="AX18" s="66"/>
      <c r="AY18" s="67"/>
    </row>
    <row r="19" spans="1:68" s="28" customFormat="1" ht="13.5" thickBot="1" x14ac:dyDescent="0.25">
      <c r="A19" s="35" t="s">
        <v>49</v>
      </c>
      <c r="B19" s="12">
        <f t="shared" ref="B19:AY19" si="28">SUM(B7:B18)</f>
        <v>428729376.66000032</v>
      </c>
      <c r="C19" s="13">
        <f t="shared" ref="C19" si="29">SUM(C7:C18)</f>
        <v>389045054.99000031</v>
      </c>
      <c r="D19" s="4">
        <f t="shared" si="28"/>
        <v>75776830.787</v>
      </c>
      <c r="E19" s="12">
        <f t="shared" si="28"/>
        <v>179572993.37999994</v>
      </c>
      <c r="F19" s="14">
        <f t="shared" ref="F19" si="30">SUM(F7:F18)</f>
        <v>161615693.83999997</v>
      </c>
      <c r="G19" s="4">
        <f t="shared" si="28"/>
        <v>31200675.981999997</v>
      </c>
      <c r="H19" s="12">
        <f t="shared" si="28"/>
        <v>38840826.399999976</v>
      </c>
      <c r="I19" s="14">
        <f t="shared" ref="I19" si="31">SUM(I7:I18)</f>
        <v>34956743.759999976</v>
      </c>
      <c r="J19" s="4">
        <f t="shared" si="28"/>
        <v>6375521.7749999985</v>
      </c>
      <c r="K19" s="12">
        <f t="shared" si="28"/>
        <v>176331872.32999992</v>
      </c>
      <c r="L19" s="13">
        <f t="shared" ref="L19" si="32">SUM(L7:L18)</f>
        <v>158701686.0999999</v>
      </c>
      <c r="M19" s="4">
        <f t="shared" si="28"/>
        <v>35005177.688000001</v>
      </c>
      <c r="N19" s="12">
        <f t="shared" ref="N19:P19" si="33">SUM(N7:N18)</f>
        <v>11248349.039999995</v>
      </c>
      <c r="O19" s="14">
        <f t="shared" si="33"/>
        <v>10123514.139999995</v>
      </c>
      <c r="P19" s="4">
        <f t="shared" si="33"/>
        <v>1753690.952</v>
      </c>
      <c r="Q19" s="12">
        <f t="shared" si="28"/>
        <v>49406413.670000106</v>
      </c>
      <c r="R19" s="14">
        <f t="shared" ref="R19" si="34">SUM(R7:R18)</f>
        <v>44465772.300000109</v>
      </c>
      <c r="S19" s="4">
        <f t="shared" si="28"/>
        <v>9416332.9919999987</v>
      </c>
      <c r="T19" s="12">
        <f t="shared" ref="T19:V19" si="35">SUM(T7:T18)</f>
        <v>17559403.619999997</v>
      </c>
      <c r="U19" s="14">
        <f t="shared" si="35"/>
        <v>15803463.259999998</v>
      </c>
      <c r="V19" s="4">
        <f t="shared" si="35"/>
        <v>2995975.784</v>
      </c>
      <c r="W19" s="12">
        <f t="shared" si="28"/>
        <v>5831084.3999999966</v>
      </c>
      <c r="X19" s="14">
        <f t="shared" ref="X19" si="36">SUM(X7:X18)</f>
        <v>5579196.759999997</v>
      </c>
      <c r="Y19" s="4">
        <f t="shared" si="28"/>
        <v>917938.62400000007</v>
      </c>
      <c r="Z19" s="12">
        <f t="shared" si="28"/>
        <v>53662935.419999987</v>
      </c>
      <c r="AA19" s="14">
        <f t="shared" ref="AA19" si="37">SUM(AA7:AA18)</f>
        <v>48296641.889999993</v>
      </c>
      <c r="AB19" s="4">
        <f t="shared" si="28"/>
        <v>10274447.776000001</v>
      </c>
      <c r="AC19" s="12">
        <f t="shared" ref="AC19:AE19" si="38">SUM(AC7:AC18)</f>
        <v>6619534.3299999945</v>
      </c>
      <c r="AD19" s="14">
        <f t="shared" si="38"/>
        <v>6029542.929999995</v>
      </c>
      <c r="AE19" s="4">
        <f t="shared" si="38"/>
        <v>997199.56</v>
      </c>
      <c r="AF19" s="12">
        <f t="shared" si="28"/>
        <v>77142374.400000006</v>
      </c>
      <c r="AG19" s="14">
        <f t="shared" ref="AG19" si="39">SUM(AG7:AG18)</f>
        <v>69050601.560000017</v>
      </c>
      <c r="AH19" s="4">
        <f t="shared" si="28"/>
        <v>14923334.752</v>
      </c>
      <c r="AI19" s="12">
        <f t="shared" si="28"/>
        <v>22941370.060000002</v>
      </c>
      <c r="AJ19" s="14">
        <f t="shared" ref="AJ19" si="40">SUM(AJ7:AJ18)</f>
        <v>20647233.050000001</v>
      </c>
      <c r="AK19" s="4">
        <f t="shared" si="28"/>
        <v>4080980.2080000006</v>
      </c>
      <c r="AL19" s="12">
        <f t="shared" ref="AL19:AN19" si="41">SUM(AL7:AL18)</f>
        <v>25031082.199999999</v>
      </c>
      <c r="AM19" s="14">
        <f t="shared" si="41"/>
        <v>22527973.979999997</v>
      </c>
      <c r="AN19" s="4">
        <f t="shared" si="41"/>
        <v>4502266.176</v>
      </c>
      <c r="AO19" s="12">
        <f t="shared" ref="AO19" si="42">SUM(AO7:AO18)</f>
        <v>11660219.880000016</v>
      </c>
      <c r="AP19" s="14">
        <f t="shared" ref="AP19" si="43">SUM(AP7:AP18)</f>
        <v>10529338.190000016</v>
      </c>
      <c r="AQ19" s="4">
        <f t="shared" ref="AQ19" si="44">SUM(AQ7:AQ18)</f>
        <v>1838102.352</v>
      </c>
      <c r="AR19" s="12">
        <f t="shared" si="28"/>
        <v>38719502.410000011</v>
      </c>
      <c r="AS19" s="14">
        <f t="shared" ref="AS19" si="45">SUM(AS7:AS18)</f>
        <v>34847552.170000009</v>
      </c>
      <c r="AT19" s="4">
        <f t="shared" si="28"/>
        <v>7261851.6799999997</v>
      </c>
      <c r="AU19" s="12">
        <f>SUM(AU7:AU18)</f>
        <v>1143297338.2000003</v>
      </c>
      <c r="AV19" s="13">
        <f t="shared" ref="AV19" si="46">SUM(AV7:AV18)</f>
        <v>1032220008.9200001</v>
      </c>
      <c r="AW19" s="4">
        <f t="shared" si="28"/>
        <v>207320327.08799997</v>
      </c>
      <c r="AX19" s="48">
        <f t="shared" ref="AX19" si="47">SUM(AX7:AX18)</f>
        <v>55900088.033375002</v>
      </c>
      <c r="AY19" s="48">
        <f t="shared" si="28"/>
        <v>23491824.636</v>
      </c>
    </row>
    <row r="20" spans="1:68" s="28" customFormat="1" ht="12.75" x14ac:dyDescent="0.2">
      <c r="A20" s="5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41"/>
      <c r="AY20" s="57"/>
      <c r="AZ20" s="44"/>
    </row>
    <row r="21" spans="1:68" s="31" customFormat="1" ht="27" customHeight="1" x14ac:dyDescent="0.2">
      <c r="A21" s="30"/>
      <c r="B21" s="32" t="s">
        <v>50</v>
      </c>
      <c r="C21" s="113" t="s">
        <v>52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9"/>
      <c r="O21" s="10"/>
      <c r="P21" s="10"/>
      <c r="Q21" s="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40"/>
      <c r="AY21" s="58"/>
      <c r="AZ21" s="30"/>
    </row>
    <row r="22" spans="1:68" s="31" customFormat="1" x14ac:dyDescent="0.25">
      <c r="A22" s="45"/>
      <c r="B22" s="32" t="s">
        <v>64</v>
      </c>
      <c r="C22" s="113" t="s">
        <v>65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46"/>
      <c r="AZ22" s="30"/>
      <c r="BO22" s="46"/>
      <c r="BP22" s="39"/>
    </row>
    <row r="23" spans="1:68" ht="15.75" thickBot="1" x14ac:dyDescent="0.3">
      <c r="A23" s="5"/>
      <c r="B23" s="11"/>
      <c r="C23" s="11"/>
      <c r="D23" s="1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0"/>
      <c r="AY23" s="61"/>
      <c r="AZ23" s="43"/>
    </row>
    <row r="24" spans="1:68" x14ac:dyDescent="0.25">
      <c r="AX24" s="42"/>
      <c r="AY24" s="42"/>
    </row>
    <row r="26" spans="1:68" ht="15.75" customHeight="1" x14ac:dyDescent="0.25"/>
    <row r="27" spans="1:68" ht="15.75" customHeight="1" x14ac:dyDescent="0.25"/>
  </sheetData>
  <sheetProtection algorithmName="SHA-512" hashValue="70cKT/yqwgw74Lez8gitWMu+FFFu5V43f74ircHxHx/GYjngIS0qt4mNUCC8QjHvzWgrNrZOmeUzawnhXT4r7g==" saltValue="PT4xKYg+MWhgIRdqt3OKLg==" spinCount="100000" sheet="1" selectLockedCells="1" selectUnlockedCells="1"/>
  <mergeCells count="68">
    <mergeCell ref="AC5:AE5"/>
    <mergeCell ref="AF5:AH5"/>
    <mergeCell ref="AI5:AK5"/>
    <mergeCell ref="B5:D5"/>
    <mergeCell ref="E5:G5"/>
    <mergeCell ref="H5:J5"/>
    <mergeCell ref="K5:M5"/>
    <mergeCell ref="N5:P5"/>
    <mergeCell ref="Q5:S5"/>
    <mergeCell ref="C21:M21"/>
    <mergeCell ref="C22:W22"/>
    <mergeCell ref="T5:V5"/>
    <mergeCell ref="W5:Y5"/>
    <mergeCell ref="Z5:AB5"/>
    <mergeCell ref="Z4:AB4"/>
    <mergeCell ref="AC4:AE4"/>
    <mergeCell ref="AF4:AH4"/>
    <mergeCell ref="AI4:AK4"/>
    <mergeCell ref="AL4:AN4"/>
    <mergeCell ref="Q4:S4"/>
    <mergeCell ref="T4:V4"/>
    <mergeCell ref="W4:Y4"/>
    <mergeCell ref="T3:V3"/>
    <mergeCell ref="W3:Y3"/>
    <mergeCell ref="Q3:S3"/>
    <mergeCell ref="B4:D4"/>
    <mergeCell ref="E4:G4"/>
    <mergeCell ref="H4:J4"/>
    <mergeCell ref="K4:M4"/>
    <mergeCell ref="N4:P4"/>
    <mergeCell ref="AI3:AK3"/>
    <mergeCell ref="AR2:AT2"/>
    <mergeCell ref="AU2:AW5"/>
    <mergeCell ref="AX2:AX5"/>
    <mergeCell ref="AY2:AY5"/>
    <mergeCell ref="AI2:AK2"/>
    <mergeCell ref="AL2:AN2"/>
    <mergeCell ref="AR4:AT4"/>
    <mergeCell ref="AL3:AN3"/>
    <mergeCell ref="AR3:AT3"/>
    <mergeCell ref="AL5:AN5"/>
    <mergeCell ref="AR5:AT5"/>
    <mergeCell ref="AO2:AQ2"/>
    <mergeCell ref="AO3:AQ3"/>
    <mergeCell ref="AO4:AQ4"/>
    <mergeCell ref="AO5:AQ5"/>
    <mergeCell ref="Z3:AB3"/>
    <mergeCell ref="AC3:AE3"/>
    <mergeCell ref="AF3:AH3"/>
    <mergeCell ref="B3:D3"/>
    <mergeCell ref="E3:G3"/>
    <mergeCell ref="H3:J3"/>
    <mergeCell ref="K3:M3"/>
    <mergeCell ref="N3:P3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394DA-AD74-47EF-A37C-4D769EC56BFF}">
  <sheetPr codeName="Sheet2"/>
  <dimension ref="A1:BM29"/>
  <sheetViews>
    <sheetView zoomScaleNormal="100" workbookViewId="0"/>
  </sheetViews>
  <sheetFormatPr defaultColWidth="12.85546875" defaultRowHeight="15" x14ac:dyDescent="0.25"/>
  <cols>
    <col min="1" max="1" width="15.85546875" customWidth="1"/>
    <col min="2" max="3" width="14.5703125" customWidth="1"/>
    <col min="4" max="4" width="13.7109375" customWidth="1"/>
    <col min="5" max="6" width="14.42578125" bestFit="1" customWidth="1"/>
    <col min="7" max="10" width="13.7109375" customWidth="1"/>
    <col min="11" max="12" width="14.42578125" bestFit="1" customWidth="1"/>
    <col min="13" max="43" width="13.7109375" customWidth="1"/>
    <col min="44" max="45" width="15.85546875" bestFit="1" customWidth="1"/>
    <col min="46" max="46" width="14.42578125" bestFit="1" customWidth="1"/>
    <col min="47" max="48" width="14.5703125" style="39" bestFit="1" customWidth="1"/>
  </cols>
  <sheetData>
    <row r="1" spans="1:48" ht="19.5" thickBot="1" x14ac:dyDescent="0.35">
      <c r="A1" s="7"/>
      <c r="B1" s="68" t="s">
        <v>57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 t="s">
        <v>57</v>
      </c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 t="s">
        <v>57</v>
      </c>
      <c r="AM1" s="70"/>
      <c r="AN1" s="70"/>
      <c r="AO1" s="70"/>
      <c r="AP1" s="70"/>
      <c r="AQ1" s="70"/>
      <c r="AR1" s="70"/>
      <c r="AS1" s="70"/>
      <c r="AT1" s="70"/>
      <c r="AU1" s="70"/>
      <c r="AV1" s="71"/>
    </row>
    <row r="2" spans="1:48" s="29" customFormat="1" ht="50.25" customHeight="1" thickBot="1" x14ac:dyDescent="0.3">
      <c r="A2" s="37" t="s">
        <v>0</v>
      </c>
      <c r="B2" s="72" t="s">
        <v>1</v>
      </c>
      <c r="C2" s="72"/>
      <c r="D2" s="72"/>
      <c r="E2" s="73" t="s">
        <v>2</v>
      </c>
      <c r="F2" s="73"/>
      <c r="G2" s="73"/>
      <c r="H2" s="74" t="s">
        <v>3</v>
      </c>
      <c r="I2" s="74"/>
      <c r="J2" s="74"/>
      <c r="K2" s="75" t="s">
        <v>4</v>
      </c>
      <c r="L2" s="75"/>
      <c r="M2" s="75"/>
      <c r="N2" s="76" t="s">
        <v>80</v>
      </c>
      <c r="O2" s="77"/>
      <c r="P2" s="78"/>
      <c r="Q2" s="79" t="s">
        <v>5</v>
      </c>
      <c r="R2" s="79"/>
      <c r="S2" s="79"/>
      <c r="T2" s="80" t="s">
        <v>67</v>
      </c>
      <c r="U2" s="80"/>
      <c r="V2" s="80"/>
      <c r="W2" s="81" t="s">
        <v>6</v>
      </c>
      <c r="X2" s="81"/>
      <c r="Y2" s="81"/>
      <c r="Z2" s="82" t="s">
        <v>7</v>
      </c>
      <c r="AA2" s="82"/>
      <c r="AB2" s="82"/>
      <c r="AC2" s="83" t="s">
        <v>72</v>
      </c>
      <c r="AD2" s="83"/>
      <c r="AE2" s="83"/>
      <c r="AF2" s="84" t="s">
        <v>8</v>
      </c>
      <c r="AG2" s="84"/>
      <c r="AH2" s="84"/>
      <c r="AI2" s="85" t="s">
        <v>56</v>
      </c>
      <c r="AJ2" s="85"/>
      <c r="AK2" s="85"/>
      <c r="AL2" s="100" t="s">
        <v>60</v>
      </c>
      <c r="AM2" s="100"/>
      <c r="AN2" s="101"/>
      <c r="AO2" s="86" t="s">
        <v>9</v>
      </c>
      <c r="AP2" s="86"/>
      <c r="AQ2" s="87"/>
      <c r="AR2" s="88" t="s">
        <v>10</v>
      </c>
      <c r="AS2" s="89"/>
      <c r="AT2" s="90"/>
      <c r="AU2" s="97" t="s">
        <v>63</v>
      </c>
      <c r="AV2" s="97" t="s">
        <v>70</v>
      </c>
    </row>
    <row r="3" spans="1:48" s="29" customFormat="1" ht="15.75" hidden="1" customHeight="1" thickBot="1" x14ac:dyDescent="0.3">
      <c r="A3" s="37" t="s">
        <v>11</v>
      </c>
      <c r="B3" s="72" t="s">
        <v>12</v>
      </c>
      <c r="C3" s="72"/>
      <c r="D3" s="72"/>
      <c r="E3" s="73" t="s">
        <v>2</v>
      </c>
      <c r="F3" s="73"/>
      <c r="G3" s="73"/>
      <c r="H3" s="74" t="s">
        <v>13</v>
      </c>
      <c r="I3" s="74"/>
      <c r="J3" s="74"/>
      <c r="K3" s="75" t="s">
        <v>14</v>
      </c>
      <c r="L3" s="75"/>
      <c r="M3" s="75"/>
      <c r="N3" s="76" t="s">
        <v>75</v>
      </c>
      <c r="O3" s="77"/>
      <c r="P3" s="78"/>
      <c r="Q3" s="79" t="s">
        <v>15</v>
      </c>
      <c r="R3" s="79"/>
      <c r="S3" s="79"/>
      <c r="T3" s="80" t="s">
        <v>68</v>
      </c>
      <c r="U3" s="80"/>
      <c r="V3" s="80"/>
      <c r="W3" s="81" t="s">
        <v>16</v>
      </c>
      <c r="X3" s="81"/>
      <c r="Y3" s="81"/>
      <c r="Z3" s="82" t="s">
        <v>17</v>
      </c>
      <c r="AA3" s="82"/>
      <c r="AB3" s="82"/>
      <c r="AC3" s="83" t="s">
        <v>73</v>
      </c>
      <c r="AD3" s="83"/>
      <c r="AE3" s="83"/>
      <c r="AF3" s="84" t="s">
        <v>18</v>
      </c>
      <c r="AG3" s="84"/>
      <c r="AH3" s="84"/>
      <c r="AI3" s="85" t="s">
        <v>19</v>
      </c>
      <c r="AJ3" s="85"/>
      <c r="AK3" s="85"/>
      <c r="AL3" s="100" t="s">
        <v>61</v>
      </c>
      <c r="AM3" s="100"/>
      <c r="AN3" s="101"/>
      <c r="AO3" s="86" t="s">
        <v>20</v>
      </c>
      <c r="AP3" s="86"/>
      <c r="AQ3" s="87"/>
      <c r="AR3" s="91"/>
      <c r="AS3" s="92"/>
      <c r="AT3" s="93"/>
      <c r="AU3" s="98"/>
      <c r="AV3" s="98"/>
    </row>
    <row r="4" spans="1:48" s="29" customFormat="1" ht="15.75" hidden="1" thickBot="1" x14ac:dyDescent="0.3">
      <c r="A4" s="37" t="s">
        <v>21</v>
      </c>
      <c r="B4" s="72" t="s">
        <v>22</v>
      </c>
      <c r="C4" s="72"/>
      <c r="D4" s="72"/>
      <c r="E4" s="73" t="s">
        <v>23</v>
      </c>
      <c r="F4" s="73"/>
      <c r="G4" s="73"/>
      <c r="H4" s="74" t="s">
        <v>24</v>
      </c>
      <c r="I4" s="74"/>
      <c r="J4" s="74"/>
      <c r="K4" s="75" t="s">
        <v>25</v>
      </c>
      <c r="L4" s="75"/>
      <c r="M4" s="75"/>
      <c r="N4" s="76" t="s">
        <v>76</v>
      </c>
      <c r="O4" s="77"/>
      <c r="P4" s="78"/>
      <c r="Q4" s="79" t="s">
        <v>26</v>
      </c>
      <c r="R4" s="79"/>
      <c r="S4" s="79"/>
      <c r="T4" s="80" t="s">
        <v>69</v>
      </c>
      <c r="U4" s="80"/>
      <c r="V4" s="80"/>
      <c r="W4" s="81" t="s">
        <v>27</v>
      </c>
      <c r="X4" s="81"/>
      <c r="Y4" s="81"/>
      <c r="Z4" s="82" t="s">
        <v>28</v>
      </c>
      <c r="AA4" s="82"/>
      <c r="AB4" s="82"/>
      <c r="AC4" s="83" t="s">
        <v>74</v>
      </c>
      <c r="AD4" s="83"/>
      <c r="AE4" s="83"/>
      <c r="AF4" s="84" t="s">
        <v>29</v>
      </c>
      <c r="AG4" s="84"/>
      <c r="AH4" s="84"/>
      <c r="AI4" s="85" t="s">
        <v>30</v>
      </c>
      <c r="AJ4" s="85"/>
      <c r="AK4" s="85"/>
      <c r="AL4" s="100" t="s">
        <v>62</v>
      </c>
      <c r="AM4" s="100"/>
      <c r="AN4" s="101"/>
      <c r="AO4" s="86" t="s">
        <v>31</v>
      </c>
      <c r="AP4" s="86"/>
      <c r="AQ4" s="87"/>
      <c r="AR4" s="91"/>
      <c r="AS4" s="92"/>
      <c r="AT4" s="93"/>
      <c r="AU4" s="98"/>
      <c r="AV4" s="98"/>
    </row>
    <row r="5" spans="1:48" s="29" customFormat="1" ht="24.75" thickBot="1" x14ac:dyDescent="0.3">
      <c r="A5" s="38" t="s">
        <v>59</v>
      </c>
      <c r="B5" s="133">
        <v>44218</v>
      </c>
      <c r="C5" s="134"/>
      <c r="D5" s="135"/>
      <c r="E5" s="136">
        <v>44218</v>
      </c>
      <c r="F5" s="137"/>
      <c r="G5" s="138"/>
      <c r="H5" s="139">
        <v>44228</v>
      </c>
      <c r="I5" s="140"/>
      <c r="J5" s="141"/>
      <c r="K5" s="142">
        <v>44218</v>
      </c>
      <c r="L5" s="143"/>
      <c r="M5" s="144"/>
      <c r="N5" s="145" t="s">
        <v>79</v>
      </c>
      <c r="O5" s="146"/>
      <c r="P5" s="147"/>
      <c r="Q5" s="148">
        <v>44218</v>
      </c>
      <c r="R5" s="149"/>
      <c r="S5" s="150"/>
      <c r="T5" s="115">
        <v>44309</v>
      </c>
      <c r="U5" s="116"/>
      <c r="V5" s="117"/>
      <c r="W5" s="118">
        <v>44218</v>
      </c>
      <c r="X5" s="119"/>
      <c r="Y5" s="120"/>
      <c r="Z5" s="121">
        <v>44218</v>
      </c>
      <c r="AA5" s="122"/>
      <c r="AB5" s="123"/>
      <c r="AC5" s="124">
        <v>44320</v>
      </c>
      <c r="AD5" s="125"/>
      <c r="AE5" s="126"/>
      <c r="AF5" s="127">
        <v>44218</v>
      </c>
      <c r="AG5" s="128"/>
      <c r="AH5" s="129"/>
      <c r="AI5" s="130">
        <v>44225</v>
      </c>
      <c r="AJ5" s="131"/>
      <c r="AK5" s="132"/>
      <c r="AL5" s="102">
        <v>44242</v>
      </c>
      <c r="AM5" s="103"/>
      <c r="AN5" s="104"/>
      <c r="AO5" s="105">
        <v>44218</v>
      </c>
      <c r="AP5" s="106"/>
      <c r="AQ5" s="107"/>
      <c r="AR5" s="94"/>
      <c r="AS5" s="95"/>
      <c r="AT5" s="96"/>
      <c r="AU5" s="99"/>
      <c r="AV5" s="99"/>
    </row>
    <row r="6" spans="1:48" s="27" customFormat="1" ht="51.75" thickBot="1" x14ac:dyDescent="0.25">
      <c r="A6" s="33" t="s">
        <v>32</v>
      </c>
      <c r="B6" s="23" t="s">
        <v>53</v>
      </c>
      <c r="C6" s="24" t="s">
        <v>33</v>
      </c>
      <c r="D6" s="25" t="s">
        <v>34</v>
      </c>
      <c r="E6" s="23" t="str">
        <f t="shared" ref="E6:L6" si="0">B6</f>
        <v>Gross  Receipts</v>
      </c>
      <c r="F6" s="26" t="str">
        <f t="shared" si="0"/>
        <v>Adjusted Gross  Receipts</v>
      </c>
      <c r="G6" s="25" t="str">
        <f t="shared" si="0"/>
        <v>Internet Gaming State Tax</v>
      </c>
      <c r="H6" s="23" t="str">
        <f t="shared" si="0"/>
        <v>Gross  Receipts</v>
      </c>
      <c r="I6" s="26" t="str">
        <f t="shared" si="0"/>
        <v>Adjusted Gross  Receipts</v>
      </c>
      <c r="J6" s="25" t="str">
        <f t="shared" si="0"/>
        <v>Internet Gaming State Tax</v>
      </c>
      <c r="K6" s="23" t="str">
        <f t="shared" si="0"/>
        <v>Gross  Receipts</v>
      </c>
      <c r="L6" s="24" t="str">
        <f t="shared" si="0"/>
        <v>Adjusted Gross  Receipts</v>
      </c>
      <c r="M6" s="25" t="s">
        <v>35</v>
      </c>
      <c r="N6" s="23" t="str">
        <f t="shared" ref="N6:S6" si="1">H6</f>
        <v>Gross  Receipts</v>
      </c>
      <c r="O6" s="26" t="str">
        <f t="shared" si="1"/>
        <v>Adjusted Gross  Receipts</v>
      </c>
      <c r="P6" s="25" t="str">
        <f t="shared" si="1"/>
        <v>Internet Gaming State Tax</v>
      </c>
      <c r="Q6" s="23" t="str">
        <f t="shared" si="1"/>
        <v>Gross  Receipts</v>
      </c>
      <c r="R6" s="26" t="str">
        <f t="shared" si="1"/>
        <v>Adjusted Gross  Receipts</v>
      </c>
      <c r="S6" s="25" t="str">
        <f t="shared" si="1"/>
        <v>Internet Gaming State Payment</v>
      </c>
      <c r="T6" s="23" t="str">
        <f>K6</f>
        <v>Gross  Receipts</v>
      </c>
      <c r="U6" s="26" t="str">
        <f>L6</f>
        <v>Adjusted Gross  Receipts</v>
      </c>
      <c r="V6" s="25" t="str">
        <f>M6</f>
        <v>Internet Gaming State Payment</v>
      </c>
      <c r="W6" s="23" t="str">
        <f t="shared" ref="W6:Y6" si="2">Q6</f>
        <v>Gross  Receipts</v>
      </c>
      <c r="X6" s="26" t="str">
        <f t="shared" si="2"/>
        <v>Adjusted Gross  Receipts</v>
      </c>
      <c r="Y6" s="25" t="str">
        <f t="shared" si="2"/>
        <v>Internet Gaming State Payment</v>
      </c>
      <c r="Z6" s="23" t="str">
        <f t="shared" ref="Z6:AK6" si="3">W6</f>
        <v>Gross  Receipts</v>
      </c>
      <c r="AA6" s="26" t="str">
        <f t="shared" si="3"/>
        <v>Adjusted Gross  Receipts</v>
      </c>
      <c r="AB6" s="25" t="str">
        <f t="shared" si="3"/>
        <v>Internet Gaming State Payment</v>
      </c>
      <c r="AC6" s="53" t="str">
        <f t="shared" si="3"/>
        <v>Gross  Receipts</v>
      </c>
      <c r="AD6" s="54" t="str">
        <f t="shared" si="3"/>
        <v>Adjusted Gross  Receipts</v>
      </c>
      <c r="AE6" s="55" t="str">
        <f t="shared" si="3"/>
        <v>Internet Gaming State Payment</v>
      </c>
      <c r="AF6" s="23" t="str">
        <f>Z6</f>
        <v>Gross  Receipts</v>
      </c>
      <c r="AG6" s="26" t="str">
        <f>AA6</f>
        <v>Adjusted Gross  Receipts</v>
      </c>
      <c r="AH6" s="25" t="str">
        <f>AB6</f>
        <v>Internet Gaming State Payment</v>
      </c>
      <c r="AI6" s="23" t="str">
        <f t="shared" si="3"/>
        <v>Gross  Receipts</v>
      </c>
      <c r="AJ6" s="26" t="str">
        <f t="shared" si="3"/>
        <v>Adjusted Gross  Receipts</v>
      </c>
      <c r="AK6" s="25" t="str">
        <f t="shared" si="3"/>
        <v>Internet Gaming State Payment</v>
      </c>
      <c r="AL6" s="23" t="str">
        <f>AF6</f>
        <v>Gross  Receipts</v>
      </c>
      <c r="AM6" s="26" t="str">
        <f>AG6</f>
        <v>Adjusted Gross  Receipts</v>
      </c>
      <c r="AN6" s="25" t="str">
        <f t="shared" ref="AN6" si="4">AH6</f>
        <v>Internet Gaming State Payment</v>
      </c>
      <c r="AO6" s="23" t="str">
        <f>AI6</f>
        <v>Gross  Receipts</v>
      </c>
      <c r="AP6" s="26" t="str">
        <f>AJ6</f>
        <v>Adjusted Gross  Receipts</v>
      </c>
      <c r="AQ6" s="25" t="str">
        <f t="shared" ref="AQ6" si="5">AK6</f>
        <v>Internet Gaming State Payment</v>
      </c>
      <c r="AR6" s="23" t="s">
        <v>55</v>
      </c>
      <c r="AS6" s="24" t="s">
        <v>54</v>
      </c>
      <c r="AT6" s="25" t="s">
        <v>36</v>
      </c>
      <c r="AU6" s="47" t="s">
        <v>66</v>
      </c>
      <c r="AV6" s="47" t="s">
        <v>71</v>
      </c>
    </row>
    <row r="7" spans="1:48" s="27" customFormat="1" ht="12.75" x14ac:dyDescent="0.2">
      <c r="A7" s="34" t="s">
        <v>37</v>
      </c>
      <c r="B7" s="15">
        <f>'[2]MGM Grand Detroit'!L5</f>
        <v>11075980.370000005</v>
      </c>
      <c r="C7" s="16">
        <f>'[2]MGM Grand Detroit'!Q5</f>
        <v>11075980.370000005</v>
      </c>
      <c r="D7" s="17">
        <f>'[2]MGM Grand Detroit'!V5</f>
        <v>1707828.43</v>
      </c>
      <c r="E7" s="15">
        <f>'[2]MotorCity Casino'!L5</f>
        <v>6633734.8600000134</v>
      </c>
      <c r="F7" s="18">
        <f>'[2]MotorCity Casino'!Q5</f>
        <v>5970361.3700000132</v>
      </c>
      <c r="G7" s="17">
        <f>'[2]MotorCity Casino'!V5</f>
        <v>863435.64999999991</v>
      </c>
      <c r="H7" s="15">
        <f>[2]Greektown_Penn!L5</f>
        <v>0</v>
      </c>
      <c r="I7" s="18">
        <f>[2]Greektown_Penn!Q5</f>
        <v>0</v>
      </c>
      <c r="J7" s="17">
        <f>[2]Greektown_Penn!V5</f>
        <v>0</v>
      </c>
      <c r="K7" s="15">
        <f>'[2]Bay Mills Indian Community'!L5</f>
        <v>6922607.0600000024</v>
      </c>
      <c r="L7" s="16">
        <f>'[2]Bay Mills Indian Community'!Q5</f>
        <v>6230353.8300000019</v>
      </c>
      <c r="M7" s="17">
        <f>'[2]Bay Mills Indian Community'!V5</f>
        <v>1032542.2720000001</v>
      </c>
      <c r="N7" s="15">
        <f>[2]FireKeepers!$L5</f>
        <v>0</v>
      </c>
      <c r="O7" s="18">
        <f>[2]FireKeepers!$Q5</f>
        <v>0</v>
      </c>
      <c r="P7" s="17">
        <f>[2]FireKeepers!$V5</f>
        <v>0</v>
      </c>
      <c r="Q7" s="15">
        <f>'[2]Grnd Traverse Band of Otta &amp; Ch'!$L5</f>
        <v>122013.63999999966</v>
      </c>
      <c r="R7" s="18">
        <f>'[2]Grnd Traverse Band of Otta &amp; Ch'!$Q5</f>
        <v>122013.63999999966</v>
      </c>
      <c r="S7" s="17">
        <f>'[2]Grnd Traverse Band of Otta &amp; Ch'!$V5</f>
        <v>19522.184000000001</v>
      </c>
      <c r="T7" s="15">
        <f>'[2]Gun Lake Band'!L5</f>
        <v>0</v>
      </c>
      <c r="U7" s="18">
        <f>'[2]Gun Lake Band'!Q5</f>
        <v>0</v>
      </c>
      <c r="V7" s="17">
        <f>'[2]Gun Lake Band'!V5</f>
        <v>0</v>
      </c>
      <c r="W7" s="15">
        <f>'[2]Hannahville Indian Community'!L5</f>
        <v>60642.450000000186</v>
      </c>
      <c r="X7" s="18">
        <f>'[2]Hannahville Indian Community'!Q5</f>
        <v>54578.200000000186</v>
      </c>
      <c r="Y7" s="17">
        <f>'[2]Hannahville Indian Community'!V5</f>
        <v>8732.5120000000006</v>
      </c>
      <c r="Z7" s="15">
        <f>'[2]Keweenaw Bay Indian Community'!L5</f>
        <v>489631.16999999993</v>
      </c>
      <c r="AA7" s="18">
        <f>'[2]Keweenaw Bay Indian Community'!Q5</f>
        <v>440668.04999999993</v>
      </c>
      <c r="AB7" s="17">
        <f>'[2]Keweenaw Bay Indian Community'!V5</f>
        <v>70506.888000000006</v>
      </c>
      <c r="AC7" s="62">
        <f>'[2]Lac Vieux'!L5</f>
        <v>0</v>
      </c>
      <c r="AD7" s="63">
        <f>'[2]Lac Vieux'!Q5</f>
        <v>0</v>
      </c>
      <c r="AE7" s="64">
        <f>'[2]Lac Vieux'!V5</f>
        <v>0</v>
      </c>
      <c r="AF7" s="19">
        <f>'[2]Little River Band of Ottawa Ind'!L5</f>
        <v>1352747.8000000003</v>
      </c>
      <c r="AG7" s="20">
        <f>'[2]Little River Band of Ottawa Ind'!Q5</f>
        <v>1217473.0200000003</v>
      </c>
      <c r="AH7" s="21">
        <f>'[2]Little River Band of Ottawa Ind'!V5</f>
        <v>194795.68000000002</v>
      </c>
      <c r="AI7" s="19">
        <f>'[2]Little Traverse Bay Band of Oda'!L5</f>
        <v>1975021.2599999998</v>
      </c>
      <c r="AJ7" s="20">
        <f>'[2]Little Traverse Bay Band of Oda'!Q5</f>
        <v>1777519.13</v>
      </c>
      <c r="AK7" s="21">
        <f>'[2]Little Traverse Bay Band of Oda'!V5</f>
        <v>284403.06400000001</v>
      </c>
      <c r="AL7" s="19">
        <f>'[2]Pokagon Band of Potawatomi Ind'!L5</f>
        <v>0</v>
      </c>
      <c r="AM7" s="20">
        <f>'[2]Pokagon Band of Potawatomi Ind'!Q5</f>
        <v>0</v>
      </c>
      <c r="AN7" s="21">
        <f>'[2]Pokagon Band of Potawatomi Ind'!V5</f>
        <v>0</v>
      </c>
      <c r="AO7" s="19">
        <f>'[2]Sault Ste. Marie Tribe of Chipp'!L5</f>
        <v>721916.36999999918</v>
      </c>
      <c r="AP7" s="20">
        <f>'[2]Sault Ste. Marie Tribe of Chipp'!Q5</f>
        <v>649724.72999999917</v>
      </c>
      <c r="AQ7" s="21">
        <f>'[2]Sault Ste. Marie Tribe of Chipp'!V5</f>
        <v>103955.96</v>
      </c>
      <c r="AR7" s="22">
        <f>B7+E7+H7+K7+N7+Q7+T7+W7+Z7+AC7+AF7+AI7+AL7+AO7</f>
        <v>29354294.980000019</v>
      </c>
      <c r="AS7" s="22">
        <f>C7+F7+I7+L7+O7+R7+U7+X7+AA7+AD7+AG7+AJ7+AM7+AP7</f>
        <v>27538672.340000018</v>
      </c>
      <c r="AT7" s="22">
        <f>D7+G7+J7+M7+P7+S7+V7+Y7+AB7+AE7+AH7+AK7+AN7+AQ7</f>
        <v>4285722.6399999997</v>
      </c>
      <c r="AU7" s="49">
        <f>'[2]All Operators reconciliation'!V4+'[2]All Operators reconciliation'!X4</f>
        <v>1315049.5917500001</v>
      </c>
      <c r="AV7" s="50">
        <f>'[2]All Operators reconciliation'!U4</f>
        <v>428614.64</v>
      </c>
    </row>
    <row r="8" spans="1:48" s="27" customFormat="1" ht="12.75" x14ac:dyDescent="0.2">
      <c r="A8" s="34" t="s">
        <v>38</v>
      </c>
      <c r="B8" s="15">
        <f>'[2]MGM Grand Detroit'!L6</f>
        <v>26912267.709999919</v>
      </c>
      <c r="C8" s="16">
        <f>'[2]MGM Grand Detroit'!Q6</f>
        <v>26912267.709999919</v>
      </c>
      <c r="D8" s="17">
        <f>'[2]MGM Grand Detroit'!V6</f>
        <v>5261868.199</v>
      </c>
      <c r="E8" s="15">
        <f>'[2]MotorCity Casino'!L6</f>
        <v>16574979.130000044</v>
      </c>
      <c r="F8" s="18">
        <f>'[2]MotorCity Casino'!Q6</f>
        <v>14917481.220000044</v>
      </c>
      <c r="G8" s="17">
        <f>'[2]MotorCity Casino'!V6</f>
        <v>2754581.4939999999</v>
      </c>
      <c r="H8" s="15">
        <f>[2]Greektown_Penn!L6</f>
        <v>5228334.3700000048</v>
      </c>
      <c r="I8" s="18">
        <f>[2]Greektown_Penn!Q6</f>
        <v>4705500.9300000044</v>
      </c>
      <c r="J8" s="17">
        <f>[2]Greektown_Penn!V6</f>
        <v>668647.14699999988</v>
      </c>
      <c r="K8" s="15">
        <f>'[2]Bay Mills Indian Community'!L6</f>
        <v>14467033.049999952</v>
      </c>
      <c r="L8" s="16">
        <f>'[2]Bay Mills Indian Community'!Q6</f>
        <v>13722042.619999953</v>
      </c>
      <c r="M8" s="17">
        <f>'[2]Bay Mills Indian Community'!V6</f>
        <v>2892794.5280000004</v>
      </c>
      <c r="N8" s="15">
        <f>[2]FireKeepers!$L6</f>
        <v>0</v>
      </c>
      <c r="O8" s="18">
        <f>[2]FireKeepers!$Q6</f>
        <v>0</v>
      </c>
      <c r="P8" s="17">
        <f>[2]FireKeepers!$V6</f>
        <v>0</v>
      </c>
      <c r="Q8" s="15">
        <f>'[2]Grnd Traverse Band of Otta &amp; Ch'!$L6</f>
        <v>360484.37999999896</v>
      </c>
      <c r="R8" s="18">
        <f>'[2]Grnd Traverse Band of Otta &amp; Ch'!$Q6</f>
        <v>360484.37999999896</v>
      </c>
      <c r="S8" s="17">
        <f>'[2]Grnd Traverse Band of Otta &amp; Ch'!$V6</f>
        <v>57677.504000000008</v>
      </c>
      <c r="T8" s="15">
        <f>'[2]Gun Lake Band'!L6</f>
        <v>0</v>
      </c>
      <c r="U8" s="18">
        <f>'[2]Gun Lake Band'!Q6</f>
        <v>0</v>
      </c>
      <c r="V8" s="17">
        <f>'[2]Gun Lake Band'!V6</f>
        <v>0</v>
      </c>
      <c r="W8" s="15">
        <f>'[2]Hannahville Indian Community'!L6</f>
        <v>1185150.2199999988</v>
      </c>
      <c r="X8" s="18">
        <f>'[2]Hannahville Indian Community'!Q6</f>
        <v>1066635.1999999988</v>
      </c>
      <c r="Y8" s="17">
        <f>'[2]Hannahville Indian Community'!V6</f>
        <v>170661.63200000001</v>
      </c>
      <c r="Z8" s="15">
        <f>'[2]Keweenaw Bay Indian Community'!L6</f>
        <v>2180016.6199999973</v>
      </c>
      <c r="AA8" s="18">
        <f>'[2]Keweenaw Bay Indian Community'!Q6</f>
        <v>1964633.8999999973</v>
      </c>
      <c r="AB8" s="17">
        <f>'[2]Keweenaw Bay Indian Community'!V6</f>
        <v>314341.42400000006</v>
      </c>
      <c r="AC8" s="1">
        <f>'[2]Lac Vieux'!L6</f>
        <v>0</v>
      </c>
      <c r="AD8" s="2">
        <f>'[2]Lac Vieux'!Q6</f>
        <v>0</v>
      </c>
      <c r="AE8" s="3">
        <f>'[2]Lac Vieux'!V6</f>
        <v>0</v>
      </c>
      <c r="AF8" s="19">
        <f>'[2]Little River Band of Ottawa Ind'!L6</f>
        <v>4339344.8100000033</v>
      </c>
      <c r="AG8" s="20">
        <f>'[2]Little River Band of Ottawa Ind'!Q6</f>
        <v>3905410.3300000033</v>
      </c>
      <c r="AH8" s="21">
        <f>'[2]Little River Band of Ottawa Ind'!V6</f>
        <v>642831.78399999999</v>
      </c>
      <c r="AI8" s="19">
        <f>'[2]Little Traverse Bay Band of Oda'!L6</f>
        <v>5723261.1800000072</v>
      </c>
      <c r="AJ8" s="20">
        <f>'[2]Little Traverse Bay Band of Oda'!Q6</f>
        <v>5150935.060000007</v>
      </c>
      <c r="AK8" s="21">
        <f>'[2]Little Traverse Bay Band of Oda'!V6</f>
        <v>871004.88000000012</v>
      </c>
      <c r="AL8" s="19">
        <f>'[2]Pokagon Band of Potawatomi Ind'!L6</f>
        <v>214457.71999999974</v>
      </c>
      <c r="AM8" s="20">
        <f>'[2]Pokagon Band of Potawatomi Ind'!Q6</f>
        <v>193011.94999999975</v>
      </c>
      <c r="AN8" s="21">
        <f>'[2]Pokagon Band of Potawatomi Ind'!V6</f>
        <v>30881.912</v>
      </c>
      <c r="AO8" s="19">
        <f>'[2]Sault Ste. Marie Tribe of Chipp'!L6</f>
        <v>2544014.1299999952</v>
      </c>
      <c r="AP8" s="20">
        <f>'[2]Sault Ste. Marie Tribe of Chipp'!Q6</f>
        <v>2289612.7199999951</v>
      </c>
      <c r="AQ8" s="21">
        <f>'[2]Sault Ste. Marie Tribe of Chipp'!V6</f>
        <v>366338.03200000001</v>
      </c>
      <c r="AR8" s="22">
        <f t="shared" ref="AR8:AR18" si="6">B8+E8+H8+K8+N8+Q8+T8+W8+Z8+AC8+AF8+AI8+AL8+AO8</f>
        <v>79729343.319999918</v>
      </c>
      <c r="AS8" s="22">
        <f t="shared" ref="AS8:AS18" si="7">C8+F8+I8+L8+O8+R8+U8+X8+AA8+AD8+AG8+AJ8+AM8+AP8</f>
        <v>75188016.019999921</v>
      </c>
      <c r="AT8" s="22">
        <f t="shared" ref="AT8:AT18" si="8">D8+G8+J8+M8+P8+S8+V8+Y8+AB8+AE8+AH8+AK8+AN8+AQ8</f>
        <v>14031628.536000002</v>
      </c>
      <c r="AU8" s="51">
        <f>'[2]All Operators reconciliation'!V5+'[2]All Operators reconciliation'!X5</f>
        <v>4303874.9832499996</v>
      </c>
      <c r="AV8" s="52">
        <f>'[2]All Operators reconciliation'!U5</f>
        <v>1336632.9240000001</v>
      </c>
    </row>
    <row r="9" spans="1:48" s="27" customFormat="1" ht="12.75" x14ac:dyDescent="0.2">
      <c r="A9" s="34" t="s">
        <v>39</v>
      </c>
      <c r="B9" s="15">
        <f>'[2]MGM Grand Detroit'!L7</f>
        <v>30792815.020000219</v>
      </c>
      <c r="C9" s="16">
        <f>'[2]MGM Grand Detroit'!Q7</f>
        <v>30792815.020000219</v>
      </c>
      <c r="D9" s="17">
        <f>'[2]MGM Grand Detroit'!V7</f>
        <v>6035391.7470000004</v>
      </c>
      <c r="E9" s="15">
        <f>'[2]MotorCity Casino'!L7</f>
        <v>18929037.800000027</v>
      </c>
      <c r="F9" s="18">
        <f>'[2]MotorCity Casino'!Q7</f>
        <v>17031506.860000025</v>
      </c>
      <c r="G9" s="17">
        <f>'[2]MotorCity Casino'!V7</f>
        <v>3338175.3439999996</v>
      </c>
      <c r="H9" s="15">
        <f>[2]Greektown_Penn!L7</f>
        <v>3858327.7700000107</v>
      </c>
      <c r="I9" s="18">
        <f>[2]Greektown_Penn!Q7</f>
        <v>3472495.0000000107</v>
      </c>
      <c r="J9" s="17">
        <f>[2]Greektown_Penn!V7</f>
        <v>537256.17399999988</v>
      </c>
      <c r="K9" s="15">
        <f>'[2]Bay Mills Indian Community'!L7</f>
        <v>16557456.199999928</v>
      </c>
      <c r="L9" s="16">
        <f>'[2]Bay Mills Indian Community'!Q7</f>
        <v>14901710.579999927</v>
      </c>
      <c r="M9" s="17">
        <f>'[2]Bay Mills Indian Community'!V7</f>
        <v>3337983.1680000001</v>
      </c>
      <c r="N9" s="15">
        <f>[2]FireKeepers!$L7</f>
        <v>0</v>
      </c>
      <c r="O9" s="18">
        <f>[2]FireKeepers!$Q7</f>
        <v>0</v>
      </c>
      <c r="P9" s="17">
        <f>[2]FireKeepers!$V7</f>
        <v>0</v>
      </c>
      <c r="Q9" s="15">
        <f>'[2]Grnd Traverse Band of Otta &amp; Ch'!$L7</f>
        <v>583418.12999999896</v>
      </c>
      <c r="R9" s="18">
        <f>'[2]Grnd Traverse Band of Otta &amp; Ch'!$Q7</f>
        <v>583418.12999999896</v>
      </c>
      <c r="S9" s="17">
        <f>'[2]Grnd Traverse Band of Otta &amp; Ch'!$V7</f>
        <v>93346.90400000001</v>
      </c>
      <c r="T9" s="15">
        <f>'[2]Gun Lake Band'!L7</f>
        <v>0</v>
      </c>
      <c r="U9" s="18">
        <f>'[2]Gun Lake Band'!Q7</f>
        <v>0</v>
      </c>
      <c r="V9" s="17">
        <f>'[2]Gun Lake Band'!V7</f>
        <v>0</v>
      </c>
      <c r="W9" s="15">
        <f>'[2]Hannahville Indian Community'!L7</f>
        <v>2183623.0099999979</v>
      </c>
      <c r="X9" s="18">
        <f>'[2]Hannahville Indian Community'!Q7</f>
        <v>1965260.7099999979</v>
      </c>
      <c r="Y9" s="17">
        <f>'[2]Hannahville Indian Community'!V7</f>
        <v>314441.71200000006</v>
      </c>
      <c r="Z9" s="15">
        <f>'[2]Keweenaw Bay Indian Community'!L7</f>
        <v>3411880.2300000042</v>
      </c>
      <c r="AA9" s="18">
        <f>'[2]Keweenaw Bay Indian Community'!Q7</f>
        <v>3076170.1000000043</v>
      </c>
      <c r="AB9" s="17">
        <f>'[2]Keweenaw Bay Indian Community'!V7</f>
        <v>515890.76799999998</v>
      </c>
      <c r="AC9" s="1">
        <f>'[2]Lac Vieux'!L7</f>
        <v>0</v>
      </c>
      <c r="AD9" s="2">
        <f>'[2]Lac Vieux'!Q7</f>
        <v>0</v>
      </c>
      <c r="AE9" s="3">
        <f>'[2]Lac Vieux'!V7</f>
        <v>0</v>
      </c>
      <c r="AF9" s="19">
        <f>'[2]Little River Band of Ottawa Ind'!L7</f>
        <v>6733066.0099999961</v>
      </c>
      <c r="AG9" s="20">
        <f>'[2]Little River Band of Ottawa Ind'!Q7</f>
        <v>6059759.4099999964</v>
      </c>
      <c r="AH9" s="21">
        <f>'[2]Little River Band of Ottawa Ind'!V7</f>
        <v>1136362.2240000002</v>
      </c>
      <c r="AI9" s="19">
        <f>'[2]Little Traverse Bay Band of Oda'!L7</f>
        <v>5775710.7400000095</v>
      </c>
      <c r="AJ9" s="20">
        <f>'[2]Little Traverse Bay Band of Oda'!Q7</f>
        <v>5198139.6700000092</v>
      </c>
      <c r="AK9" s="21">
        <f>'[2]Little Traverse Bay Band of Oda'!V7</f>
        <v>1016949.0880000001</v>
      </c>
      <c r="AL9" s="19">
        <f>'[2]Pokagon Band of Potawatomi Ind'!L7</f>
        <v>1827736.0799999982</v>
      </c>
      <c r="AM9" s="20">
        <f>'[2]Pokagon Band of Potawatomi Ind'!Q7</f>
        <v>1644962.4699999983</v>
      </c>
      <c r="AN9" s="21">
        <f>'[2]Pokagon Band of Potawatomi Ind'!V7</f>
        <v>263193.99200000003</v>
      </c>
      <c r="AO9" s="19">
        <f>'[2]Sault Ste. Marie Tribe of Chipp'!L7</f>
        <v>4428521.3200000077</v>
      </c>
      <c r="AP9" s="20">
        <f>'[2]Sault Ste. Marie Tribe of Chipp'!Q7</f>
        <v>3985669.1900000079</v>
      </c>
      <c r="AQ9" s="21">
        <f>'[2]Sault Ste. Marie Tribe of Chipp'!V7</f>
        <v>684507.17599999998</v>
      </c>
      <c r="AR9" s="22">
        <f t="shared" si="6"/>
        <v>95081592.310000196</v>
      </c>
      <c r="AS9" s="22">
        <f t="shared" si="7"/>
        <v>88711907.140000209</v>
      </c>
      <c r="AT9" s="22">
        <f t="shared" si="8"/>
        <v>17273498.296999998</v>
      </c>
      <c r="AU9" s="51">
        <f>'[2]All Operators reconciliation'!V6+'[2]All Operators reconciliation'!X6</f>
        <v>4888705.8960000034</v>
      </c>
      <c r="AV9" s="52">
        <f>'[2]All Operators reconciliation'!U6</f>
        <v>1840668.7580000001</v>
      </c>
    </row>
    <row r="10" spans="1:48" s="27" customFormat="1" ht="12.75" x14ac:dyDescent="0.2">
      <c r="A10" s="34" t="s">
        <v>40</v>
      </c>
      <c r="B10" s="15">
        <f>'[2]MGM Grand Detroit'!L8</f>
        <v>36813468.110000134</v>
      </c>
      <c r="C10" s="16">
        <f>'[2]MGM Grand Detroit'!Q8</f>
        <v>36813468.110000134</v>
      </c>
      <c r="D10" s="17">
        <f>'[2]MGM Grand Detroit'!V8</f>
        <v>7215439.7489999998</v>
      </c>
      <c r="E10" s="15">
        <f>'[2]MotorCity Casino'!L8</f>
        <v>15670799.710000006</v>
      </c>
      <c r="F10" s="18">
        <f>'[2]MotorCity Casino'!Q8</f>
        <v>14103719.740000006</v>
      </c>
      <c r="G10" s="17">
        <f>'[2]MotorCity Casino'!V8</f>
        <v>2764329.0709999995</v>
      </c>
      <c r="H10" s="15">
        <f>[2]Greektown_Penn!L8</f>
        <v>3396027.3900000006</v>
      </c>
      <c r="I10" s="18">
        <f>[2]Greektown_Penn!Q8</f>
        <v>3056424.6500000004</v>
      </c>
      <c r="J10" s="17">
        <f>[2]Greektown_Penn!V8</f>
        <v>530761.23099999991</v>
      </c>
      <c r="K10" s="15">
        <f>'[2]Bay Mills Indian Community'!L8</f>
        <v>15519626.75</v>
      </c>
      <c r="L10" s="16">
        <f>'[2]Bay Mills Indian Community'!Q8</f>
        <v>13967664.07</v>
      </c>
      <c r="M10" s="17">
        <f>'[2]Bay Mills Indian Community'!V8</f>
        <v>3128756.7520000003</v>
      </c>
      <c r="N10" s="15">
        <f>[2]FireKeepers!$L8</f>
        <v>0</v>
      </c>
      <c r="O10" s="18">
        <f>[2]FireKeepers!$Q8</f>
        <v>0</v>
      </c>
      <c r="P10" s="17">
        <f>[2]FireKeepers!$V8</f>
        <v>0</v>
      </c>
      <c r="Q10" s="15">
        <f>'[2]Grnd Traverse Band of Otta &amp; Ch'!$L8</f>
        <v>403861.3200000003</v>
      </c>
      <c r="R10" s="18">
        <f>'[2]Grnd Traverse Band of Otta &amp; Ch'!$Q8</f>
        <v>403861.3200000003</v>
      </c>
      <c r="S10" s="17">
        <f>'[2]Grnd Traverse Band of Otta &amp; Ch'!$V8</f>
        <v>64617.807999999997</v>
      </c>
      <c r="T10" s="15">
        <f>'[2]Gun Lake Band'!L8</f>
        <v>180091.8200000003</v>
      </c>
      <c r="U10" s="18">
        <f>'[2]Gun Lake Band'!Q8</f>
        <v>162082.64000000031</v>
      </c>
      <c r="V10" s="17">
        <f>'[2]Gun Lake Band'!V8</f>
        <v>25933.224000000002</v>
      </c>
      <c r="W10" s="15">
        <f>'[2]Hannahville Indian Community'!L8</f>
        <v>1749732.2700000033</v>
      </c>
      <c r="X10" s="18">
        <f>'[2]Hannahville Indian Community'!Q8</f>
        <v>1574759.0400000033</v>
      </c>
      <c r="Y10" s="17">
        <f>'[2]Hannahville Indian Community'!V8</f>
        <v>262541.17599999998</v>
      </c>
      <c r="Z10" s="15">
        <f>'[2]Keweenaw Bay Indian Community'!L8</f>
        <v>3901489.1900000125</v>
      </c>
      <c r="AA10" s="18">
        <f>'[2]Keweenaw Bay Indian Community'!Q8</f>
        <v>3511340.2700000126</v>
      </c>
      <c r="AB10" s="17">
        <f>'[2]Keweenaw Bay Indian Community'!V8</f>
        <v>633880.88800000004</v>
      </c>
      <c r="AC10" s="1">
        <f>'[2]Lac Vieux'!L8</f>
        <v>0</v>
      </c>
      <c r="AD10" s="2">
        <f>'[2]Lac Vieux'!Q8</f>
        <v>0</v>
      </c>
      <c r="AE10" s="3">
        <f>'[2]Lac Vieux'!V8</f>
        <v>0</v>
      </c>
      <c r="AF10" s="19">
        <f>'[2]Little River Band of Ottawa Ind'!L8</f>
        <v>6656617.5600000108</v>
      </c>
      <c r="AG10" s="20">
        <f>'[2]Little River Band of Ottawa Ind'!Q8</f>
        <v>5990955.800000011</v>
      </c>
      <c r="AH10" s="21">
        <f>'[2]Little River Band of Ottawa Ind'!V8</f>
        <v>1328896.3840000001</v>
      </c>
      <c r="AI10" s="19">
        <f>'[2]Little Traverse Bay Band of Oda'!L8</f>
        <v>4749107.0300000012</v>
      </c>
      <c r="AJ10" s="20">
        <f>'[2]Little Traverse Bay Band of Oda'!Q8</f>
        <v>4274196.330000001</v>
      </c>
      <c r="AK10" s="21">
        <f>'[2]Little Traverse Bay Band of Oda'!V8</f>
        <v>957419.97600000002</v>
      </c>
      <c r="AL10" s="19">
        <f>'[2]Pokagon Band of Potawatomi Ind'!L8</f>
        <v>1735143.820000001</v>
      </c>
      <c r="AM10" s="20">
        <f>'[2]Pokagon Band of Potawatomi Ind'!Q8</f>
        <v>1561629.4400000009</v>
      </c>
      <c r="AN10" s="21">
        <f>'[2]Pokagon Band of Potawatomi Ind'!V8</f>
        <v>249860.71200000003</v>
      </c>
      <c r="AO10" s="19">
        <f>'[2]Sault Ste. Marie Tribe of Chipp'!L8</f>
        <v>4075800.5899999887</v>
      </c>
      <c r="AP10" s="20">
        <f>'[2]Sault Ste. Marie Tribe of Chipp'!Q8</f>
        <v>3449004.9299999885</v>
      </c>
      <c r="AQ10" s="21">
        <f>'[2]Sault Ste. Marie Tribe of Chipp'!V8</f>
        <v>650993.24000000011</v>
      </c>
      <c r="AR10" s="22">
        <f t="shared" si="6"/>
        <v>94851765.560000181</v>
      </c>
      <c r="AS10" s="22">
        <f t="shared" si="7"/>
        <v>88869106.340000153</v>
      </c>
      <c r="AT10" s="22">
        <f t="shared" si="8"/>
        <v>17813430.210999999</v>
      </c>
      <c r="AU10" s="51">
        <f>'[2]All Operators reconciliation'!V7+'[2]All Operators reconciliation'!X7</f>
        <v>5179183.0352500016</v>
      </c>
      <c r="AV10" s="52">
        <f>'[2]All Operators reconciliation'!U7</f>
        <v>1825725.0400000003</v>
      </c>
    </row>
    <row r="11" spans="1:48" s="27" customFormat="1" ht="12.75" x14ac:dyDescent="0.2">
      <c r="A11" s="34" t="s">
        <v>41</v>
      </c>
      <c r="B11" s="15">
        <f>'[2]MGM Grand Detroit'!L9</f>
        <v>36089904.120000124</v>
      </c>
      <c r="C11" s="16">
        <f>'[2]MGM Grand Detroit'!Q9</f>
        <v>36089904.120000124</v>
      </c>
      <c r="D11" s="17">
        <f>'[2]MGM Grand Detroit'!V9</f>
        <v>7073621.2050000001</v>
      </c>
      <c r="E11" s="15">
        <f>'[2]MotorCity Casino'!L9</f>
        <v>16314670.799999978</v>
      </c>
      <c r="F11" s="18">
        <f>'[2]MotorCity Casino'!Q9</f>
        <v>14683203.719999978</v>
      </c>
      <c r="G11" s="17">
        <f>'[2]MotorCity Casino'!V9</f>
        <v>2877907.9279999998</v>
      </c>
      <c r="H11" s="15">
        <f>[2]Greektown_Penn!L9</f>
        <v>3353917.4200000018</v>
      </c>
      <c r="I11" s="18">
        <f>[2]Greektown_Penn!Q9</f>
        <v>3018525.6700000018</v>
      </c>
      <c r="J11" s="17">
        <f>[2]Greektown_Penn!V9</f>
        <v>580912.91999999993</v>
      </c>
      <c r="K11" s="15">
        <f>'[2]Bay Mills Indian Community'!L9</f>
        <v>15677721.019999981</v>
      </c>
      <c r="L11" s="16">
        <f>'[2]Bay Mills Indian Community'!Q9</f>
        <v>14109948.919999981</v>
      </c>
      <c r="M11" s="17">
        <f>'[2]Bay Mills Indian Community'!V9</f>
        <v>3160628.5600000005</v>
      </c>
      <c r="N11" s="15">
        <f>[2]FireKeepers!$L9</f>
        <v>0</v>
      </c>
      <c r="O11" s="18">
        <f>[2]FireKeepers!$Q9</f>
        <v>0</v>
      </c>
      <c r="P11" s="17">
        <f>[2]FireKeepers!$V9</f>
        <v>0</v>
      </c>
      <c r="Q11" s="15">
        <f>'[2]Grnd Traverse Band of Otta &amp; Ch'!$L9</f>
        <v>274827.44999999925</v>
      </c>
      <c r="R11" s="18">
        <f>'[2]Grnd Traverse Band of Otta &amp; Ch'!$Q9</f>
        <v>274827.44999999925</v>
      </c>
      <c r="S11" s="17">
        <f>'[2]Grnd Traverse Band of Otta &amp; Ch'!$V9</f>
        <v>43972.392</v>
      </c>
      <c r="T11" s="15">
        <f>'[2]Gun Lake Band'!L9</f>
        <v>506450.21000000089</v>
      </c>
      <c r="U11" s="18">
        <f>'[2]Gun Lake Band'!Q9</f>
        <v>455805.19000000088</v>
      </c>
      <c r="V11" s="17">
        <f>'[2]Gun Lake Band'!V9</f>
        <v>72928.831999999995</v>
      </c>
      <c r="W11" s="15">
        <f>'[2]Hannahville Indian Community'!L9</f>
        <v>1533803.2699999996</v>
      </c>
      <c r="X11" s="18">
        <f>'[2]Hannahville Indian Community'!Q9</f>
        <v>1380422.9499999995</v>
      </c>
      <c r="Y11" s="17">
        <f>'[2]Hannahville Indian Community'!V9</f>
        <v>242954.44</v>
      </c>
      <c r="Z11" s="15">
        <f>'[2]Keweenaw Bay Indian Community'!L9</f>
        <v>3835192.4599999934</v>
      </c>
      <c r="AA11" s="18">
        <f>'[2]Keweenaw Bay Indian Community'!Q9</f>
        <v>3451673.2099999934</v>
      </c>
      <c r="AB11" s="17">
        <f>'[2]Keweenaw Bay Indian Community'!V9</f>
        <v>708944.79200000002</v>
      </c>
      <c r="AC11" s="1">
        <f>'[2]Lac Vieux'!L9</f>
        <v>612361</v>
      </c>
      <c r="AD11" s="2">
        <f>'[2]Lac Vieux'!Q9</f>
        <v>612361</v>
      </c>
      <c r="AE11" s="3">
        <f>'[2]Lac Vieux'!V9</f>
        <v>97977.760000000009</v>
      </c>
      <c r="AF11" s="19">
        <f>'[2]Little River Band of Ottawa Ind'!L9</f>
        <v>6644089.3099999847</v>
      </c>
      <c r="AG11" s="20">
        <f>'[2]Little River Band of Ottawa Ind'!Q9</f>
        <v>5979680.379999985</v>
      </c>
      <c r="AH11" s="21">
        <f>'[2]Little River Band of Ottawa Ind'!V9</f>
        <v>1339448.4080000001</v>
      </c>
      <c r="AI11" s="19">
        <f>'[2]Little Traverse Bay Band of Oda'!L9</f>
        <v>3846190.5199999809</v>
      </c>
      <c r="AJ11" s="20">
        <f>'[2]Little Traverse Bay Band of Oda'!Q9</f>
        <v>3461571.4699999811</v>
      </c>
      <c r="AK11" s="21">
        <f>'[2]Little Traverse Bay Band of Oda'!V9</f>
        <v>775392.00800000003</v>
      </c>
      <c r="AL11" s="19">
        <f>'[2]Pokagon Band of Potawatomi Ind'!L9</f>
        <v>1833309.4600000042</v>
      </c>
      <c r="AM11" s="20">
        <f>'[2]Pokagon Band of Potawatomi Ind'!Q9</f>
        <v>1649978.5100000042</v>
      </c>
      <c r="AN11" s="21">
        <f>'[2]Pokagon Band of Potawatomi Ind'!V9</f>
        <v>280789.88</v>
      </c>
      <c r="AO11" s="19">
        <f>'[2]Sault Ste. Marie Tribe of Chipp'!L9</f>
        <v>4329115.049999997</v>
      </c>
      <c r="AP11" s="20">
        <f>'[2]Sault Ste. Marie Tribe of Chipp'!Q9</f>
        <v>3896203.5399999972</v>
      </c>
      <c r="AQ11" s="21">
        <f>'[2]Sault Ste. Marie Tribe of Chipp'!V9</f>
        <v>846733.77600000007</v>
      </c>
      <c r="AR11" s="22">
        <f t="shared" si="6"/>
        <v>94851552.090000063</v>
      </c>
      <c r="AS11" s="22">
        <f t="shared" si="7"/>
        <v>89064106.13000004</v>
      </c>
      <c r="AT11" s="22">
        <f t="shared" si="8"/>
        <v>18102212.901000001</v>
      </c>
      <c r="AU11" s="51">
        <f>'[2]All Operators reconciliation'!V8+'[2]All Operators reconciliation'!X8</f>
        <v>5186299.1558750011</v>
      </c>
      <c r="AV11" s="52">
        <f>'[2]All Operators reconciliation'!U8</f>
        <v>1892442.7120000003</v>
      </c>
    </row>
    <row r="12" spans="1:48" s="27" customFormat="1" ht="12.75" x14ac:dyDescent="0.2">
      <c r="A12" s="34" t="s">
        <v>42</v>
      </c>
      <c r="B12" s="15">
        <f>'[2]MGM Grand Detroit'!L10</f>
        <v>33760818.379999995</v>
      </c>
      <c r="C12" s="16">
        <f>'[2]MGM Grand Detroit'!Q10</f>
        <v>16216293.009999994</v>
      </c>
      <c r="D12" s="17">
        <f>'[2]MGM Grand Detroit'!V10</f>
        <v>3178393.4279999998</v>
      </c>
      <c r="E12" s="15">
        <f>'[2]MotorCity Casino'!L10</f>
        <v>14835065.329999952</v>
      </c>
      <c r="F12" s="18">
        <f>'[2]MotorCity Casino'!Q10</f>
        <v>13351558.799999952</v>
      </c>
      <c r="G12" s="17">
        <f>'[2]MotorCity Casino'!V10</f>
        <v>2616905.5219999999</v>
      </c>
      <c r="H12" s="15">
        <f>[2]Greektown_Penn!L10</f>
        <v>2843660.0599999875</v>
      </c>
      <c r="I12" s="18">
        <f>[2]Greektown_Penn!Q10</f>
        <v>2559294.0599999875</v>
      </c>
      <c r="J12" s="17">
        <f>[2]Greektown_Penn!V10</f>
        <v>501621.63799999992</v>
      </c>
      <c r="K12" s="15">
        <f>'[2]Bay Mills Indian Community'!L10</f>
        <v>15474639.539999962</v>
      </c>
      <c r="L12" s="16">
        <f>'[2]Bay Mills Indian Community'!Q10</f>
        <v>13927175.589999963</v>
      </c>
      <c r="M12" s="17">
        <f>'[2]Bay Mills Indian Community'!V10</f>
        <v>3119687.3280000002</v>
      </c>
      <c r="N12" s="15">
        <f>[2]FireKeepers!$L10</f>
        <v>11902.389999999996</v>
      </c>
      <c r="O12" s="18">
        <f>[2]FireKeepers!$Q10</f>
        <v>10712.149999999996</v>
      </c>
      <c r="P12" s="17">
        <f>[2]FireKeepers!$V10</f>
        <v>1713.944</v>
      </c>
      <c r="Q12" s="15">
        <f>'[2]Grnd Traverse Band of Otta &amp; Ch'!$L10</f>
        <v>172651.02999999933</v>
      </c>
      <c r="R12" s="18">
        <f>'[2]Grnd Traverse Band of Otta &amp; Ch'!$Q10</f>
        <v>172651.02999999933</v>
      </c>
      <c r="S12" s="17">
        <f>'[2]Grnd Traverse Band of Otta &amp; Ch'!$V10</f>
        <v>27624.168000000001</v>
      </c>
      <c r="T12" s="15">
        <f>'[2]Gun Lake Band'!L10</f>
        <v>585199.75999999978</v>
      </c>
      <c r="U12" s="18">
        <f>'[2]Gun Lake Band'!Q10</f>
        <v>526679.7799999998</v>
      </c>
      <c r="V12" s="17">
        <f>'[2]Gun Lake Band'!V10</f>
        <v>84268.768000000011</v>
      </c>
      <c r="W12" s="15">
        <f>'[2]Hannahville Indian Community'!L10</f>
        <v>1416397.0399999991</v>
      </c>
      <c r="X12" s="18">
        <f>'[2]Hannahville Indian Community'!Q10</f>
        <v>1274757.3299999991</v>
      </c>
      <c r="Y12" s="17">
        <f>'[2]Hannahville Indian Community'!V10</f>
        <v>224357.288</v>
      </c>
      <c r="Z12" s="15">
        <f>'[2]Keweenaw Bay Indian Community'!L10</f>
        <v>4338752.6400000006</v>
      </c>
      <c r="AA12" s="18">
        <f>'[2]Keweenaw Bay Indian Community'!Q10</f>
        <v>3904877.3800000008</v>
      </c>
      <c r="AB12" s="17">
        <f>'[2]Keweenaw Bay Indian Community'!V10</f>
        <v>874692.53599999996</v>
      </c>
      <c r="AC12" s="1">
        <f>'[2]Lac Vieux'!L10</f>
        <v>514808.76999999955</v>
      </c>
      <c r="AD12" s="2">
        <f>'[2]Lac Vieux'!Q10</f>
        <v>514808.76999999955</v>
      </c>
      <c r="AE12" s="3">
        <f>'[2]Lac Vieux'!V10</f>
        <v>82369.400000000009</v>
      </c>
      <c r="AF12" s="19">
        <f>'[2]Little River Band of Ottawa Ind'!L10</f>
        <v>5989809.0500000063</v>
      </c>
      <c r="AG12" s="20">
        <f>'[2]Little River Band of Ottawa Ind'!Q10</f>
        <v>5390828.150000006</v>
      </c>
      <c r="AH12" s="21">
        <f>'[2]Little River Band of Ottawa Ind'!V10</f>
        <v>1207545.504</v>
      </c>
      <c r="AI12" s="19">
        <f>'[2]Little Traverse Bay Band of Oda'!L10</f>
        <v>3289843.8100000024</v>
      </c>
      <c r="AJ12" s="20">
        <f>'[2]Little Traverse Bay Band of Oda'!Q10</f>
        <v>2960859.4300000025</v>
      </c>
      <c r="AK12" s="21">
        <f>'[2]Little Traverse Bay Band of Oda'!V10</f>
        <v>663232.5120000001</v>
      </c>
      <c r="AL12" s="19">
        <f>'[2]Pokagon Band of Potawatomi Ind'!L10</f>
        <v>2088864.2399999974</v>
      </c>
      <c r="AM12" s="20">
        <f>'[2]Pokagon Band of Potawatomi Ind'!Q10</f>
        <v>1879977.8199999975</v>
      </c>
      <c r="AN12" s="21">
        <f>'[2]Pokagon Band of Potawatomi Ind'!V10</f>
        <v>330876.09600000002</v>
      </c>
      <c r="AO12" s="19">
        <f>'[2]Sault Ste. Marie Tribe of Chipp'!L10</f>
        <v>3891726.1899999976</v>
      </c>
      <c r="AP12" s="20">
        <f>'[2]Sault Ste. Marie Tribe of Chipp'!Q10</f>
        <v>3502553.5699999975</v>
      </c>
      <c r="AQ12" s="21">
        <f>'[2]Sault Ste. Marie Tribe of Chipp'!V10</f>
        <v>784572</v>
      </c>
      <c r="AR12" s="22">
        <f t="shared" ref="AR12" si="9">B12+E12+H12+K12+N12+Q12+T12+W12+Z12+AC12+AF12+AI12+AL12+AO12</f>
        <v>89214138.229999915</v>
      </c>
      <c r="AS12" s="22">
        <f t="shared" ref="AS12" si="10">C12+F12+I12+L12+O12+R12+U12+X12+AA12+AD12+AG12+AJ12+AM12+AP12</f>
        <v>66193026.869999908</v>
      </c>
      <c r="AT12" s="22">
        <f t="shared" ref="AT12" si="11">D12+G12+J12+M12+P12+S12+V12+Y12+AB12+AE12+AH12+AK12+AN12+AQ12</f>
        <v>13697860.132000001</v>
      </c>
      <c r="AU12" s="51">
        <f>'[2]All Operators reconciliation'!V9+'[2]All Operators reconciliation'!X9</f>
        <v>3100269.5753749991</v>
      </c>
      <c r="AV12" s="52">
        <f>'[2]All Operators reconciliation'!U9</f>
        <v>1850234.8860000002</v>
      </c>
    </row>
    <row r="13" spans="1:48" s="27" customFormat="1" ht="12.75" x14ac:dyDescent="0.2">
      <c r="A13" s="34" t="s">
        <v>43</v>
      </c>
      <c r="B13" s="15">
        <f>'[2]MGM Grand Detroit'!L11</f>
        <v>33838261.649999976</v>
      </c>
      <c r="C13" s="16">
        <f>'[2]MGM Grand Detroit'!Q11</f>
        <v>30454435.479999974</v>
      </c>
      <c r="D13" s="17">
        <f>'[2]MGM Grand Detroit'!V11</f>
        <v>5969069.3579999991</v>
      </c>
      <c r="E13" s="15">
        <f>'[2]MotorCity Casino'!L11</f>
        <v>14373625.75</v>
      </c>
      <c r="F13" s="18">
        <f>'[2]MotorCity Casino'!Q11</f>
        <v>12936263.18</v>
      </c>
      <c r="G13" s="17">
        <f>'[2]MotorCity Casino'!V11</f>
        <v>2535507.5829999996</v>
      </c>
      <c r="H13" s="15">
        <f>[2]Greektown_Penn!L11</f>
        <v>2653559.7199999988</v>
      </c>
      <c r="I13" s="18">
        <f>[2]Greektown_Penn!Q11</f>
        <v>2388203.7499999991</v>
      </c>
      <c r="J13" s="17">
        <f>[2]Greektown_Penn!V11</f>
        <v>468087.935</v>
      </c>
      <c r="K13" s="15">
        <f>'[2]Bay Mills Indian Community'!L11</f>
        <v>15200471.310000062</v>
      </c>
      <c r="L13" s="16">
        <f>'[2]Bay Mills Indian Community'!Q11</f>
        <v>13680424.180000063</v>
      </c>
      <c r="M13" s="17">
        <f>'[2]Bay Mills Indian Community'!V11</f>
        <v>3064415.0160000003</v>
      </c>
      <c r="N13" s="15">
        <f>[2]FireKeepers!$L11</f>
        <v>1009086.370000001</v>
      </c>
      <c r="O13" s="18">
        <f>[2]FireKeepers!$Q11</f>
        <v>908177.73000000103</v>
      </c>
      <c r="P13" s="17">
        <f>[2]FireKeepers!$V11</f>
        <v>145308.44</v>
      </c>
      <c r="Q13" s="15">
        <f>'[2]Grnd Traverse Band of Otta &amp; Ch'!$L11</f>
        <v>296557.22999999858</v>
      </c>
      <c r="R13" s="18">
        <f>'[2]Grnd Traverse Band of Otta &amp; Ch'!$Q11</f>
        <v>296557.22999999858</v>
      </c>
      <c r="S13" s="17">
        <f>'[2]Grnd Traverse Band of Otta &amp; Ch'!$V11</f>
        <v>47449.16</v>
      </c>
      <c r="T13" s="15">
        <f>'[2]Gun Lake Band'!L11</f>
        <v>833431.04000000283</v>
      </c>
      <c r="U13" s="18">
        <f>'[2]Gun Lake Band'!Q11</f>
        <v>750087.94000000285</v>
      </c>
      <c r="V13" s="17">
        <f>'[2]Gun Lake Band'!V11</f>
        <v>120014.072</v>
      </c>
      <c r="W13" s="15">
        <f>'[2]Hannahville Indian Community'!L11</f>
        <v>1252340.6100000031</v>
      </c>
      <c r="X13" s="18">
        <f>'[2]Hannahville Indian Community'!Q11</f>
        <v>1127106.5500000031</v>
      </c>
      <c r="Y13" s="17">
        <f>'[2]Hannahville Indian Community'!V11</f>
        <v>205467.07200000001</v>
      </c>
      <c r="Z13" s="15">
        <f>'[2]Keweenaw Bay Indian Community'!L11</f>
        <v>5280782.4699999988</v>
      </c>
      <c r="AA13" s="18">
        <f>'[2]Keweenaw Bay Indian Community'!Q11</f>
        <v>4752704.2199999988</v>
      </c>
      <c r="AB13" s="17">
        <f>'[2]Keweenaw Bay Indian Community'!V11</f>
        <v>1064605.7439999999</v>
      </c>
      <c r="AC13" s="1">
        <f>'[2]Lac Vieux'!L11</f>
        <v>573519.73000000045</v>
      </c>
      <c r="AD13" s="2">
        <f>'[2]Lac Vieux'!Q11</f>
        <v>513449.73000000045</v>
      </c>
      <c r="AE13" s="3">
        <f>'[2]Lac Vieux'!V11</f>
        <v>82151.960000000006</v>
      </c>
      <c r="AF13" s="19">
        <f>'[2]Little River Band of Ottawa Ind'!L11</f>
        <v>6778543.2700000098</v>
      </c>
      <c r="AG13" s="20">
        <f>'[2]Little River Band of Ottawa Ind'!Q11</f>
        <v>6100688.9400000097</v>
      </c>
      <c r="AH13" s="21">
        <f>'[2]Little River Band of Ottawa Ind'!V11</f>
        <v>1366554.32</v>
      </c>
      <c r="AI13" s="19">
        <f>'[2]Little Traverse Bay Band of Oda'!L11</f>
        <v>3081759.0100000054</v>
      </c>
      <c r="AJ13" s="20">
        <f>'[2]Little Traverse Bay Band of Oda'!Q11</f>
        <v>2773583.1100000055</v>
      </c>
      <c r="AK13" s="21">
        <f>'[2]Little Traverse Bay Band of Oda'!V11</f>
        <v>621282.61600000004</v>
      </c>
      <c r="AL13" s="19">
        <f>'[2]Pokagon Band of Potawatomi Ind'!L11</f>
        <v>2133568.9299999932</v>
      </c>
      <c r="AM13" s="20">
        <f>'[2]Pokagon Band of Potawatomi Ind'!Q11</f>
        <v>1920212.0399999931</v>
      </c>
      <c r="AN13" s="21">
        <f>'[2]Pokagon Band of Potawatomi Ind'!V11</f>
        <v>351553.67200000002</v>
      </c>
      <c r="AO13" s="19">
        <f>'[2]Sault Ste. Marie Tribe of Chipp'!L11</f>
        <v>5005860.9299999774</v>
      </c>
      <c r="AP13" s="20">
        <f>'[2]Sault Ste. Marie Tribe of Chipp'!Q11</f>
        <v>4505274.8399999775</v>
      </c>
      <c r="AQ13" s="21">
        <f>'[2]Sault Ste. Marie Tribe of Chipp'!V11</f>
        <v>1009181.568</v>
      </c>
      <c r="AR13" s="22">
        <f t="shared" ref="AR13" si="12">B13+E13+H13+K13+N13+Q13+T13+W13+Z13+AC13+AF13+AI13+AL13+AO13</f>
        <v>92311368.020000041</v>
      </c>
      <c r="AS13" s="22">
        <f t="shared" ref="AS13" si="13">C13+F13+I13+L13+O13+R13+U13+X13+AA13+AD13+AG13+AJ13+AM13+AP13</f>
        <v>83107168.920000032</v>
      </c>
      <c r="AT13" s="22">
        <f t="shared" ref="AT13" si="14">D13+G13+J13+M13+P13+S13+V13+Y13+AB13+AE13+AH13+AK13+AN13+AQ13</f>
        <v>17050648.516000003</v>
      </c>
      <c r="AU13" s="51">
        <f>'[2]All Operators reconciliation'!V10+'[2]All Operators reconciliation'!X10</f>
        <v>4417664.0841250001</v>
      </c>
      <c r="AV13" s="52">
        <f>'[2]All Operators reconciliation'!U10</f>
        <v>2019495.9100000004</v>
      </c>
    </row>
    <row r="14" spans="1:48" s="27" customFormat="1" ht="12.75" x14ac:dyDescent="0.2">
      <c r="A14" s="34" t="s">
        <v>44</v>
      </c>
      <c r="B14" s="15">
        <f>'[2]MGM Grand Detroit'!L12</f>
        <v>39721259.230000019</v>
      </c>
      <c r="C14" s="16">
        <f>'[2]MGM Grand Detroit'!Q12</f>
        <v>35749133.310000017</v>
      </c>
      <c r="D14" s="17">
        <f>'[2]MGM Grand Detroit'!V12</f>
        <v>7006830.1310000001</v>
      </c>
      <c r="E14" s="15">
        <f>'[2]MotorCity Casino'!L12</f>
        <v>14228090.219999991</v>
      </c>
      <c r="F14" s="18">
        <f>'[2]MotorCity Casino'!Q12</f>
        <v>12805281.199999992</v>
      </c>
      <c r="G14" s="17">
        <f>'[2]MotorCity Casino'!V12</f>
        <v>2509835.1179999998</v>
      </c>
      <c r="H14" s="15">
        <f>[2]Greektown_Penn!L12</f>
        <v>2543963.7099999934</v>
      </c>
      <c r="I14" s="18">
        <f>[2]Greektown_Penn!Q12</f>
        <v>2289567.3399999933</v>
      </c>
      <c r="J14" s="17">
        <f>[2]Greektown_Penn!V12</f>
        <v>448755.19499999995</v>
      </c>
      <c r="K14" s="15">
        <f>'[2]Bay Mills Indian Community'!L12</f>
        <v>12612486.570000052</v>
      </c>
      <c r="L14" s="16">
        <f>'[2]Bay Mills Indian Community'!Q12</f>
        <v>11351237.910000052</v>
      </c>
      <c r="M14" s="17">
        <f>'[2]Bay Mills Indian Community'!V12</f>
        <v>2542677.2960000001</v>
      </c>
      <c r="N14" s="15">
        <f>[2]FireKeepers!$L12</f>
        <v>1058550.1899999976</v>
      </c>
      <c r="O14" s="18">
        <f>[2]FireKeepers!$Q12</f>
        <v>952695.1699999976</v>
      </c>
      <c r="P14" s="17">
        <f>[2]FireKeepers!$V12</f>
        <v>152431.23200000002</v>
      </c>
      <c r="Q14" s="15">
        <f>'[2]Grnd Traverse Band of Otta &amp; Ch'!$L12</f>
        <v>822343.66999999806</v>
      </c>
      <c r="R14" s="18">
        <f>'[2]Grnd Traverse Band of Otta &amp; Ch'!$Q12</f>
        <v>822343.66999999806</v>
      </c>
      <c r="S14" s="17">
        <f>'[2]Grnd Traverse Band of Otta &amp; Ch'!$V12</f>
        <v>131574.98400000003</v>
      </c>
      <c r="T14" s="15">
        <f>'[2]Gun Lake Band'!L12</f>
        <v>1330892.9299999997</v>
      </c>
      <c r="U14" s="18">
        <f>'[2]Gun Lake Band'!Q12</f>
        <v>1197803.6299999997</v>
      </c>
      <c r="V14" s="17">
        <f>'[2]Gun Lake Band'!V12</f>
        <v>191648.58400000003</v>
      </c>
      <c r="W14" s="15">
        <f>'[2]Hannahville Indian Community'!L12</f>
        <v>1341448.5899999999</v>
      </c>
      <c r="X14" s="18">
        <f>'[2]Hannahville Indian Community'!Q12</f>
        <v>1207303.73</v>
      </c>
      <c r="Y14" s="17">
        <f>'[2]Hannahville Indian Community'!V12</f>
        <v>231802.32000000004</v>
      </c>
      <c r="Z14" s="15">
        <f>'[2]Keweenaw Bay Indian Community'!L12</f>
        <v>5310215.950000003</v>
      </c>
      <c r="AA14" s="18">
        <f>'[2]Keweenaw Bay Indian Community'!Q12</f>
        <v>4779194.3600000031</v>
      </c>
      <c r="AB14" s="17">
        <f>'[2]Keweenaw Bay Indian Community'!V12</f>
        <v>1070539.5360000001</v>
      </c>
      <c r="AC14" s="1">
        <f>'[2]Lac Vieux'!L12</f>
        <v>508009.1799999997</v>
      </c>
      <c r="AD14" s="2">
        <f>'[2]Lac Vieux'!Q12</f>
        <v>476580.57999999973</v>
      </c>
      <c r="AE14" s="3">
        <f>'[2]Lac Vieux'!V12</f>
        <v>76252.895999999993</v>
      </c>
      <c r="AF14" s="19">
        <f>'[2]Little River Band of Ottawa Ind'!L12</f>
        <v>7144594.9800000023</v>
      </c>
      <c r="AG14" s="20">
        <f>'[2]Little River Band of Ottawa Ind'!Q12</f>
        <v>6430135.4800000023</v>
      </c>
      <c r="AH14" s="21">
        <f>'[2]Little River Band of Ottawa Ind'!V12</f>
        <v>1440350.344</v>
      </c>
      <c r="AI14" s="19">
        <f>'[2]Little Traverse Bay Band of Oda'!L12</f>
        <v>3061986.3200000077</v>
      </c>
      <c r="AJ14" s="20">
        <f>'[2]Little Traverse Bay Band of Oda'!Q12</f>
        <v>2755787.6800000076</v>
      </c>
      <c r="AK14" s="21">
        <f>'[2]Little Traverse Bay Band of Oda'!V12</f>
        <v>617296.44000000006</v>
      </c>
      <c r="AL14" s="19">
        <f>'[2]Pokagon Band of Potawatomi Ind'!L12</f>
        <v>2485572.8199999989</v>
      </c>
      <c r="AM14" s="20">
        <f>'[2]Pokagon Band of Potawatomi Ind'!Q12</f>
        <v>2237015.5299999989</v>
      </c>
      <c r="AN14" s="21">
        <f>'[2]Pokagon Band of Potawatomi Ind'!V12</f>
        <v>446895.58400000003</v>
      </c>
      <c r="AO14" s="19">
        <f>'[2]Sault Ste. Marie Tribe of Chipp'!L12</f>
        <v>5028203.0799999982</v>
      </c>
      <c r="AP14" s="20">
        <f>'[2]Sault Ste. Marie Tribe of Chipp'!Q12</f>
        <v>4525382.7699999986</v>
      </c>
      <c r="AQ14" s="21">
        <f>'[2]Sault Ste. Marie Tribe of Chipp'!V12</f>
        <v>1013685.7439999999</v>
      </c>
      <c r="AR14" s="22">
        <f t="shared" ref="AR14" si="15">B14+E14+H14+K14+N14+Q14+T14+W14+Z14+AC14+AF14+AI14+AL14+AO14</f>
        <v>97197617.440000042</v>
      </c>
      <c r="AS14" s="22">
        <f t="shared" ref="AS14" si="16">C14+F14+I14+L14+O14+R14+U14+X14+AA14+AD14+AG14+AJ14+AM14+AP14</f>
        <v>87579462.360000044</v>
      </c>
      <c r="AT14" s="22">
        <f t="shared" ref="AT14" si="17">D14+G14+J14+M14+P14+S14+V14+Y14+AB14+AE14+AH14+AK14+AN14+AQ14</f>
        <v>17880575.403999999</v>
      </c>
      <c r="AU14" s="51">
        <f>'[2]All Operators reconciliation'!V11+'[2]All Operators reconciliation'!X11</f>
        <v>4906444.2491250001</v>
      </c>
      <c r="AV14" s="52">
        <f>'[2]All Operators reconciliation'!U11</f>
        <v>1978788.74</v>
      </c>
    </row>
    <row r="15" spans="1:48" s="27" customFormat="1" ht="12.75" x14ac:dyDescent="0.2">
      <c r="A15" s="34" t="s">
        <v>45</v>
      </c>
      <c r="B15" s="15">
        <f>'[2]MGM Grand Detroit'!L13</f>
        <v>40596541.399999857</v>
      </c>
      <c r="C15" s="16">
        <f>'[2]MGM Grand Detroit'!Q13</f>
        <v>36536887.259999856</v>
      </c>
      <c r="D15" s="17">
        <f>'[2]MGM Grand Detroit'!V13</f>
        <v>7161229.9009999996</v>
      </c>
      <c r="E15" s="15">
        <f>'[2]MotorCity Casino'!L13</f>
        <v>15393786.189999919</v>
      </c>
      <c r="F15" s="18">
        <f>'[2]MotorCity Casino'!Q13</f>
        <v>13854407.569999918</v>
      </c>
      <c r="G15" s="17">
        <f>'[2]MotorCity Casino'!V13</f>
        <v>2715463.8840000001</v>
      </c>
      <c r="H15" s="15">
        <f>[2]Greektown_Penn!L13</f>
        <v>3942729.1799999774</v>
      </c>
      <c r="I15" s="18">
        <f>[2]Greektown_Penn!Q13</f>
        <v>3548456.2599999774</v>
      </c>
      <c r="J15" s="17">
        <f>[2]Greektown_Penn!V13</f>
        <v>695497.42499999993</v>
      </c>
      <c r="K15" s="15">
        <f>'[2]Bay Mills Indian Community'!L13</f>
        <v>15471966.529999971</v>
      </c>
      <c r="L15" s="16">
        <f>'[2]Bay Mills Indian Community'!Q13</f>
        <v>13924769.879999971</v>
      </c>
      <c r="M15" s="17">
        <f>'[2]Bay Mills Indian Community'!V13</f>
        <v>3119148.4560000002</v>
      </c>
      <c r="N15" s="15">
        <f>[2]FireKeepers!$L13</f>
        <v>1143231.1900000013</v>
      </c>
      <c r="O15" s="18">
        <f>[2]FireKeepers!$Q13</f>
        <v>1028908.0800000014</v>
      </c>
      <c r="P15" s="17">
        <f>[2]FireKeepers!$V13</f>
        <v>164625.296</v>
      </c>
      <c r="Q15" s="15">
        <f>'[2]Grnd Traverse Band of Otta &amp; Ch'!$L13</f>
        <v>1385507.0099999979</v>
      </c>
      <c r="R15" s="18">
        <f>'[2]Grnd Traverse Band of Otta &amp; Ch'!$Q13</f>
        <v>1391641.049999998</v>
      </c>
      <c r="S15" s="17">
        <f>'[2]Grnd Traverse Band of Otta &amp; Ch'!$V13</f>
        <v>229507.33600000001</v>
      </c>
      <c r="T15" s="15">
        <f>'[2]Gun Lake Band'!L13</f>
        <v>1648143.299999997</v>
      </c>
      <c r="U15" s="18">
        <f>'[2]Gun Lake Band'!Q13</f>
        <v>1483328.9699999969</v>
      </c>
      <c r="V15" s="17">
        <f>'[2]Gun Lake Band'!V13</f>
        <v>246545.24800000002</v>
      </c>
      <c r="W15" s="15">
        <f>'[2]Hannahville Indian Community'!L13</f>
        <v>1309431.3399999999</v>
      </c>
      <c r="X15" s="18">
        <f>'[2]Hannahville Indian Community'!Q13</f>
        <v>1178488.21</v>
      </c>
      <c r="Y15" s="17">
        <f>'[2]Hannahville Indian Community'!V13</f>
        <v>239538.728</v>
      </c>
      <c r="Z15" s="15">
        <f>'[2]Keweenaw Bay Indian Community'!L13</f>
        <v>4665816.7900000066</v>
      </c>
      <c r="AA15" s="18">
        <f>'[2]Keweenaw Bay Indian Community'!Q13</f>
        <v>4199235.1100000069</v>
      </c>
      <c r="AB15" s="17">
        <f>'[2]Keweenaw Bay Indian Community'!V13</f>
        <v>940628.66400000011</v>
      </c>
      <c r="AC15" s="1">
        <f>'[2]Lac Vieux'!L13</f>
        <v>294019.25999999791</v>
      </c>
      <c r="AD15" s="2">
        <f>'[2]Lac Vieux'!Q13</f>
        <v>245297.85999999792</v>
      </c>
      <c r="AE15" s="3">
        <f>'[2]Lac Vieux'!V13</f>
        <v>39247.656000000003</v>
      </c>
      <c r="AF15" s="19">
        <f>'[2]Little River Band of Ottawa Ind'!L13</f>
        <v>6667525.2399999909</v>
      </c>
      <c r="AG15" s="20">
        <f>'[2]Little River Band of Ottawa Ind'!Q13</f>
        <v>6000772.7199999914</v>
      </c>
      <c r="AH15" s="21">
        <f>'[2]Little River Band of Ottawa Ind'!V13</f>
        <v>1344173.0880000002</v>
      </c>
      <c r="AI15" s="19">
        <f>'[2]Little Traverse Bay Band of Oda'!L13</f>
        <v>2915453.1300000101</v>
      </c>
      <c r="AJ15" s="20">
        <f>'[2]Little Traverse Bay Band of Oda'!Q13</f>
        <v>2623907.8200000101</v>
      </c>
      <c r="AK15" s="21">
        <f>'[2]Little Traverse Bay Band of Oda'!V13</f>
        <v>587755.35199999996</v>
      </c>
      <c r="AL15" s="19">
        <f>'[2]Pokagon Band of Potawatomi Ind'!L13</f>
        <v>2418510.0799999963</v>
      </c>
      <c r="AM15" s="20">
        <f>'[2]Pokagon Band of Potawatomi Ind'!Q13</f>
        <v>2176659.0699999966</v>
      </c>
      <c r="AN15" s="21">
        <f>'[2]Pokagon Band of Potawatomi Ind'!V13</f>
        <v>472960.24000000005</v>
      </c>
      <c r="AO15" s="19">
        <f>'[2]Sault Ste. Marie Tribe of Chipp'!L13</f>
        <v>4527561.2599999905</v>
      </c>
      <c r="AP15" s="20">
        <f>'[2]Sault Ste. Marie Tribe of Chipp'!Q13</f>
        <v>4074805.1399999904</v>
      </c>
      <c r="AQ15" s="21">
        <f>'[2]Sault Ste. Marie Tribe of Chipp'!V13</f>
        <v>912756.35199999996</v>
      </c>
      <c r="AR15" s="22">
        <f t="shared" ref="AR15" si="18">B15+E15+H15+K15+N15+Q15+T15+W15+Z15+AC15+AF15+AI15+AL15+AO15</f>
        <v>102380221.89999972</v>
      </c>
      <c r="AS15" s="22">
        <f t="shared" ref="AS15" si="19">C15+F15+I15+L15+O15+R15+U15+X15+AA15+AD15+AG15+AJ15+AM15+AP15</f>
        <v>92267564.999999687</v>
      </c>
      <c r="AT15" s="22">
        <f t="shared" ref="AT15" si="20">D15+G15+J15+M15+P15+S15+V15+Y15+AB15+AE15+AH15+AK15+AN15+AQ15</f>
        <v>18869077.626000002</v>
      </c>
      <c r="AU15" s="51">
        <f>'[2]All Operators reconciliation'!V12+'[2]All Operators reconciliation'!X12</f>
        <v>5205185.9786249967</v>
      </c>
      <c r="AV15" s="52">
        <f>'[2]All Operators reconciliation'!U12</f>
        <v>2074221.6040000005</v>
      </c>
    </row>
    <row r="16" spans="1:48" s="27" customFormat="1" ht="12.75" x14ac:dyDescent="0.2">
      <c r="A16" s="34" t="s">
        <v>46</v>
      </c>
      <c r="B16" s="15">
        <f>'[2]MGM Grand Detroit'!L14</f>
        <v>41372054.940000057</v>
      </c>
      <c r="C16" s="16">
        <f>'[2]MGM Grand Detroit'!Q14</f>
        <v>37234849.450000055</v>
      </c>
      <c r="D16" s="17">
        <f>'[2]MGM Grand Detroit'!V14</f>
        <v>7298030.4949999992</v>
      </c>
      <c r="E16" s="15">
        <f>'[2]MotorCity Casino'!L14</f>
        <v>17617301.469999995</v>
      </c>
      <c r="F16" s="18">
        <f>'[2]MotorCity Casino'!Q14</f>
        <v>15855571.319999995</v>
      </c>
      <c r="G16" s="17">
        <f>'[2]MotorCity Casino'!V14</f>
        <v>3107691.9789999998</v>
      </c>
      <c r="H16" s="15">
        <f>[2]Greektown_Penn!L14</f>
        <v>4542870.2900000215</v>
      </c>
      <c r="I16" s="18">
        <f>[2]Greektown_Penn!Q14</f>
        <v>4088583.2600000212</v>
      </c>
      <c r="J16" s="17">
        <f>[2]Greektown_Penn!V14</f>
        <v>801362.31700000004</v>
      </c>
      <c r="K16" s="15">
        <f>'[2]Bay Mills Indian Community'!L14</f>
        <v>19658185.299999952</v>
      </c>
      <c r="L16" s="16">
        <f>'[2]Bay Mills Indian Community'!Q14</f>
        <v>17692366.769999951</v>
      </c>
      <c r="M16" s="17">
        <f>'[2]Bay Mills Indian Community'!V14</f>
        <v>3963090.16</v>
      </c>
      <c r="N16" s="15">
        <f>[2]FireKeepers!$L14</f>
        <v>1148176.4499999993</v>
      </c>
      <c r="O16" s="18">
        <f>[2]FireKeepers!$Q14</f>
        <v>1033358.7999999992</v>
      </c>
      <c r="P16" s="17">
        <f>[2]FireKeepers!$V14</f>
        <v>165337.40800000002</v>
      </c>
      <c r="Q16" s="15">
        <f>'[2]Grnd Traverse Band of Otta &amp; Ch'!$L14</f>
        <v>1709592.6600000113</v>
      </c>
      <c r="R16" s="18">
        <f>'[2]Grnd Traverse Band of Otta &amp; Ch'!$Q14</f>
        <v>1709592.6600000113</v>
      </c>
      <c r="S16" s="17">
        <f>'[2]Grnd Traverse Band of Otta &amp; Ch'!$V14</f>
        <v>300888.31200000003</v>
      </c>
      <c r="T16" s="15">
        <f>'[2]Gun Lake Band'!L14</f>
        <v>1354273.6000000015</v>
      </c>
      <c r="U16" s="18">
        <f>'[2]Gun Lake Band'!Q14</f>
        <v>1218846.2400000016</v>
      </c>
      <c r="V16" s="17">
        <f>'[2]Gun Lake Band'!V14</f>
        <v>214516.93599999999</v>
      </c>
      <c r="W16" s="15">
        <f>'[2]Hannahville Indian Community'!L14</f>
        <v>1797698.5199999958</v>
      </c>
      <c r="X16" s="18">
        <f>'[2]Hannahville Indian Community'!Q14</f>
        <v>1617928.6699999957</v>
      </c>
      <c r="Y16" s="17">
        <f>'[2]Hannahville Indian Community'!V14</f>
        <v>343685.01600000006</v>
      </c>
      <c r="Z16" s="15">
        <f>'[2]Keweenaw Bay Indian Community'!L14</f>
        <v>5201307.5099999905</v>
      </c>
      <c r="AA16" s="18">
        <f>'[2]Keweenaw Bay Indian Community'!Q14</f>
        <v>4681176.7599999905</v>
      </c>
      <c r="AB16" s="17">
        <f>'[2]Keweenaw Bay Indian Community'!V14</f>
        <v>1048583.5919999999</v>
      </c>
      <c r="AC16" s="1">
        <f>'[2]Lac Vieux'!L14</f>
        <v>640736.14999999851</v>
      </c>
      <c r="AD16" s="2">
        <f>'[2]Lac Vieux'!Q14</f>
        <v>639256.14999999851</v>
      </c>
      <c r="AE16" s="3">
        <f>'[2]Lac Vieux'!V14</f>
        <v>102280.984</v>
      </c>
      <c r="AF16" s="19">
        <f>'[2]Little River Band of Ottawa Ind'!L14</f>
        <v>7270958.4300000062</v>
      </c>
      <c r="AG16" s="20">
        <f>'[2]Little River Band of Ottawa Ind'!Q14</f>
        <v>6543862.5800000066</v>
      </c>
      <c r="AH16" s="21">
        <f>'[2]Little River Band of Ottawa Ind'!V14</f>
        <v>1465825.216</v>
      </c>
      <c r="AI16" s="19">
        <f>'[2]Little Traverse Bay Band of Oda'!L14</f>
        <v>984512.41000000248</v>
      </c>
      <c r="AJ16" s="20">
        <f>'[2]Little Traverse Bay Band of Oda'!Q14</f>
        <v>886061.17000000249</v>
      </c>
      <c r="AK16" s="21">
        <f>'[2]Little Traverse Bay Band of Oda'!V14</f>
        <v>198477.70400000003</v>
      </c>
      <c r="AL16" s="19">
        <f>'[2]Pokagon Band of Potawatomi Ind'!L14</f>
        <v>2121078.1700000037</v>
      </c>
      <c r="AM16" s="20">
        <f>'[2]Pokagon Band of Potawatomi Ind'!Q14</f>
        <v>1908970.3600000036</v>
      </c>
      <c r="AN16" s="21">
        <f>'[2]Pokagon Band of Potawatomi Ind'!V14</f>
        <v>427609.36</v>
      </c>
      <c r="AO16" s="19">
        <f>'[2]Sault Ste. Marie Tribe of Chipp'!L14</f>
        <v>4255150.3900000155</v>
      </c>
      <c r="AP16" s="20">
        <f>'[2]Sault Ste. Marie Tribe of Chipp'!Q14</f>
        <v>3829635.3500000155</v>
      </c>
      <c r="AQ16" s="21">
        <f>'[2]Sault Ste. Marie Tribe of Chipp'!V14</f>
        <v>857838.32</v>
      </c>
      <c r="AR16" s="22">
        <f t="shared" si="6"/>
        <v>109673896.29000004</v>
      </c>
      <c r="AS16" s="22">
        <f t="shared" si="7"/>
        <v>98940059.540000036</v>
      </c>
      <c r="AT16" s="22">
        <f t="shared" si="8"/>
        <v>20295217.798999999</v>
      </c>
      <c r="AU16" s="51">
        <f>'[2]All Operators reconciliation'!V13+'[2]All Operators reconciliation'!X13</f>
        <v>5517773.8893750003</v>
      </c>
      <c r="AV16" s="52">
        <f>'[2]All Operators reconciliation'!U13</f>
        <v>2272033.2519999999</v>
      </c>
    </row>
    <row r="17" spans="1:65" s="27" customFormat="1" ht="12.75" x14ac:dyDescent="0.2">
      <c r="A17" s="34" t="s">
        <v>47</v>
      </c>
      <c r="B17" s="15">
        <f>'[2]MGM Grand Detroit'!L15</f>
        <v>40116304.130000114</v>
      </c>
      <c r="C17" s="16">
        <f>'[2]MGM Grand Detroit'!Q15</f>
        <v>36104673.710000113</v>
      </c>
      <c r="D17" s="17">
        <f>'[2]MGM Grand Detroit'!V15</f>
        <v>7076516.0480000004</v>
      </c>
      <c r="E17" s="15">
        <f>'[2]MotorCity Casino'!L15</f>
        <v>16784717.620000016</v>
      </c>
      <c r="F17" s="18">
        <f>'[2]MotorCity Casino'!Q15</f>
        <v>15106245.860000016</v>
      </c>
      <c r="G17" s="17">
        <f>'[2]MotorCity Casino'!V15</f>
        <v>2960824.1879999996</v>
      </c>
      <c r="H17" s="15">
        <f>[2]Greektown_Penn!L15</f>
        <v>4647188.8199999928</v>
      </c>
      <c r="I17" s="18">
        <f>[2]Greektown_Penn!Q15</f>
        <v>4182469.939999993</v>
      </c>
      <c r="J17" s="17">
        <f>[2]Greektown_Penn!V15</f>
        <v>819764.10600000003</v>
      </c>
      <c r="K17" s="15">
        <f>'[2]Bay Mills Indian Community'!L15</f>
        <v>16833954.539999962</v>
      </c>
      <c r="L17" s="16">
        <f>'[2]Bay Mills Indian Community'!Q15</f>
        <v>15150559.089999963</v>
      </c>
      <c r="M17" s="17">
        <f>'[2]Bay Mills Indian Community'!V15</f>
        <v>3393725.2320000003</v>
      </c>
      <c r="N17" s="15">
        <f>[2]FireKeepers!$L15</f>
        <v>1253308.2599999979</v>
      </c>
      <c r="O17" s="18">
        <f>[2]FireKeepers!$Q15</f>
        <v>1127977.4299999978</v>
      </c>
      <c r="P17" s="17">
        <f>[2]FireKeepers!$V15</f>
        <v>197465.65600000002</v>
      </c>
      <c r="Q17" s="15">
        <f>'[2]Grnd Traverse Band of Otta &amp; Ch'!$L15</f>
        <v>2376566.4199999869</v>
      </c>
      <c r="R17" s="18">
        <f>'[2]Grnd Traverse Band of Otta &amp; Ch'!$Q15</f>
        <v>1525784.1299999868</v>
      </c>
      <c r="S17" s="17">
        <f>'[2]Grnd Traverse Band of Otta &amp; Ch'!$V15</f>
        <v>268538.00800000003</v>
      </c>
      <c r="T17" s="15">
        <f>'[2]Gun Lake Band'!L15</f>
        <v>1452859.0700000003</v>
      </c>
      <c r="U17" s="18">
        <f>'[2]Gun Lake Band'!Q15</f>
        <v>1307573.1700000004</v>
      </c>
      <c r="V17" s="17">
        <f>'[2]Gun Lake Band'!V15</f>
        <v>230132.88</v>
      </c>
      <c r="W17" s="15">
        <f>'[2]Hannahville Indian Community'!L15</f>
        <v>1408985.2599999979</v>
      </c>
      <c r="X17" s="18">
        <f>'[2]Hannahville Indian Community'!Q15</f>
        <v>1268086.7299999979</v>
      </c>
      <c r="Y17" s="17">
        <f>'[2]Hannahville Indian Community'!V15</f>
        <v>284051.42400000006</v>
      </c>
      <c r="Z17" s="15">
        <f>'[2]Keweenaw Bay Indian Community'!L15</f>
        <v>5806911.5499999821</v>
      </c>
      <c r="AA17" s="18">
        <f>'[2]Keweenaw Bay Indian Community'!Q15</f>
        <v>5226220.389999982</v>
      </c>
      <c r="AB17" s="17">
        <f>'[2]Keweenaw Bay Indian Community'!V15</f>
        <v>1170673.368</v>
      </c>
      <c r="AC17" s="1">
        <f>'[2]Lac Vieux'!L15</f>
        <v>801055</v>
      </c>
      <c r="AD17" s="2">
        <f>'[2]Lac Vieux'!Q15</f>
        <v>800830</v>
      </c>
      <c r="AE17" s="3">
        <f>'[2]Lac Vieux'!V15</f>
        <v>128132.8</v>
      </c>
      <c r="AF17" s="19">
        <f>'[2]Little River Band of Ottawa Ind'!L15</f>
        <v>7041412.5899999915</v>
      </c>
      <c r="AG17" s="20">
        <f>'[2]Little River Band of Ottawa Ind'!Q15</f>
        <v>6337271.3299999917</v>
      </c>
      <c r="AH17" s="21">
        <f>'[2]Little River Band of Ottawa Ind'!V15</f>
        <v>1419548.7760000001</v>
      </c>
      <c r="AI17" s="19">
        <f>'[2]Little Traverse Bay Band of Oda'!L15</f>
        <v>2543796.6700000018</v>
      </c>
      <c r="AJ17" s="20">
        <f>'[2]Little Traverse Bay Band of Oda'!Q15</f>
        <v>2289417.0000000019</v>
      </c>
      <c r="AK17" s="21">
        <f>'[2]Little Traverse Bay Band of Oda'!V15</f>
        <v>512829.40800000005</v>
      </c>
      <c r="AL17" s="19">
        <f>'[2]Pokagon Band of Potawatomi Ind'!L15</f>
        <v>2371632.4600000004</v>
      </c>
      <c r="AM17" s="20">
        <f>'[2]Pokagon Band of Potawatomi Ind'!Q15</f>
        <v>2134469.2100000004</v>
      </c>
      <c r="AN17" s="21">
        <f>'[2]Pokagon Band of Potawatomi Ind'!V15</f>
        <v>478121.10400000005</v>
      </c>
      <c r="AO17" s="19">
        <f>'[2]Sault Ste. Marie Tribe of Chipp'!L15</f>
        <v>4154309.4099999964</v>
      </c>
      <c r="AP17" s="20">
        <f>'[2]Sault Ste. Marie Tribe of Chipp'!Q15</f>
        <v>3738878.4699999965</v>
      </c>
      <c r="AQ17" s="21">
        <f>'[2]Sault Ste. Marie Tribe of Chipp'!V15</f>
        <v>837508.77600000007</v>
      </c>
      <c r="AR17" s="22">
        <f t="shared" si="6"/>
        <v>107593001.80000003</v>
      </c>
      <c r="AS17" s="22">
        <f t="shared" si="7"/>
        <v>96300456.460000038</v>
      </c>
      <c r="AT17" s="22">
        <f t="shared" si="8"/>
        <v>19777831.774</v>
      </c>
      <c r="AU17" s="51">
        <f>'[2]All Operators reconciliation'!V14+'[2]All Operators reconciliation'!X14</f>
        <v>5345462.0868750019</v>
      </c>
      <c r="AV17" s="52">
        <f>'[2]All Operators reconciliation'!U14</f>
        <v>2230181.858</v>
      </c>
    </row>
    <row r="18" spans="1:65" s="27" customFormat="1" ht="13.5" thickBot="1" x14ac:dyDescent="0.25">
      <c r="A18" s="34" t="s">
        <v>48</v>
      </c>
      <c r="B18" s="15">
        <f>'[2]MGM Grand Detroit'!L16</f>
        <v>45978066.289999962</v>
      </c>
      <c r="C18" s="16">
        <f>'[2]MGM Grand Detroit'!Q16</f>
        <v>41380259.659999959</v>
      </c>
      <c r="D18" s="17">
        <f>'[2]MGM Grand Detroit'!V16</f>
        <v>8110530.8969999999</v>
      </c>
      <c r="E18" s="15">
        <f>'[2]MotorCity Casino'!L16</f>
        <v>17348630.020000044</v>
      </c>
      <c r="F18" s="18">
        <f>'[2]MotorCity Casino'!Q16</f>
        <v>15613767.020000044</v>
      </c>
      <c r="G18" s="17">
        <f>'[2]MotorCity Casino'!V16</f>
        <v>3060298.3389999997</v>
      </c>
      <c r="H18" s="15">
        <f>[2]Greektown_Penn!L16</f>
        <v>4761995.5</v>
      </c>
      <c r="I18" s="18">
        <f>[2]Greektown_Penn!Q16</f>
        <v>4285795.95</v>
      </c>
      <c r="J18" s="17">
        <f>[2]Greektown_Penn!V16</f>
        <v>840016.00900000008</v>
      </c>
      <c r="K18" s="15">
        <f>'[2]Bay Mills Indian Community'!L16</f>
        <v>20104035.769999981</v>
      </c>
      <c r="L18" s="16">
        <f>'[2]Bay Mills Indian Community'!Q16</f>
        <v>18093632.189999983</v>
      </c>
      <c r="M18" s="17">
        <f>'[2]Bay Mills Indian Community'!V16</f>
        <v>4052973.608</v>
      </c>
      <c r="N18" s="15">
        <f>[2]FireKeepers!$L16</f>
        <v>1130286.3100000024</v>
      </c>
      <c r="O18" s="18">
        <f>[2]FireKeepers!$Q16</f>
        <v>1017257.6800000024</v>
      </c>
      <c r="P18" s="17">
        <f>[2]FireKeepers!$V16</f>
        <v>179037.35200000001</v>
      </c>
      <c r="Q18" s="15">
        <f>'[2]Grnd Traverse Band of Otta &amp; Ch'!$L16</f>
        <v>3990132.3299999833</v>
      </c>
      <c r="R18" s="18">
        <f>'[2]Grnd Traverse Band of Otta &amp; Ch'!$Q16</f>
        <v>3591119.0899999831</v>
      </c>
      <c r="S18" s="17">
        <f>'[2]Grnd Traverse Band of Otta &amp; Ch'!$V16</f>
        <v>704174.36</v>
      </c>
      <c r="T18" s="15">
        <f>'[2]Gun Lake Band'!L16</f>
        <v>1522725.6400000006</v>
      </c>
      <c r="U18" s="18">
        <f>'[2]Gun Lake Band'!Q16</f>
        <v>1370453.0700000005</v>
      </c>
      <c r="V18" s="17">
        <f>'[2]Gun Lake Band'!V16</f>
        <v>248762.31200000003</v>
      </c>
      <c r="W18" s="15">
        <f>'[2]Hannahville Indian Community'!L16</f>
        <v>1476554.7900000066</v>
      </c>
      <c r="X18" s="18">
        <f>'[2]Hannahville Indian Community'!Q16</f>
        <v>1328899.3100000066</v>
      </c>
      <c r="Y18" s="17">
        <f>'[2]Hannahville Indian Community'!V16</f>
        <v>297673.44800000003</v>
      </c>
      <c r="Z18" s="15">
        <f>'[2]Keweenaw Bay Indian Community'!L16</f>
        <v>6137892.2800000012</v>
      </c>
      <c r="AA18" s="18">
        <f>'[2]Keweenaw Bay Indian Community'!Q16</f>
        <v>5524103.0500000007</v>
      </c>
      <c r="AB18" s="17">
        <f>'[2]Keweenaw Bay Indian Community'!V16</f>
        <v>1237399.0880000002</v>
      </c>
      <c r="AC18" s="1">
        <f>'[2]Lac Vieux'!L16</f>
        <v>1172026.2300000042</v>
      </c>
      <c r="AD18" s="2">
        <f>'[2]Lac Vieux'!Q16</f>
        <v>1164504.2300000042</v>
      </c>
      <c r="AE18" s="3">
        <f>'[2]Lac Vieux'!V16</f>
        <v>201794.08799999999</v>
      </c>
      <c r="AF18" s="19">
        <f>'[2]Little River Band of Ottawa Ind'!L16</f>
        <v>7942057.3500000117</v>
      </c>
      <c r="AG18" s="20">
        <f>'[2]Little River Band of Ottawa Ind'!Q16</f>
        <v>7147851.6200000122</v>
      </c>
      <c r="AH18" s="21">
        <f>'[2]Little River Band of Ottawa Ind'!V16</f>
        <v>1601118.76</v>
      </c>
      <c r="AI18" s="19">
        <f>'[2]Little Traverse Bay Band of Oda'!L16</f>
        <v>2928618.5100000054</v>
      </c>
      <c r="AJ18" s="20">
        <f>'[2]Little Traverse Bay Band of Oda'!Q16</f>
        <v>2635756.6600000053</v>
      </c>
      <c r="AK18" s="21">
        <f>'[2]Little Traverse Bay Band of Oda'!V16</f>
        <v>590409.49600000004</v>
      </c>
      <c r="AL18" s="19">
        <f>'[2]Pokagon Band of Potawatomi Ind'!L16</f>
        <v>2472380.9099999992</v>
      </c>
      <c r="AM18" s="20">
        <f>'[2]Pokagon Band of Potawatomi Ind'!Q16</f>
        <v>2225142.8199999994</v>
      </c>
      <c r="AN18" s="21">
        <f>'[2]Pokagon Band of Potawatomi Ind'!V16</f>
        <v>498431.99200000003</v>
      </c>
      <c r="AO18" s="19">
        <f>'[2]Sault Ste. Marie Tribe of Chipp'!L16</f>
        <v>4795190.8500000089</v>
      </c>
      <c r="AP18" s="20">
        <f>'[2]Sault Ste. Marie Tribe of Chipp'!Q16</f>
        <v>4315671.7600000091</v>
      </c>
      <c r="AQ18" s="21">
        <f>'[2]Sault Ste. Marie Tribe of Chipp'!V16</f>
        <v>966710.47200000007</v>
      </c>
      <c r="AR18" s="22">
        <f t="shared" si="6"/>
        <v>121760592.78</v>
      </c>
      <c r="AS18" s="22">
        <f t="shared" si="7"/>
        <v>109694214.11000001</v>
      </c>
      <c r="AT18" s="22">
        <f t="shared" si="8"/>
        <v>22589330.220999997</v>
      </c>
      <c r="AU18" s="51">
        <f>'[2]All Operators reconciliation'!V15+'[2]All Operators reconciliation'!X15</f>
        <v>5913502.887875</v>
      </c>
      <c r="AV18" s="52">
        <f>'[2]All Operators reconciliation'!U15</f>
        <v>2644621.2439999999</v>
      </c>
    </row>
    <row r="19" spans="1:65" s="28" customFormat="1" ht="13.5" thickBot="1" x14ac:dyDescent="0.25">
      <c r="A19" s="35" t="s">
        <v>49</v>
      </c>
      <c r="B19" s="12">
        <f t="shared" ref="B19:AV19" si="21">SUM(B7:B18)</f>
        <v>417067741.35000038</v>
      </c>
      <c r="C19" s="13">
        <f t="shared" ref="C19" si="22">SUM(C7:C18)</f>
        <v>375360967.21000034</v>
      </c>
      <c r="D19" s="4">
        <f t="shared" si="21"/>
        <v>73094749.588</v>
      </c>
      <c r="E19" s="12">
        <f t="shared" si="21"/>
        <v>184704438.89999998</v>
      </c>
      <c r="F19" s="14">
        <f t="shared" ref="F19" si="23">SUM(F7:F18)</f>
        <v>166229367.85999998</v>
      </c>
      <c r="G19" s="4">
        <f t="shared" si="21"/>
        <v>32104956.100000001</v>
      </c>
      <c r="H19" s="12">
        <f t="shared" si="21"/>
        <v>41772574.229999989</v>
      </c>
      <c r="I19" s="14">
        <f t="shared" ref="I19" si="24">SUM(I7:I18)</f>
        <v>37595316.809999987</v>
      </c>
      <c r="J19" s="4">
        <f t="shared" si="21"/>
        <v>6892682.0969999991</v>
      </c>
      <c r="K19" s="12">
        <f t="shared" si="21"/>
        <v>184500183.63999981</v>
      </c>
      <c r="L19" s="13">
        <f t="shared" ref="L19" si="25">SUM(L7:L18)</f>
        <v>166751885.62999982</v>
      </c>
      <c r="M19" s="4">
        <f t="shared" si="21"/>
        <v>36808422.376000002</v>
      </c>
      <c r="N19" s="12">
        <f t="shared" ref="N19" si="26">SUM(N7:N18)</f>
        <v>6754541.1600000001</v>
      </c>
      <c r="O19" s="14">
        <f t="shared" ref="O19" si="27">SUM(O7:O18)</f>
        <v>6079087.04</v>
      </c>
      <c r="P19" s="4">
        <f t="shared" ref="P19" si="28">SUM(P7:P18)</f>
        <v>1005919.328</v>
      </c>
      <c r="Q19" s="12">
        <f t="shared" si="21"/>
        <v>12497955.269999973</v>
      </c>
      <c r="R19" s="14">
        <f t="shared" ref="R19" si="29">SUM(R7:R18)</f>
        <v>11254293.779999971</v>
      </c>
      <c r="S19" s="4">
        <f t="shared" si="21"/>
        <v>1988893.12</v>
      </c>
      <c r="T19" s="12">
        <f t="shared" ref="T19:V19" si="30">SUM(T7:T18)</f>
        <v>9414067.3700000029</v>
      </c>
      <c r="U19" s="14">
        <f t="shared" si="30"/>
        <v>8472660.6300000027</v>
      </c>
      <c r="V19" s="4">
        <f t="shared" si="30"/>
        <v>1434750.8560000001</v>
      </c>
      <c r="W19" s="12">
        <f t="shared" si="21"/>
        <v>16715807.370000001</v>
      </c>
      <c r="X19" s="14">
        <f t="shared" ref="X19" si="31">SUM(X7:X18)</f>
        <v>15044226.630000003</v>
      </c>
      <c r="Y19" s="4">
        <f t="shared" si="21"/>
        <v>2825906.7679999997</v>
      </c>
      <c r="Z19" s="12">
        <f t="shared" si="21"/>
        <v>50559888.859999992</v>
      </c>
      <c r="AA19" s="14">
        <f t="shared" ref="AA19" si="32">SUM(AA7:AA18)</f>
        <v>45511996.799999997</v>
      </c>
      <c r="AB19" s="4">
        <f t="shared" si="21"/>
        <v>9650687.2880000006</v>
      </c>
      <c r="AC19" s="12">
        <f t="shared" ref="AC19:AE19" si="33">SUM(AC7:AC18)</f>
        <v>5116535.32</v>
      </c>
      <c r="AD19" s="14">
        <f t="shared" si="33"/>
        <v>4967088.32</v>
      </c>
      <c r="AE19" s="4">
        <f t="shared" si="33"/>
        <v>810207.54400000011</v>
      </c>
      <c r="AF19" s="12">
        <f t="shared" si="21"/>
        <v>74560766.400000006</v>
      </c>
      <c r="AG19" s="14">
        <f t="shared" ref="AG19" si="34">SUM(AG7:AG18)</f>
        <v>67104689.760000013</v>
      </c>
      <c r="AH19" s="4">
        <f t="shared" si="21"/>
        <v>14487450.488</v>
      </c>
      <c r="AI19" s="12">
        <f t="shared" si="21"/>
        <v>40875260.590000033</v>
      </c>
      <c r="AJ19" s="14">
        <f t="shared" ref="AJ19" si="35">SUM(AJ7:AJ18)</f>
        <v>36787734.530000031</v>
      </c>
      <c r="AK19" s="4">
        <f t="shared" si="21"/>
        <v>7696452.5440000016</v>
      </c>
      <c r="AL19" s="12">
        <f t="shared" ref="AL19:AN19" si="36">SUM(AL7:AL18)</f>
        <v>21702254.689999994</v>
      </c>
      <c r="AM19" s="14">
        <f t="shared" si="36"/>
        <v>19532029.219999991</v>
      </c>
      <c r="AN19" s="4">
        <f t="shared" si="36"/>
        <v>3831174.5440000002</v>
      </c>
      <c r="AO19" s="12">
        <f t="shared" si="21"/>
        <v>47757369.56999997</v>
      </c>
      <c r="AP19" s="14">
        <f t="shared" ref="AP19" si="37">SUM(AP7:AP18)</f>
        <v>42762417.009999976</v>
      </c>
      <c r="AQ19" s="4">
        <f t="shared" si="21"/>
        <v>9034781.4160000011</v>
      </c>
      <c r="AR19" s="12">
        <f>SUM(AR7:AR18)</f>
        <v>1113999384.7200003</v>
      </c>
      <c r="AS19" s="13">
        <f t="shared" ref="AS19" si="38">SUM(AS7:AS18)</f>
        <v>1003453761.23</v>
      </c>
      <c r="AT19" s="4">
        <f t="shared" si="21"/>
        <v>201667034.05699998</v>
      </c>
      <c r="AU19" s="48">
        <f t="shared" ref="AU19" si="39">SUM(AU7:AU18)</f>
        <v>55279415.413500004</v>
      </c>
      <c r="AV19" s="48">
        <f t="shared" si="21"/>
        <v>22393661.568</v>
      </c>
    </row>
    <row r="20" spans="1:65" s="28" customFormat="1" ht="12.75" x14ac:dyDescent="0.2">
      <c r="A20" s="5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41"/>
      <c r="AV20" s="57"/>
      <c r="AW20" s="44"/>
    </row>
    <row r="21" spans="1:65" s="31" customFormat="1" ht="36" customHeight="1" x14ac:dyDescent="0.2">
      <c r="A21" s="30"/>
      <c r="B21" s="32" t="s">
        <v>50</v>
      </c>
      <c r="C21" s="113" t="s">
        <v>58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9"/>
      <c r="O21" s="8"/>
      <c r="P21" s="8"/>
      <c r="Q21" s="9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40"/>
      <c r="AV21" s="58"/>
      <c r="AW21" s="30"/>
    </row>
    <row r="22" spans="1:65" s="31" customFormat="1" ht="27" customHeight="1" x14ac:dyDescent="0.2">
      <c r="A22" s="30"/>
      <c r="B22" s="32" t="s">
        <v>51</v>
      </c>
      <c r="C22" s="113" t="s">
        <v>52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9"/>
      <c r="O22" s="10"/>
      <c r="P22" s="10"/>
      <c r="Q22" s="9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40"/>
      <c r="AV22" s="58"/>
      <c r="AW22" s="30"/>
    </row>
    <row r="23" spans="1:65" s="31" customFormat="1" x14ac:dyDescent="0.25">
      <c r="A23" s="45"/>
      <c r="B23" s="32" t="s">
        <v>77</v>
      </c>
      <c r="C23" s="113" t="s">
        <v>78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46"/>
      <c r="AW23" s="30"/>
      <c r="BL23" s="46"/>
      <c r="BM23" s="39"/>
    </row>
    <row r="24" spans="1:65" s="31" customFormat="1" x14ac:dyDescent="0.25">
      <c r="A24" s="45"/>
      <c r="B24" s="32" t="s">
        <v>64</v>
      </c>
      <c r="C24" s="113" t="s">
        <v>65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46"/>
      <c r="AW24" s="30"/>
      <c r="BL24" s="46"/>
      <c r="BM24" s="39"/>
    </row>
    <row r="25" spans="1:65" ht="15.75" thickBot="1" x14ac:dyDescent="0.3">
      <c r="A25" s="5"/>
      <c r="B25" s="11"/>
      <c r="C25" s="11"/>
      <c r="D25" s="1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0"/>
      <c r="AV25" s="61"/>
      <c r="AW25" s="43"/>
    </row>
    <row r="26" spans="1:65" x14ac:dyDescent="0.25">
      <c r="AU26" s="42"/>
      <c r="AV26" s="42"/>
    </row>
    <row r="28" spans="1:65" ht="15.75" customHeight="1" x14ac:dyDescent="0.25"/>
    <row r="29" spans="1:65" ht="15.75" customHeight="1" x14ac:dyDescent="0.25"/>
  </sheetData>
  <sheetProtection algorithmName="SHA-512" hashValue="6cI9YnA7QWwYXJBYIzv6kUgFesN2Or5jHP4RFEKd3c4KL/ApamQ9sTlu9WjFM4LpML8+qksDm7Zbn14HXznRRQ==" saltValue="fsRVHW3VfPbvJOIboBxdhg==" spinCount="100000" sheet="1" selectLockedCells="1" selectUnlockedCells="1"/>
  <mergeCells count="66">
    <mergeCell ref="T1:AK1"/>
    <mergeCell ref="C23:W23"/>
    <mergeCell ref="N2:P2"/>
    <mergeCell ref="N3:P3"/>
    <mergeCell ref="N4:P4"/>
    <mergeCell ref="N5:P5"/>
    <mergeCell ref="B3:D3"/>
    <mergeCell ref="AI4:AK4"/>
    <mergeCell ref="Z3:AB3"/>
    <mergeCell ref="AF3:AH3"/>
    <mergeCell ref="T3:V3"/>
    <mergeCell ref="B5:D5"/>
    <mergeCell ref="E5:G5"/>
    <mergeCell ref="H5:J5"/>
    <mergeCell ref="K5:M5"/>
    <mergeCell ref="Q5:S5"/>
    <mergeCell ref="B2:D2"/>
    <mergeCell ref="E2:G2"/>
    <mergeCell ref="W4:Y4"/>
    <mergeCell ref="Z4:AB4"/>
    <mergeCell ref="AF4:AH4"/>
    <mergeCell ref="H2:J2"/>
    <mergeCell ref="K2:M2"/>
    <mergeCell ref="Q2:S2"/>
    <mergeCell ref="W2:Y2"/>
    <mergeCell ref="Z2:AB2"/>
    <mergeCell ref="T2:V2"/>
    <mergeCell ref="H3:J3"/>
    <mergeCell ref="Q3:S3"/>
    <mergeCell ref="W3:Y3"/>
    <mergeCell ref="AI5:AK5"/>
    <mergeCell ref="AV2:AV5"/>
    <mergeCell ref="AL2:AN2"/>
    <mergeCell ref="AL3:AN3"/>
    <mergeCell ref="AL4:AN4"/>
    <mergeCell ref="AL5:AN5"/>
    <mergeCell ref="AR2:AT5"/>
    <mergeCell ref="AO2:AQ2"/>
    <mergeCell ref="AO3:AQ3"/>
    <mergeCell ref="AO5:AQ5"/>
    <mergeCell ref="AU2:AU5"/>
    <mergeCell ref="AO4:AQ4"/>
    <mergeCell ref="AI3:AK3"/>
    <mergeCell ref="AF5:AH5"/>
    <mergeCell ref="AL1:AV1"/>
    <mergeCell ref="C24:W24"/>
    <mergeCell ref="K3:M3"/>
    <mergeCell ref="C21:M21"/>
    <mergeCell ref="C22:M22"/>
    <mergeCell ref="B4:D4"/>
    <mergeCell ref="E4:G4"/>
    <mergeCell ref="H4:J4"/>
    <mergeCell ref="K4:M4"/>
    <mergeCell ref="Q4:S4"/>
    <mergeCell ref="T4:V4"/>
    <mergeCell ref="AF2:AH2"/>
    <mergeCell ref="AI2:AK2"/>
    <mergeCell ref="B1:S1"/>
    <mergeCell ref="E3:G3"/>
    <mergeCell ref="Z5:AB5"/>
    <mergeCell ref="W5:Y5"/>
    <mergeCell ref="T5:V5"/>
    <mergeCell ref="AC2:AE2"/>
    <mergeCell ref="AC3:AE3"/>
    <mergeCell ref="AC4:AE4"/>
    <mergeCell ref="AC5:AE5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Gaming 2022</vt:lpstr>
      <vt:lpstr>Internet Gaming 2021</vt:lpstr>
      <vt:lpstr>'Internet Gaming 2021'!Print_Area</vt:lpstr>
      <vt:lpstr>'Internet Gaming 2022'!Print_Area</vt:lpstr>
      <vt:lpstr>'Internet Gaming 2021'!Print_Titles</vt:lpstr>
      <vt:lpstr>'Internet Gaming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2022-05-12T19:04:59Z</cp:lastPrinted>
  <dcterms:created xsi:type="dcterms:W3CDTF">2021-02-04T16:05:40Z</dcterms:created>
  <dcterms:modified xsi:type="dcterms:W3CDTF">2022-10-17T16:24:11Z</dcterms:modified>
</cp:coreProperties>
</file>