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udit&amp;Budget\Revenue Review-Raj\Internet Gaming &amp; Internet Sports Betting\"/>
    </mc:Choice>
  </mc:AlternateContent>
  <xr:revisionPtr revIDLastSave="0" documentId="13_ncr:1_{2991A49C-B3F5-4C0E-80A0-BFCEC6F24AFB}" xr6:coauthVersionLast="47" xr6:coauthVersionMax="47" xr10:uidLastSave="{00000000-0000-0000-0000-000000000000}"/>
  <bookViews>
    <workbookView xWindow="-120" yWindow="-120" windowWidth="25440" windowHeight="15390" xr2:uid="{01504DBA-472C-465D-A89F-34D810E420CE}"/>
  </bookViews>
  <sheets>
    <sheet name="Internet Sports Betting 2022" sheetId="2" r:id="rId1"/>
    <sheet name="Internet Sports Betting 2021" sheetId="1" r:id="rId2"/>
  </sheets>
  <externalReferences>
    <externalReference r:id="rId3"/>
    <externalReference r:id="rId4"/>
  </externalReferences>
  <definedNames>
    <definedName name="_xlnm.Print_Area" localSheetId="1">'Internet Sports Betting 2021'!$A$1:$BJ$26</definedName>
    <definedName name="_xlnm.Print_Area" localSheetId="0">'Internet Sports Betting 2022'!$A$1:$BJ$24</definedName>
    <definedName name="_xlnm.Print_Titles" localSheetId="1">'Internet Sports Betting 2021'!$A:$A</definedName>
    <definedName name="_xlnm.Print_Titles" localSheetId="0">'Internet Sports Betting 2022'!$A:$A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J7" i="2" l="1"/>
  <c r="BJ19" i="2" s="1"/>
  <c r="BE7" i="2"/>
  <c r="BE19" i="2" s="1"/>
  <c r="BD7" i="2"/>
  <c r="BD19" i="2" s="1"/>
  <c r="BC7" i="2"/>
  <c r="BC19" i="2" s="1"/>
  <c r="BB7" i="2"/>
  <c r="BB19" i="2" s="1"/>
  <c r="BA7" i="2"/>
  <c r="BA19" i="2" s="1"/>
  <c r="AZ7" i="2"/>
  <c r="AZ19" i="2" s="1"/>
  <c r="AY7" i="2"/>
  <c r="AY19" i="2" s="1"/>
  <c r="AX7" i="2"/>
  <c r="AX19" i="2" s="1"/>
  <c r="AW7" i="2"/>
  <c r="AW19" i="2" s="1"/>
  <c r="AV7" i="2"/>
  <c r="AV19" i="2" s="1"/>
  <c r="AU7" i="2"/>
  <c r="AU19" i="2" s="1"/>
  <c r="AT7" i="2"/>
  <c r="AT19" i="2" s="1"/>
  <c r="AS7" i="2"/>
  <c r="AS19" i="2" s="1"/>
  <c r="AR7" i="2"/>
  <c r="AR19" i="2" s="1"/>
  <c r="AQ7" i="2"/>
  <c r="AQ19" i="2" s="1"/>
  <c r="AP7" i="2"/>
  <c r="AP19" i="2" s="1"/>
  <c r="AO7" i="2"/>
  <c r="AO19" i="2" s="1"/>
  <c r="AN7" i="2"/>
  <c r="AN19" i="2" s="1"/>
  <c r="AM7" i="2"/>
  <c r="AM19" i="2" s="1"/>
  <c r="AL7" i="2"/>
  <c r="AL19" i="2" s="1"/>
  <c r="AK7" i="2"/>
  <c r="AK19" i="2" s="1"/>
  <c r="AJ7" i="2"/>
  <c r="AJ19" i="2" s="1"/>
  <c r="AI7" i="2"/>
  <c r="AI19" i="2" s="1"/>
  <c r="AH7" i="2"/>
  <c r="AH19" i="2" s="1"/>
  <c r="AG7" i="2"/>
  <c r="AG19" i="2" s="1"/>
  <c r="AF7" i="2"/>
  <c r="AF19" i="2" s="1"/>
  <c r="AE7" i="2"/>
  <c r="AE19" i="2" s="1"/>
  <c r="AD7" i="2"/>
  <c r="AD19" i="2" s="1"/>
  <c r="AC7" i="2"/>
  <c r="AC19" i="2" s="1"/>
  <c r="AB7" i="2"/>
  <c r="AB19" i="2" s="1"/>
  <c r="AA7" i="2"/>
  <c r="AA19" i="2" s="1"/>
  <c r="Z7" i="2"/>
  <c r="Z19" i="2" s="1"/>
  <c r="Y7" i="2"/>
  <c r="Y19" i="2" s="1"/>
  <c r="X7" i="2"/>
  <c r="X19" i="2" s="1"/>
  <c r="W7" i="2"/>
  <c r="W19" i="2" s="1"/>
  <c r="V7" i="2"/>
  <c r="V19" i="2" s="1"/>
  <c r="U7" i="2"/>
  <c r="U19" i="2" s="1"/>
  <c r="T7" i="2"/>
  <c r="T19" i="2" s="1"/>
  <c r="S7" i="2"/>
  <c r="S19" i="2" s="1"/>
  <c r="R7" i="2"/>
  <c r="R19" i="2" s="1"/>
  <c r="Q7" i="2"/>
  <c r="Q19" i="2" s="1"/>
  <c r="P7" i="2"/>
  <c r="P19" i="2" s="1"/>
  <c r="O7" i="2"/>
  <c r="N7" i="2"/>
  <c r="N19" i="2" s="1"/>
  <c r="M7" i="2"/>
  <c r="M19" i="2" s="1"/>
  <c r="L7" i="2"/>
  <c r="L19" i="2" s="1"/>
  <c r="K7" i="2"/>
  <c r="K19" i="2" s="1"/>
  <c r="J7" i="2"/>
  <c r="J19" i="2" s="1"/>
  <c r="I7" i="2"/>
  <c r="I19" i="2" s="1"/>
  <c r="H7" i="2"/>
  <c r="H19" i="2" s="1"/>
  <c r="G7" i="2"/>
  <c r="G19" i="2" s="1"/>
  <c r="F7" i="2"/>
  <c r="F19" i="2" s="1"/>
  <c r="E7" i="2"/>
  <c r="E19" i="2" s="1"/>
  <c r="D7" i="2"/>
  <c r="D19" i="2" s="1"/>
  <c r="C7" i="2"/>
  <c r="C19" i="2" s="1"/>
  <c r="B7" i="2"/>
  <c r="B19" i="2" s="1"/>
  <c r="O19" i="2"/>
  <c r="BF6" i="2"/>
  <c r="Y6" i="2"/>
  <c r="AG6" i="2" s="1"/>
  <c r="U6" i="2"/>
  <c r="AC6" i="2" s="1"/>
  <c r="I6" i="2"/>
  <c r="M6" i="2" s="1"/>
  <c r="H6" i="2"/>
  <c r="L6" i="2" s="1"/>
  <c r="G6" i="2"/>
  <c r="K6" i="2" s="1"/>
  <c r="F6" i="2"/>
  <c r="J6" i="2" s="1"/>
  <c r="R6" i="2" l="1"/>
  <c r="Z6" i="2" s="1"/>
  <c r="N6" i="2"/>
  <c r="V6" i="2" s="1"/>
  <c r="AD6" i="2" s="1"/>
  <c r="S6" i="2"/>
  <c r="AA6" i="2" s="1"/>
  <c r="O6" i="2"/>
  <c r="W6" i="2" s="1"/>
  <c r="AE6" i="2" s="1"/>
  <c r="AO6" i="2"/>
  <c r="AK6" i="2"/>
  <c r="P6" i="2"/>
  <c r="X6" i="2" s="1"/>
  <c r="AF6" i="2" s="1"/>
  <c r="T6" i="2"/>
  <c r="AB6" i="2" s="1"/>
  <c r="BF7" i="2"/>
  <c r="BF19" i="2" s="1"/>
  <c r="BG7" i="2"/>
  <c r="BG19" i="2" s="1"/>
  <c r="BH7" i="2"/>
  <c r="BH19" i="2" s="1"/>
  <c r="BI7" i="2"/>
  <c r="BI19" i="2" s="1"/>
  <c r="AN6" i="2" l="1"/>
  <c r="AJ6" i="2"/>
  <c r="BA6" i="2"/>
  <c r="AS6" i="2"/>
  <c r="AL6" i="2"/>
  <c r="AH6" i="2"/>
  <c r="AI6" i="2"/>
  <c r="AM6" i="2"/>
  <c r="BE6" i="2"/>
  <c r="AW6" i="2"/>
  <c r="AQ6" i="2" l="1"/>
  <c r="AY6" i="2"/>
  <c r="AX6" i="2"/>
  <c r="AP6" i="2"/>
  <c r="AZ6" i="2"/>
  <c r="AR6" i="2"/>
  <c r="AU6" i="2"/>
  <c r="BC6" i="2"/>
  <c r="BB6" i="2"/>
  <c r="AT6" i="2"/>
  <c r="BD6" i="2"/>
  <c r="AV6" i="2"/>
  <c r="B18" i="1" l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J16" i="1" l="1"/>
  <c r="BJ17" i="1"/>
  <c r="BJ18" i="1"/>
  <c r="BJ15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U6" i="1" l="1"/>
  <c r="Y6" i="1"/>
  <c r="I6" i="1"/>
  <c r="BG15" i="1"/>
  <c r="BH15" i="1"/>
  <c r="BI15" i="1"/>
  <c r="BG16" i="1"/>
  <c r="BH16" i="1"/>
  <c r="BI16" i="1"/>
  <c r="BG17" i="1"/>
  <c r="BH17" i="1"/>
  <c r="BI17" i="1"/>
  <c r="BG18" i="1"/>
  <c r="BH18" i="1"/>
  <c r="BI18" i="1"/>
  <c r="BF15" i="1"/>
  <c r="BF16" i="1"/>
  <c r="BF17" i="1"/>
  <c r="BF18" i="1"/>
  <c r="AC7" i="1"/>
  <c r="AC14" i="1"/>
  <c r="AC13" i="1"/>
  <c r="AC12" i="1"/>
  <c r="AC11" i="1"/>
  <c r="AC10" i="1"/>
  <c r="AC9" i="1"/>
  <c r="AC8" i="1"/>
  <c r="AB8" i="1"/>
  <c r="AB7" i="1"/>
  <c r="AB14" i="1"/>
  <c r="AB13" i="1"/>
  <c r="AB12" i="1"/>
  <c r="AB11" i="1"/>
  <c r="AB10" i="1"/>
  <c r="AB9" i="1"/>
  <c r="AA7" i="1"/>
  <c r="AA14" i="1"/>
  <c r="AA13" i="1"/>
  <c r="AA12" i="1"/>
  <c r="AA11" i="1"/>
  <c r="AA10" i="1"/>
  <c r="AA9" i="1"/>
  <c r="AA8" i="1"/>
  <c r="Z7" i="1"/>
  <c r="Z14" i="1"/>
  <c r="Z13" i="1"/>
  <c r="Z12" i="1"/>
  <c r="Z11" i="1"/>
  <c r="Z10" i="1"/>
  <c r="Z9" i="1"/>
  <c r="Z8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J14" i="1"/>
  <c r="BI14" i="1" l="1"/>
  <c r="Z19" i="1"/>
  <c r="AA19" i="1"/>
  <c r="AB19" i="1"/>
  <c r="AC19" i="1"/>
  <c r="BH14" i="1"/>
  <c r="BF14" i="1"/>
  <c r="BG14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J13" i="1"/>
  <c r="BI13" i="1" l="1"/>
  <c r="BH13" i="1"/>
  <c r="BG13" i="1"/>
  <c r="BF13" i="1"/>
  <c r="BJ12" i="1"/>
  <c r="BJ11" i="1"/>
  <c r="BJ10" i="1"/>
  <c r="BJ9" i="1"/>
  <c r="BJ8" i="1"/>
  <c r="BJ7" i="1"/>
  <c r="BE12" i="1"/>
  <c r="BD12" i="1"/>
  <c r="BC12" i="1"/>
  <c r="BB12" i="1"/>
  <c r="BE11" i="1"/>
  <c r="BD11" i="1"/>
  <c r="BC11" i="1"/>
  <c r="BB11" i="1"/>
  <c r="BE10" i="1"/>
  <c r="BD10" i="1"/>
  <c r="BC10" i="1"/>
  <c r="BB10" i="1"/>
  <c r="BE9" i="1"/>
  <c r="BD9" i="1"/>
  <c r="BC9" i="1"/>
  <c r="BB9" i="1"/>
  <c r="BE8" i="1"/>
  <c r="BD8" i="1"/>
  <c r="BC8" i="1"/>
  <c r="BB8" i="1"/>
  <c r="BE7" i="1"/>
  <c r="BD7" i="1"/>
  <c r="BC7" i="1"/>
  <c r="BB7" i="1"/>
  <c r="BA12" i="1"/>
  <c r="AZ12" i="1"/>
  <c r="AY12" i="1"/>
  <c r="AX12" i="1"/>
  <c r="BA11" i="1"/>
  <c r="AZ11" i="1"/>
  <c r="AY11" i="1"/>
  <c r="AX11" i="1"/>
  <c r="BA10" i="1"/>
  <c r="AZ10" i="1"/>
  <c r="AY10" i="1"/>
  <c r="AX10" i="1"/>
  <c r="BA9" i="1"/>
  <c r="AZ9" i="1"/>
  <c r="AY9" i="1"/>
  <c r="AX9" i="1"/>
  <c r="BA8" i="1"/>
  <c r="AZ8" i="1"/>
  <c r="AY8" i="1"/>
  <c r="AX8" i="1"/>
  <c r="BA7" i="1"/>
  <c r="AZ7" i="1"/>
  <c r="AY7" i="1"/>
  <c r="AX7" i="1"/>
  <c r="AW12" i="1"/>
  <c r="AV12" i="1"/>
  <c r="AU12" i="1"/>
  <c r="AT12" i="1"/>
  <c r="AW11" i="1"/>
  <c r="AV11" i="1"/>
  <c r="AU11" i="1"/>
  <c r="AT11" i="1"/>
  <c r="AW10" i="1"/>
  <c r="AV10" i="1"/>
  <c r="AU10" i="1"/>
  <c r="AT10" i="1"/>
  <c r="AW9" i="1"/>
  <c r="AV9" i="1"/>
  <c r="AU9" i="1"/>
  <c r="AT9" i="1"/>
  <c r="AW8" i="1"/>
  <c r="AV8" i="1"/>
  <c r="AU8" i="1"/>
  <c r="AT8" i="1"/>
  <c r="AW7" i="1"/>
  <c r="AV7" i="1"/>
  <c r="AU7" i="1"/>
  <c r="AT7" i="1"/>
  <c r="AS12" i="1"/>
  <c r="AR12" i="1"/>
  <c r="AQ12" i="1"/>
  <c r="AP12" i="1"/>
  <c r="AS11" i="1"/>
  <c r="AR11" i="1"/>
  <c r="AQ11" i="1"/>
  <c r="AP11" i="1"/>
  <c r="AS10" i="1"/>
  <c r="AR10" i="1"/>
  <c r="AQ10" i="1"/>
  <c r="AP10" i="1"/>
  <c r="AS9" i="1"/>
  <c r="AR9" i="1"/>
  <c r="AQ9" i="1"/>
  <c r="AP9" i="1"/>
  <c r="AS8" i="1"/>
  <c r="AR8" i="1"/>
  <c r="AQ8" i="1"/>
  <c r="AP8" i="1"/>
  <c r="AS7" i="1"/>
  <c r="AR7" i="1"/>
  <c r="AQ7" i="1"/>
  <c r="AP7" i="1"/>
  <c r="AO12" i="1"/>
  <c r="AN12" i="1"/>
  <c r="AM12" i="1"/>
  <c r="AL12" i="1"/>
  <c r="AO11" i="1"/>
  <c r="AN11" i="1"/>
  <c r="AM11" i="1"/>
  <c r="AL11" i="1"/>
  <c r="AO10" i="1"/>
  <c r="AN10" i="1"/>
  <c r="AM10" i="1"/>
  <c r="AL10" i="1"/>
  <c r="AO9" i="1"/>
  <c r="AN9" i="1"/>
  <c r="AM9" i="1"/>
  <c r="AL9" i="1"/>
  <c r="AO8" i="1"/>
  <c r="AN8" i="1"/>
  <c r="AM8" i="1"/>
  <c r="AL8" i="1"/>
  <c r="AO7" i="1"/>
  <c r="AN7" i="1"/>
  <c r="AM7" i="1"/>
  <c r="AL7" i="1"/>
  <c r="AK12" i="1"/>
  <c r="AJ12" i="1"/>
  <c r="AI12" i="1"/>
  <c r="AH12" i="1"/>
  <c r="AK11" i="1"/>
  <c r="AJ11" i="1"/>
  <c r="AI11" i="1"/>
  <c r="AH11" i="1"/>
  <c r="AK10" i="1"/>
  <c r="AJ10" i="1"/>
  <c r="AI10" i="1"/>
  <c r="AH10" i="1"/>
  <c r="AK9" i="1"/>
  <c r="AJ9" i="1"/>
  <c r="AI9" i="1"/>
  <c r="AH9" i="1"/>
  <c r="AK8" i="1"/>
  <c r="AJ8" i="1"/>
  <c r="AI8" i="1"/>
  <c r="AH8" i="1"/>
  <c r="AK7" i="1"/>
  <c r="AJ7" i="1"/>
  <c r="AI7" i="1"/>
  <c r="AH7" i="1"/>
  <c r="AG12" i="1"/>
  <c r="AF12" i="1"/>
  <c r="AE12" i="1"/>
  <c r="AD12" i="1"/>
  <c r="AG11" i="1"/>
  <c r="AF11" i="1"/>
  <c r="AE11" i="1"/>
  <c r="AD11" i="1"/>
  <c r="AG10" i="1"/>
  <c r="AF10" i="1"/>
  <c r="AE10" i="1"/>
  <c r="AD10" i="1"/>
  <c r="AG9" i="1"/>
  <c r="AF9" i="1"/>
  <c r="AE9" i="1"/>
  <c r="AD9" i="1"/>
  <c r="AG8" i="1"/>
  <c r="AF8" i="1"/>
  <c r="AE8" i="1"/>
  <c r="AD8" i="1"/>
  <c r="AG7" i="1"/>
  <c r="AF7" i="1"/>
  <c r="AE7" i="1"/>
  <c r="AD7" i="1"/>
  <c r="Y12" i="1"/>
  <c r="X12" i="1"/>
  <c r="W12" i="1"/>
  <c r="V12" i="1"/>
  <c r="Y11" i="1"/>
  <c r="X11" i="1"/>
  <c r="W11" i="1"/>
  <c r="V11" i="1"/>
  <c r="Y10" i="1"/>
  <c r="X10" i="1"/>
  <c r="W10" i="1"/>
  <c r="V10" i="1"/>
  <c r="Y9" i="1"/>
  <c r="X9" i="1"/>
  <c r="W9" i="1"/>
  <c r="V9" i="1"/>
  <c r="Y8" i="1"/>
  <c r="X8" i="1"/>
  <c r="W8" i="1"/>
  <c r="V8" i="1"/>
  <c r="Y7" i="1"/>
  <c r="X7" i="1"/>
  <c r="W7" i="1"/>
  <c r="V7" i="1"/>
  <c r="U12" i="1"/>
  <c r="T12" i="1"/>
  <c r="S12" i="1"/>
  <c r="R12" i="1"/>
  <c r="U11" i="1"/>
  <c r="T11" i="1"/>
  <c r="S11" i="1"/>
  <c r="R11" i="1"/>
  <c r="U10" i="1"/>
  <c r="T10" i="1"/>
  <c r="S10" i="1"/>
  <c r="R10" i="1"/>
  <c r="U9" i="1"/>
  <c r="T9" i="1"/>
  <c r="S9" i="1"/>
  <c r="R9" i="1"/>
  <c r="U8" i="1"/>
  <c r="T8" i="1"/>
  <c r="S8" i="1"/>
  <c r="R8" i="1"/>
  <c r="U7" i="1"/>
  <c r="T7" i="1"/>
  <c r="S7" i="1"/>
  <c r="R7" i="1"/>
  <c r="R19" i="1" s="1"/>
  <c r="Q12" i="1"/>
  <c r="P12" i="1"/>
  <c r="O12" i="1"/>
  <c r="N12" i="1"/>
  <c r="Q11" i="1"/>
  <c r="P11" i="1"/>
  <c r="O11" i="1"/>
  <c r="N11" i="1"/>
  <c r="Q10" i="1"/>
  <c r="P10" i="1"/>
  <c r="O10" i="1"/>
  <c r="N10" i="1"/>
  <c r="Q9" i="1"/>
  <c r="P9" i="1"/>
  <c r="O9" i="1"/>
  <c r="N9" i="1"/>
  <c r="Q8" i="1"/>
  <c r="P8" i="1"/>
  <c r="O8" i="1"/>
  <c r="N8" i="1"/>
  <c r="Q7" i="1"/>
  <c r="P7" i="1"/>
  <c r="O7" i="1"/>
  <c r="N7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  <c r="I12" i="1"/>
  <c r="H12" i="1"/>
  <c r="G12" i="1"/>
  <c r="F12" i="1"/>
  <c r="I11" i="1"/>
  <c r="H11" i="1"/>
  <c r="G11" i="1"/>
  <c r="F11" i="1"/>
  <c r="I10" i="1"/>
  <c r="H10" i="1"/>
  <c r="G10" i="1"/>
  <c r="F10" i="1"/>
  <c r="I9" i="1"/>
  <c r="H9" i="1"/>
  <c r="G9" i="1"/>
  <c r="F9" i="1"/>
  <c r="I8" i="1"/>
  <c r="H8" i="1"/>
  <c r="G8" i="1"/>
  <c r="F8" i="1"/>
  <c r="I7" i="1"/>
  <c r="H7" i="1"/>
  <c r="G7" i="1"/>
  <c r="F7" i="1"/>
  <c r="E12" i="1"/>
  <c r="BI12" i="1" s="1"/>
  <c r="D12" i="1"/>
  <c r="BH12" i="1" s="1"/>
  <c r="C12" i="1"/>
  <c r="BG12" i="1" s="1"/>
  <c r="B12" i="1"/>
  <c r="BF12" i="1" s="1"/>
  <c r="E11" i="1"/>
  <c r="BI11" i="1" s="1"/>
  <c r="D11" i="1"/>
  <c r="BH11" i="1" s="1"/>
  <c r="C11" i="1"/>
  <c r="BG11" i="1" s="1"/>
  <c r="B11" i="1"/>
  <c r="BF11" i="1" s="1"/>
  <c r="E10" i="1"/>
  <c r="BI10" i="1" s="1"/>
  <c r="D10" i="1"/>
  <c r="C10" i="1"/>
  <c r="BG10" i="1" s="1"/>
  <c r="B10" i="1"/>
  <c r="BF10" i="1" s="1"/>
  <c r="E9" i="1"/>
  <c r="BI9" i="1" s="1"/>
  <c r="D9" i="1"/>
  <c r="BH9" i="1" s="1"/>
  <c r="C9" i="1"/>
  <c r="BG9" i="1" s="1"/>
  <c r="B9" i="1"/>
  <c r="BF9" i="1" s="1"/>
  <c r="E8" i="1"/>
  <c r="BI8" i="1" s="1"/>
  <c r="D8" i="1"/>
  <c r="BH8" i="1" s="1"/>
  <c r="C8" i="1"/>
  <c r="BG8" i="1" s="1"/>
  <c r="B8" i="1"/>
  <c r="BF8" i="1" s="1"/>
  <c r="E7" i="1"/>
  <c r="BI7" i="1" s="1"/>
  <c r="D7" i="1"/>
  <c r="BH7" i="1" s="1"/>
  <c r="C7" i="1"/>
  <c r="BG7" i="1" s="1"/>
  <c r="B7" i="1"/>
  <c r="BF7" i="1" s="1"/>
  <c r="BH10" i="1" l="1"/>
  <c r="T19" i="1"/>
  <c r="S19" i="1"/>
  <c r="U19" i="1"/>
  <c r="BJ19" i="1" l="1"/>
  <c r="AY19" i="1" l="1"/>
  <c r="BA19" i="1"/>
  <c r="AZ19" i="1"/>
  <c r="AX19" i="1"/>
  <c r="AM19" i="1"/>
  <c r="AE19" i="1"/>
  <c r="W19" i="1"/>
  <c r="O19" i="1"/>
  <c r="BC19" i="1"/>
  <c r="AI19" i="1"/>
  <c r="G6" i="1"/>
  <c r="K6" i="1" s="1"/>
  <c r="F6" i="1"/>
  <c r="H6" i="1"/>
  <c r="O6" i="1" l="1"/>
  <c r="W6" i="1" s="1"/>
  <c r="AE6" i="1" s="1"/>
  <c r="AI6" i="1" s="1"/>
  <c r="AQ6" i="1" s="1"/>
  <c r="S6" i="1"/>
  <c r="AA6" i="1" s="1"/>
  <c r="AM6" i="1" l="1"/>
  <c r="AU6" i="1" s="1"/>
  <c r="AY6" i="1"/>
  <c r="C19" i="1"/>
  <c r="BC6" i="1"/>
  <c r="AK19" i="1" l="1"/>
  <c r="BE19" i="1"/>
  <c r="BD19" i="1"/>
  <c r="BB19" i="1"/>
  <c r="AT19" i="1"/>
  <c r="AP19" i="1"/>
  <c r="AO19" i="1"/>
  <c r="AN19" i="1"/>
  <c r="AL19" i="1"/>
  <c r="AJ19" i="1"/>
  <c r="AH19" i="1"/>
  <c r="AG19" i="1"/>
  <c r="AF19" i="1"/>
  <c r="AD19" i="1"/>
  <c r="Y19" i="1"/>
  <c r="X19" i="1"/>
  <c r="V19" i="1"/>
  <c r="Q19" i="1"/>
  <c r="P19" i="1"/>
  <c r="N19" i="1"/>
  <c r="J19" i="1"/>
  <c r="F19" i="1"/>
  <c r="E19" i="1"/>
  <c r="D19" i="1"/>
  <c r="B19" i="1"/>
  <c r="BF6" i="1"/>
  <c r="AG6" i="1"/>
  <c r="L6" i="1"/>
  <c r="J6" i="1"/>
  <c r="M6" i="1"/>
  <c r="AC6" i="1" s="1"/>
  <c r="N6" i="1" l="1"/>
  <c r="V6" i="1" s="1"/>
  <c r="AD6" i="1" s="1"/>
  <c r="R6" i="1"/>
  <c r="Z6" i="1" s="1"/>
  <c r="P6" i="1"/>
  <c r="X6" i="1" s="1"/>
  <c r="AF6" i="1" s="1"/>
  <c r="AN6" i="1" s="1"/>
  <c r="T6" i="1"/>
  <c r="AB6" i="1" s="1"/>
  <c r="AO6" i="1"/>
  <c r="AW6" i="1" s="1"/>
  <c r="AK6" i="1"/>
  <c r="AH6" i="1"/>
  <c r="AL6" i="1"/>
  <c r="BF19" i="1"/>
  <c r="AJ6" i="1" l="1"/>
  <c r="AS6" i="1"/>
  <c r="BA6" i="1"/>
  <c r="AP6" i="1"/>
  <c r="AX6" i="1"/>
  <c r="AR6" i="1"/>
  <c r="AZ6" i="1"/>
  <c r="BE6" i="1"/>
  <c r="BB6" i="1"/>
  <c r="AT6" i="1"/>
  <c r="AV6" i="1"/>
  <c r="BD6" i="1"/>
  <c r="K19" i="1" l="1"/>
  <c r="L19" i="1"/>
  <c r="G19" i="1" l="1"/>
  <c r="AR19" i="1"/>
  <c r="AQ19" i="1"/>
  <c r="M19" i="1" l="1"/>
  <c r="H19" i="1"/>
  <c r="AS19" i="1" l="1"/>
  <c r="I19" i="1" l="1"/>
  <c r="BH19" i="1" l="1"/>
  <c r="AV19" i="1"/>
  <c r="BG19" i="1"/>
  <c r="AU19" i="1"/>
  <c r="BI19" i="1" l="1"/>
  <c r="AW19" i="1"/>
</calcChain>
</file>

<file path=xl/sharedStrings.xml><?xml version="1.0" encoding="utf-8"?>
<sst xmlns="http://schemas.openxmlformats.org/spreadsheetml/2006/main" count="167" uniqueCount="81">
  <si>
    <t>Operators</t>
  </si>
  <si>
    <t>MGM Grand Detroit</t>
  </si>
  <si>
    <t>MotorCity Casino</t>
  </si>
  <si>
    <t xml:space="preserve">Greektown Casino </t>
  </si>
  <si>
    <t xml:space="preserve">Bay Mills Indian Community </t>
  </si>
  <si>
    <t xml:space="preserve">Grand Traverse Band of Ottawa and Chippewa Indians </t>
  </si>
  <si>
    <t>Hannahville Indian Community</t>
  </si>
  <si>
    <t xml:space="preserve">Keweenaw Bay Indian Community </t>
  </si>
  <si>
    <t xml:space="preserve">Little River Band of Ottawa Indians </t>
  </si>
  <si>
    <t xml:space="preserve">Sault Ste. Marie Tribe of Chippewa Indians </t>
  </si>
  <si>
    <t>All Internet Sports Betting Operators</t>
  </si>
  <si>
    <t>Casino Name</t>
  </si>
  <si>
    <t>Bay Mills Resort &amp; Casino/ Kings Club Casino</t>
  </si>
  <si>
    <t>Leelenau Sands Casino/ Turtle Creek Casino</t>
  </si>
  <si>
    <t>Island Resort &amp; Casino</t>
  </si>
  <si>
    <t>Ojibwa Casino Resort/ Ojibwa II Casino</t>
  </si>
  <si>
    <t>Lac Vieux Desert Resort Casino</t>
  </si>
  <si>
    <t>Little River Casino Resort</t>
  </si>
  <si>
    <t>Odawa Casino Resort Petoskey/ Odawa Casino Mackinaw City</t>
  </si>
  <si>
    <t>Kewadin Casino/ Kewadin Vegas Casino/ Kewadin Shores Casino</t>
  </si>
  <si>
    <t>Platform Providers</t>
  </si>
  <si>
    <t xml:space="preserve"> BetMGM</t>
  </si>
  <si>
    <t>FanDuel</t>
  </si>
  <si>
    <t xml:space="preserve"> Penn Sports Interactive / Barstool Sportsbook</t>
  </si>
  <si>
    <t xml:space="preserve"> DraftKings</t>
  </si>
  <si>
    <t>William Hill</t>
  </si>
  <si>
    <t>TwinSpires</t>
  </si>
  <si>
    <t xml:space="preserve"> Golden Nugget Online Gaming</t>
  </si>
  <si>
    <t xml:space="preserve"> PointsBet</t>
  </si>
  <si>
    <t xml:space="preserve"> Rush Street</t>
  </si>
  <si>
    <t xml:space="preserve"> FoxBet</t>
  </si>
  <si>
    <t>Wynn</t>
  </si>
  <si>
    <t>Month</t>
  </si>
  <si>
    <t>Adjusted Gross Sports Betting Receipts</t>
  </si>
  <si>
    <t>Internet Sports Betting State Tax
 (5.88%)</t>
  </si>
  <si>
    <t>Internet Sports Betting State Payment
 (8.4%)</t>
  </si>
  <si>
    <t>Total Internet Sports Betting State Tax / Payment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</si>
  <si>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</si>
  <si>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</si>
  <si>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</si>
  <si>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</si>
  <si>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</si>
  <si>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</si>
  <si>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</si>
  <si>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</si>
  <si>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</si>
  <si>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</si>
  <si>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</si>
  <si>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</si>
  <si>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</si>
  <si>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Gross Sports Betting Receipts</t>
  </si>
  <si>
    <t>Total Gross Sports Betting Receipts</t>
  </si>
  <si>
    <t>Total Adjusted Gross Sports Betting Receipts</t>
  </si>
  <si>
    <t>2021 Internet Sports Betting Revenue and Tax/Payments</t>
  </si>
  <si>
    <t>Little Traverse Bay Bands of Odawa Indians</t>
  </si>
  <si>
    <t>Note 1:</t>
  </si>
  <si>
    <t>Internet Sports Betting Operators were authorized to begin operations on January 22, 2021.  January 2021 figures reflect revenues earned from the Operator's launch date through the end of the month.</t>
  </si>
  <si>
    <t>Total Handle</t>
  </si>
  <si>
    <t>Note 2:</t>
  </si>
  <si>
    <t>Internet Sports Betting tax/payment percentages are 8.4% of Adjusted Gross Sports Betting Receipts.  Tribal Operators pay the full 8.4% to the State, while Commercial Operators pay 70% to the State and 30% to the City of Detroit.</t>
  </si>
  <si>
    <t xml:space="preserve">Lac Vieux Desert Band of Lake Superior Chippewa Indians </t>
  </si>
  <si>
    <t>Note 3:</t>
  </si>
  <si>
    <t>The information reported in this spreadsheet represents Internet Sports Betting numbers only, and does not include any information from Retail Sports Betting conducted by the Detroit or Tribal casinos.</t>
  </si>
  <si>
    <t>Initial date of Operation launch</t>
  </si>
  <si>
    <t>Pokagon Band of Potawatomi Indians</t>
  </si>
  <si>
    <t>Four Winds Casino</t>
  </si>
  <si>
    <t>Pala Interactive</t>
  </si>
  <si>
    <t>Commercial Operators</t>
  </si>
  <si>
    <t>City Wagering Taxes and Municipal Service Fees*</t>
  </si>
  <si>
    <t>*</t>
  </si>
  <si>
    <t>As reported by operator</t>
  </si>
  <si>
    <t>NYX Digital</t>
  </si>
  <si>
    <t>FireKeepers Casino</t>
  </si>
  <si>
    <t>Nottawaseppi Huron Band of Pottawatomi Indians (FireKeepers Casino)</t>
  </si>
  <si>
    <r>
      <t>7/12/2021</t>
    </r>
    <r>
      <rPr>
        <b/>
        <vertAlign val="superscript"/>
        <sz val="9"/>
        <color theme="1"/>
        <rFont val="Calibri"/>
        <family val="2"/>
        <scheme val="minor"/>
      </rPr>
      <t xml:space="preserve"> Note 4</t>
    </r>
  </si>
  <si>
    <t>Nottawaseppi Huron Band of Pottawatomi Indians (FireKeepers Casino) was approved for a soft launch with limited play for VIP's in June 2021, official launch to the public was July 12, 2021.</t>
  </si>
  <si>
    <t>Note 4:</t>
  </si>
  <si>
    <t>Gun Lake Band Tribal Community</t>
  </si>
  <si>
    <t>Gun Lake Casino</t>
  </si>
  <si>
    <t>Parx Interactive</t>
  </si>
  <si>
    <t>2022 Internet Sports Betting Revenue and Tax/Payments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</si>
</sst>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96F6F"/>
        <bgColor indexed="64"/>
      </patternFill>
    </fill>
    <fill>
      <patternFill patternType="solid">
        <fgColor rgb="FF6F6FDB"/>
        <bgColor indexed="64"/>
      </patternFill>
    </fill>
    <fill>
      <patternFill patternType="solid">
        <fgColor rgb="FF30C29F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F21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8BFFFF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009E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9">
    <xf numFmtId="0" fontId="0" fillId="0" borderId="0" xfId="0"/>
    <xf numFmtId="164" fontId="3" fillId="0" borderId="17" xfId="1" applyNumberFormat="1" applyFont="1" applyFill="1" applyBorder="1" applyAlignment="1">
      <alignment horizontal="center"/>
    </xf>
    <xf numFmtId="164" fontId="3" fillId="0" borderId="18" xfId="1" applyNumberFormat="1" applyFont="1" applyFill="1" applyBorder="1" applyAlignment="1">
      <alignment horizontal="center"/>
    </xf>
    <xf numFmtId="164" fontId="3" fillId="0" borderId="19" xfId="1" applyNumberFormat="1" applyFont="1" applyFill="1" applyBorder="1" applyAlignment="1">
      <alignment horizontal="center"/>
    </xf>
    <xf numFmtId="164" fontId="3" fillId="0" borderId="18" xfId="2" applyNumberFormat="1" applyFont="1" applyFill="1" applyBorder="1" applyAlignment="1">
      <alignment horizontal="center"/>
    </xf>
    <xf numFmtId="164" fontId="3" fillId="0" borderId="19" xfId="2" applyNumberFormat="1" applyFont="1" applyFill="1" applyBorder="1" applyAlignment="1">
      <alignment horizontal="center"/>
    </xf>
    <xf numFmtId="164" fontId="4" fillId="0" borderId="23" xfId="1" applyNumberFormat="1" applyFont="1" applyFill="1" applyBorder="1" applyAlignment="1">
      <alignment horizontal="center"/>
    </xf>
    <xf numFmtId="164" fontId="4" fillId="0" borderId="24" xfId="1" applyNumberFormat="1" applyFont="1" applyFill="1" applyBorder="1" applyAlignment="1">
      <alignment horizontal="center"/>
    </xf>
    <xf numFmtId="0" fontId="5" fillId="0" borderId="0" xfId="0" applyFont="1"/>
    <xf numFmtId="0" fontId="3" fillId="0" borderId="0" xfId="0" applyFont="1"/>
    <xf numFmtId="0" fontId="3" fillId="0" borderId="25" xfId="0" applyFont="1" applyBorder="1" applyAlignment="1">
      <alignment horizontal="right"/>
    </xf>
    <xf numFmtId="0" fontId="0" fillId="0" borderId="26" xfId="0" applyBorder="1"/>
    <xf numFmtId="0" fontId="0" fillId="0" borderId="27" xfId="0" applyBorder="1"/>
    <xf numFmtId="17" fontId="3" fillId="0" borderId="16" xfId="0" applyNumberFormat="1" applyFont="1" applyBorder="1" applyAlignment="1">
      <alignment horizontal="left"/>
    </xf>
    <xf numFmtId="164" fontId="4" fillId="0" borderId="22" xfId="1" applyNumberFormat="1" applyFont="1" applyFill="1" applyBorder="1" applyAlignment="1">
      <alignment horizontal="center"/>
    </xf>
    <xf numFmtId="164" fontId="4" fillId="0" borderId="12" xfId="1" applyNumberFormat="1" applyFont="1" applyFill="1" applyBorder="1" applyAlignment="1">
      <alignment horizontal="center"/>
    </xf>
    <xf numFmtId="0" fontId="4" fillId="0" borderId="0" xfId="0" applyFont="1"/>
    <xf numFmtId="164" fontId="4" fillId="0" borderId="28" xfId="1" applyNumberFormat="1" applyFont="1" applyFill="1" applyBorder="1" applyAlignment="1">
      <alignment horizontal="center"/>
    </xf>
    <xf numFmtId="164" fontId="4" fillId="0" borderId="29" xfId="1" applyNumberFormat="1" applyFont="1" applyFill="1" applyBorder="1" applyAlignment="1">
      <alignment horizontal="center"/>
    </xf>
    <xf numFmtId="164" fontId="4" fillId="0" borderId="30" xfId="1" applyNumberFormat="1" applyFont="1" applyFill="1" applyBorder="1" applyAlignment="1">
      <alignment horizontal="center"/>
    </xf>
    <xf numFmtId="164" fontId="3" fillId="0" borderId="17" xfId="2" applyNumberFormat="1" applyFont="1" applyFill="1" applyBorder="1" applyAlignment="1">
      <alignment horizontal="center"/>
    </xf>
    <xf numFmtId="0" fontId="0" fillId="0" borderId="0" xfId="0" applyFont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43" fontId="5" fillId="0" borderId="0" xfId="1" applyFont="1" applyFill="1" applyBorder="1"/>
    <xf numFmtId="43" fontId="8" fillId="0" borderId="0" xfId="1" applyFont="1" applyFill="1" applyBorder="1"/>
    <xf numFmtId="43" fontId="8" fillId="0" borderId="14" xfId="1" applyFont="1" applyFill="1" applyBorder="1"/>
    <xf numFmtId="0" fontId="5" fillId="0" borderId="1" xfId="0" applyFont="1" applyBorder="1" applyAlignment="1">
      <alignment horizontal="right"/>
    </xf>
    <xf numFmtId="0" fontId="5" fillId="0" borderId="14" xfId="0" applyFont="1" applyBorder="1"/>
    <xf numFmtId="0" fontId="6" fillId="0" borderId="26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/>
    <xf numFmtId="0" fontId="4" fillId="0" borderId="1" xfId="0" applyFont="1" applyBorder="1" applyAlignment="1">
      <alignment horizontal="right" vertical="center" wrapText="1"/>
    </xf>
    <xf numFmtId="164" fontId="4" fillId="0" borderId="8" xfId="1" applyNumberFormat="1" applyFont="1" applyFill="1" applyBorder="1" applyAlignment="1">
      <alignment horizontal="center"/>
    </xf>
    <xf numFmtId="164" fontId="4" fillId="0" borderId="9" xfId="1" applyNumberFormat="1" applyFont="1" applyFill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0" xfId="0" applyBorder="1"/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right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16" borderId="44" xfId="0" applyFont="1" applyFill="1" applyBorder="1" applyAlignment="1">
      <alignment horizontal="center" vertical="center" wrapText="1"/>
    </xf>
    <xf numFmtId="44" fontId="4" fillId="16" borderId="44" xfId="2" applyFont="1" applyFill="1" applyBorder="1"/>
    <xf numFmtId="0" fontId="8" fillId="0" borderId="0" xfId="0" applyFont="1"/>
    <xf numFmtId="0" fontId="7" fillId="0" borderId="0" xfId="0" applyFont="1"/>
    <xf numFmtId="0" fontId="4" fillId="0" borderId="1" xfId="0" applyFont="1" applyBorder="1"/>
    <xf numFmtId="44" fontId="4" fillId="16" borderId="45" xfId="0" applyNumberFormat="1" applyFont="1" applyFill="1" applyBorder="1"/>
    <xf numFmtId="44" fontId="4" fillId="16" borderId="46" xfId="0" applyNumberFormat="1" applyFont="1" applyFill="1" applyBorder="1"/>
    <xf numFmtId="44" fontId="4" fillId="16" borderId="42" xfId="0" applyNumberFormat="1" applyFont="1" applyFill="1" applyBorder="1"/>
    <xf numFmtId="0" fontId="2" fillId="2" borderId="26" xfId="0" applyFont="1" applyFill="1" applyBorder="1" applyAlignment="1">
      <alignment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4" fillId="0" borderId="20" xfId="1" applyNumberFormat="1" applyFont="1" applyFill="1" applyBorder="1" applyAlignment="1">
      <alignment horizontal="center"/>
    </xf>
    <xf numFmtId="164" fontId="4" fillId="0" borderId="21" xfId="1" applyNumberFormat="1" applyFont="1" applyFill="1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5" fillId="0" borderId="1" xfId="0" applyFont="1" applyBorder="1"/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17" borderId="34" xfId="0" applyFont="1" applyFill="1" applyBorder="1" applyAlignment="1">
      <alignment horizontal="center" vertical="center" wrapText="1"/>
    </xf>
    <xf numFmtId="0" fontId="7" fillId="17" borderId="31" xfId="0" applyFont="1" applyFill="1" applyBorder="1" applyAlignment="1">
      <alignment horizontal="center" vertical="center" wrapText="1"/>
    </xf>
    <xf numFmtId="0" fontId="7" fillId="17" borderId="33" xfId="0" applyFont="1" applyFill="1" applyBorder="1" applyAlignment="1">
      <alignment horizontal="center" vertical="center" wrapText="1"/>
    </xf>
    <xf numFmtId="165" fontId="7" fillId="17" borderId="7" xfId="0" applyNumberFormat="1" applyFont="1" applyFill="1" applyBorder="1" applyAlignment="1">
      <alignment horizontal="center" vertical="center" wrapText="1"/>
    </xf>
    <xf numFmtId="165" fontId="7" fillId="17" borderId="8" xfId="0" applyNumberFormat="1" applyFont="1" applyFill="1" applyBorder="1" applyAlignment="1">
      <alignment horizontal="center" vertical="center" wrapText="1"/>
    </xf>
    <xf numFmtId="165" fontId="7" fillId="17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165" fontId="7" fillId="6" borderId="7" xfId="0" applyNumberFormat="1" applyFont="1" applyFill="1" applyBorder="1" applyAlignment="1">
      <alignment horizontal="center" vertical="center" wrapText="1"/>
    </xf>
    <xf numFmtId="165" fontId="7" fillId="6" borderId="8" xfId="0" applyNumberFormat="1" applyFont="1" applyFill="1" applyBorder="1" applyAlignment="1">
      <alignment horizontal="center" vertical="center" wrapText="1"/>
    </xf>
    <xf numFmtId="165" fontId="7" fillId="6" borderId="9" xfId="0" applyNumberFormat="1" applyFont="1" applyFill="1" applyBorder="1" applyAlignment="1">
      <alignment horizontal="center" vertical="center" wrapText="1"/>
    </xf>
    <xf numFmtId="165" fontId="7" fillId="7" borderId="7" xfId="0" applyNumberFormat="1" applyFont="1" applyFill="1" applyBorder="1" applyAlignment="1">
      <alignment horizontal="center" vertical="center" wrapText="1"/>
    </xf>
    <xf numFmtId="165" fontId="7" fillId="7" borderId="8" xfId="0" applyNumberFormat="1" applyFont="1" applyFill="1" applyBorder="1" applyAlignment="1">
      <alignment horizontal="center" vertical="center" wrapText="1"/>
    </xf>
    <xf numFmtId="165" fontId="7" fillId="7" borderId="9" xfId="0" applyNumberFormat="1" applyFont="1" applyFill="1" applyBorder="1" applyAlignment="1">
      <alignment horizontal="center" vertical="center" wrapText="1"/>
    </xf>
    <xf numFmtId="165" fontId="7" fillId="8" borderId="7" xfId="0" applyNumberFormat="1" applyFont="1" applyFill="1" applyBorder="1" applyAlignment="1">
      <alignment horizontal="center" vertical="center" wrapText="1"/>
    </xf>
    <xf numFmtId="165" fontId="7" fillId="8" borderId="8" xfId="0" applyNumberFormat="1" applyFont="1" applyFill="1" applyBorder="1" applyAlignment="1">
      <alignment horizontal="center" vertical="center" wrapText="1"/>
    </xf>
    <xf numFmtId="165" fontId="7" fillId="8" borderId="9" xfId="0" applyNumberFormat="1" applyFont="1" applyFill="1" applyBorder="1" applyAlignment="1">
      <alignment horizontal="center" vertical="center" wrapText="1"/>
    </xf>
    <xf numFmtId="165" fontId="7" fillId="9" borderId="7" xfId="0" applyNumberFormat="1" applyFont="1" applyFill="1" applyBorder="1" applyAlignment="1">
      <alignment horizontal="center" vertical="center" wrapText="1"/>
    </xf>
    <xf numFmtId="165" fontId="7" fillId="9" borderId="8" xfId="0" applyNumberFormat="1" applyFont="1" applyFill="1" applyBorder="1" applyAlignment="1">
      <alignment horizontal="center" vertical="center" wrapText="1"/>
    </xf>
    <xf numFmtId="165" fontId="7" fillId="9" borderId="9" xfId="0" applyNumberFormat="1" applyFont="1" applyFill="1" applyBorder="1" applyAlignment="1">
      <alignment horizontal="center" vertical="center" wrapText="1"/>
    </xf>
    <xf numFmtId="0" fontId="7" fillId="7" borderId="34" xfId="0" applyFont="1" applyFill="1" applyBorder="1" applyAlignment="1">
      <alignment horizontal="center" vertical="center" wrapText="1"/>
    </xf>
    <xf numFmtId="0" fontId="7" fillId="7" borderId="31" xfId="0" applyFont="1" applyFill="1" applyBorder="1" applyAlignment="1">
      <alignment horizontal="center" vertical="center" wrapText="1"/>
    </xf>
    <xf numFmtId="0" fontId="7" fillId="7" borderId="33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  <xf numFmtId="0" fontId="7" fillId="14" borderId="8" xfId="0" applyFont="1" applyFill="1" applyBorder="1" applyAlignment="1">
      <alignment horizontal="center" vertical="center" wrapText="1"/>
    </xf>
    <xf numFmtId="0" fontId="7" fillId="14" borderId="9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7" fillId="14" borderId="0" xfId="0" applyFont="1" applyFill="1" applyBorder="1" applyAlignment="1">
      <alignment horizontal="center" vertical="center" wrapText="1"/>
    </xf>
    <xf numFmtId="0" fontId="7" fillId="14" borderId="14" xfId="0" applyFont="1" applyFill="1" applyBorder="1" applyAlignment="1">
      <alignment horizontal="center" vertical="center" wrapText="1"/>
    </xf>
    <xf numFmtId="165" fontId="7" fillId="15" borderId="10" xfId="0" applyNumberFormat="1" applyFont="1" applyFill="1" applyBorder="1" applyAlignment="1">
      <alignment horizontal="center" vertical="center" wrapText="1"/>
    </xf>
    <xf numFmtId="165" fontId="7" fillId="15" borderId="11" xfId="0" applyNumberFormat="1" applyFont="1" applyFill="1" applyBorder="1" applyAlignment="1">
      <alignment horizontal="center" vertical="center" wrapText="1"/>
    </xf>
    <xf numFmtId="165" fontId="7" fillId="15" borderId="13" xfId="0" applyNumberFormat="1" applyFont="1" applyFill="1" applyBorder="1" applyAlignment="1">
      <alignment horizontal="center" vertical="center" wrapText="1"/>
    </xf>
    <xf numFmtId="0" fontId="7" fillId="11" borderId="34" xfId="0" applyFont="1" applyFill="1" applyBorder="1" applyAlignment="1">
      <alignment horizontal="center" vertical="center" wrapText="1"/>
    </xf>
    <xf numFmtId="0" fontId="7" fillId="11" borderId="31" xfId="0" applyFont="1" applyFill="1" applyBorder="1" applyAlignment="1">
      <alignment horizontal="center" vertical="center" wrapText="1"/>
    </xf>
    <xf numFmtId="0" fontId="7" fillId="11" borderId="33" xfId="0" applyFont="1" applyFill="1" applyBorder="1" applyAlignment="1">
      <alignment horizontal="center" vertical="center" wrapText="1"/>
    </xf>
    <xf numFmtId="0" fontId="7" fillId="12" borderId="34" xfId="0" applyFont="1" applyFill="1" applyBorder="1" applyAlignment="1">
      <alignment horizontal="center" vertical="center" wrapText="1"/>
    </xf>
    <xf numFmtId="0" fontId="7" fillId="12" borderId="31" xfId="0" applyFont="1" applyFill="1" applyBorder="1" applyAlignment="1">
      <alignment horizontal="center" vertical="center" wrapText="1"/>
    </xf>
    <xf numFmtId="0" fontId="7" fillId="12" borderId="33" xfId="0" applyFont="1" applyFill="1" applyBorder="1" applyAlignment="1">
      <alignment horizontal="center" vertical="center" wrapText="1"/>
    </xf>
    <xf numFmtId="0" fontId="7" fillId="13" borderId="34" xfId="0" applyFont="1" applyFill="1" applyBorder="1" applyAlignment="1">
      <alignment horizontal="center" vertical="center" wrapText="1"/>
    </xf>
    <xf numFmtId="0" fontId="7" fillId="13" borderId="32" xfId="0" applyFont="1" applyFill="1" applyBorder="1" applyAlignment="1">
      <alignment horizontal="center" vertical="center" wrapText="1"/>
    </xf>
    <xf numFmtId="0" fontId="7" fillId="13" borderId="33" xfId="0" applyFont="1" applyFill="1" applyBorder="1" applyAlignment="1">
      <alignment horizontal="center" vertical="center" wrapText="1"/>
    </xf>
    <xf numFmtId="0" fontId="7" fillId="15" borderId="10" xfId="0" applyFont="1" applyFill="1" applyBorder="1" applyAlignment="1">
      <alignment horizontal="center" vertical="center" wrapText="1"/>
    </xf>
    <xf numFmtId="0" fontId="7" fillId="15" borderId="11" xfId="0" applyFont="1" applyFill="1" applyBorder="1" applyAlignment="1">
      <alignment horizontal="center" vertical="center" wrapText="1"/>
    </xf>
    <xf numFmtId="0" fontId="7" fillId="15" borderId="13" xfId="0" applyFont="1" applyFill="1" applyBorder="1" applyAlignment="1">
      <alignment horizontal="center" vertical="center" wrapText="1"/>
    </xf>
    <xf numFmtId="165" fontId="7" fillId="12" borderId="7" xfId="0" applyNumberFormat="1" applyFont="1" applyFill="1" applyBorder="1" applyAlignment="1">
      <alignment horizontal="center" vertical="center" wrapText="1"/>
    </xf>
    <xf numFmtId="165" fontId="7" fillId="12" borderId="8" xfId="0" applyNumberFormat="1" applyFont="1" applyFill="1" applyBorder="1" applyAlignment="1">
      <alignment horizontal="center" vertical="center" wrapText="1"/>
    </xf>
    <xf numFmtId="165" fontId="7" fillId="12" borderId="9" xfId="0" applyNumberFormat="1" applyFont="1" applyFill="1" applyBorder="1" applyAlignment="1">
      <alignment horizontal="center" vertical="center" wrapText="1"/>
    </xf>
    <xf numFmtId="165" fontId="7" fillId="13" borderId="7" xfId="0" applyNumberFormat="1" applyFont="1" applyFill="1" applyBorder="1" applyAlignment="1">
      <alignment horizontal="center" vertical="center" wrapText="1"/>
    </xf>
    <xf numFmtId="165" fontId="7" fillId="13" borderId="8" xfId="0" applyNumberFormat="1" applyFont="1" applyFill="1" applyBorder="1" applyAlignment="1">
      <alignment horizontal="center" vertical="center" wrapText="1"/>
    </xf>
    <xf numFmtId="165" fontId="7" fillId="13" borderId="9" xfId="0" applyNumberFormat="1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center" vertical="center" wrapText="1"/>
    </xf>
    <xf numFmtId="0" fontId="7" fillId="11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4" borderId="34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7" fillId="5" borderId="34" xfId="0" applyFont="1" applyFill="1" applyBorder="1" applyAlignment="1">
      <alignment horizontal="center" vertical="center" wrapText="1"/>
    </xf>
    <xf numFmtId="0" fontId="7" fillId="5" borderId="32" xfId="0" applyFont="1" applyFill="1" applyBorder="1" applyAlignment="1">
      <alignment horizontal="center" vertical="center" wrapText="1"/>
    </xf>
    <xf numFmtId="0" fontId="7" fillId="5" borderId="33" xfId="0" applyFont="1" applyFill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center" vertical="center" wrapText="1"/>
    </xf>
    <xf numFmtId="0" fontId="7" fillId="6" borderId="35" xfId="0" applyFont="1" applyFill="1" applyBorder="1" applyAlignment="1">
      <alignment horizontal="center" vertical="center" wrapText="1"/>
    </xf>
    <xf numFmtId="0" fontId="7" fillId="6" borderId="3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17" borderId="10" xfId="0" applyFont="1" applyFill="1" applyBorder="1" applyAlignment="1">
      <alignment horizontal="center" vertical="center" wrapText="1"/>
    </xf>
    <xf numFmtId="0" fontId="7" fillId="17" borderId="11" xfId="0" applyFont="1" applyFill="1" applyBorder="1" applyAlignment="1">
      <alignment horizontal="center" vertical="center" wrapText="1"/>
    </xf>
    <xf numFmtId="0" fontId="7" fillId="17" borderId="13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 wrapText="1"/>
    </xf>
    <xf numFmtId="0" fontId="7" fillId="13" borderId="11" xfId="0" applyFont="1" applyFill="1" applyBorder="1" applyAlignment="1">
      <alignment horizontal="center" vertical="center" wrapText="1"/>
    </xf>
    <xf numFmtId="0" fontId="7" fillId="13" borderId="13" xfId="0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7" fillId="12" borderId="11" xfId="0" applyFont="1" applyFill="1" applyBorder="1" applyAlignment="1">
      <alignment horizontal="center" vertical="center" wrapText="1"/>
    </xf>
    <xf numFmtId="0" fontId="7" fillId="12" borderId="13" xfId="0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center" vertical="center" wrapText="1"/>
    </xf>
    <xf numFmtId="0" fontId="7" fillId="18" borderId="11" xfId="0" applyFont="1" applyFill="1" applyBorder="1" applyAlignment="1">
      <alignment horizontal="center" vertical="center" wrapText="1"/>
    </xf>
    <xf numFmtId="0" fontId="7" fillId="18" borderId="13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165" fontId="7" fillId="10" borderId="37" xfId="0" applyNumberFormat="1" applyFont="1" applyFill="1" applyBorder="1" applyAlignment="1">
      <alignment horizontal="center" vertical="center" wrapText="1"/>
    </xf>
    <xf numFmtId="165" fontId="7" fillId="10" borderId="36" xfId="0" applyNumberFormat="1" applyFont="1" applyFill="1" applyBorder="1" applyAlignment="1">
      <alignment horizontal="center" vertical="center" wrapText="1"/>
    </xf>
    <xf numFmtId="165" fontId="7" fillId="10" borderId="38" xfId="0" applyNumberFormat="1" applyFont="1" applyFill="1" applyBorder="1" applyAlignment="1">
      <alignment horizontal="center" vertical="center" wrapText="1"/>
    </xf>
    <xf numFmtId="165" fontId="7" fillId="11" borderId="7" xfId="0" applyNumberFormat="1" applyFont="1" applyFill="1" applyBorder="1" applyAlignment="1">
      <alignment horizontal="center" vertical="center" wrapText="1"/>
    </xf>
    <xf numFmtId="165" fontId="7" fillId="11" borderId="8" xfId="0" applyNumberFormat="1" applyFont="1" applyFill="1" applyBorder="1" applyAlignment="1">
      <alignment horizontal="center" vertical="center" wrapText="1"/>
    </xf>
    <xf numFmtId="165" fontId="7" fillId="11" borderId="9" xfId="0" applyNumberFormat="1" applyFont="1" applyFill="1" applyBorder="1" applyAlignment="1">
      <alignment horizontal="center" vertical="center" wrapText="1"/>
    </xf>
    <xf numFmtId="165" fontId="7" fillId="3" borderId="7" xfId="0" applyNumberFormat="1" applyFont="1" applyFill="1" applyBorder="1" applyAlignment="1">
      <alignment horizontal="center" vertical="center" wrapText="1"/>
    </xf>
    <xf numFmtId="165" fontId="7" fillId="3" borderId="8" xfId="0" applyNumberFormat="1" applyFont="1" applyFill="1" applyBorder="1" applyAlignment="1">
      <alignment horizontal="center" vertical="center" wrapText="1"/>
    </xf>
    <xf numFmtId="165" fontId="7" fillId="3" borderId="9" xfId="0" applyNumberFormat="1" applyFont="1" applyFill="1" applyBorder="1" applyAlignment="1">
      <alignment horizontal="center" vertical="center" wrapText="1"/>
    </xf>
    <xf numFmtId="165" fontId="7" fillId="4" borderId="7" xfId="0" applyNumberFormat="1" applyFont="1" applyFill="1" applyBorder="1" applyAlignment="1">
      <alignment horizontal="center" vertical="center" wrapText="1"/>
    </xf>
    <xf numFmtId="165" fontId="7" fillId="4" borderId="8" xfId="0" applyNumberFormat="1" applyFont="1" applyFill="1" applyBorder="1" applyAlignment="1">
      <alignment horizontal="center" vertical="center" wrapText="1"/>
    </xf>
    <xf numFmtId="165" fontId="7" fillId="4" borderId="9" xfId="0" applyNumberFormat="1" applyFont="1" applyFill="1" applyBorder="1" applyAlignment="1">
      <alignment horizontal="center" vertical="center" wrapText="1"/>
    </xf>
    <xf numFmtId="165" fontId="7" fillId="5" borderId="7" xfId="0" applyNumberFormat="1" applyFont="1" applyFill="1" applyBorder="1" applyAlignment="1">
      <alignment horizontal="center" vertical="center" wrapText="1"/>
    </xf>
    <xf numFmtId="165" fontId="7" fillId="5" borderId="8" xfId="0" applyNumberFormat="1" applyFont="1" applyFill="1" applyBorder="1" applyAlignment="1">
      <alignment horizontal="center" vertical="center" wrapText="1"/>
    </xf>
    <xf numFmtId="165" fontId="7" fillId="5" borderId="9" xfId="0" applyNumberFormat="1" applyFont="1" applyFill="1" applyBorder="1" applyAlignment="1">
      <alignment horizontal="center" vertical="center" wrapText="1"/>
    </xf>
    <xf numFmtId="165" fontId="7" fillId="18" borderId="10" xfId="0" applyNumberFormat="1" applyFont="1" applyFill="1" applyBorder="1" applyAlignment="1">
      <alignment horizontal="center" vertical="center" wrapText="1"/>
    </xf>
    <xf numFmtId="165" fontId="7" fillId="18" borderId="11" xfId="0" applyNumberFormat="1" applyFont="1" applyFill="1" applyBorder="1" applyAlignment="1">
      <alignment horizontal="center" vertical="center" wrapText="1"/>
    </xf>
    <xf numFmtId="165" fontId="7" fillId="18" borderId="13" xfId="0" applyNumberFormat="1" applyFont="1" applyFill="1" applyBorder="1" applyAlignment="1">
      <alignment horizontal="center" vertical="center" wrapText="1"/>
    </xf>
    <xf numFmtId="0" fontId="7" fillId="16" borderId="41" xfId="0" applyFont="1" applyFill="1" applyBorder="1" applyAlignment="1">
      <alignment horizontal="center" vertical="center" wrapText="1"/>
    </xf>
    <xf numFmtId="0" fontId="7" fillId="16" borderId="42" xfId="0" applyFont="1" applyFill="1" applyBorder="1" applyAlignment="1">
      <alignment horizontal="center" vertical="center" wrapText="1"/>
    </xf>
    <xf numFmtId="0" fontId="7" fillId="16" borderId="43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8" borderId="34" xfId="0" applyFont="1" applyFill="1" applyBorder="1" applyAlignment="1">
      <alignment horizontal="center" vertical="center" wrapText="1"/>
    </xf>
    <xf numFmtId="0" fontId="7" fillId="8" borderId="31" xfId="0" applyFont="1" applyFill="1" applyBorder="1" applyAlignment="1">
      <alignment horizontal="center" vertical="center" wrapText="1"/>
    </xf>
    <xf numFmtId="0" fontId="7" fillId="8" borderId="33" xfId="0" applyFont="1" applyFill="1" applyBorder="1" applyAlignment="1">
      <alignment horizontal="center" vertical="center" wrapText="1"/>
    </xf>
    <xf numFmtId="0" fontId="7" fillId="9" borderId="34" xfId="0" applyFont="1" applyFill="1" applyBorder="1" applyAlignment="1">
      <alignment horizontal="center" vertical="center" wrapText="1"/>
    </xf>
    <xf numFmtId="0" fontId="7" fillId="9" borderId="31" xfId="0" applyFont="1" applyFill="1" applyBorder="1" applyAlignment="1">
      <alignment horizontal="center" vertical="center" wrapText="1"/>
    </xf>
    <xf numFmtId="0" fontId="7" fillId="9" borderId="33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3333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udit&amp;Budget/2021%20Internet%20Sports%20Bett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udit&amp;Budget/2022%20Internet%20Sports%20Bett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rcial - template"/>
      <sheetName val="Tribal - template"/>
      <sheetName val="Submission Tracking"/>
      <sheetName val="All Operators reconciliation"/>
      <sheetName val="Bay Mills Indian Community"/>
      <sheetName val="FireKeepers"/>
      <sheetName val="Grnd Traverse Band of Otta &amp; Ch"/>
      <sheetName val="Gun Lake"/>
      <sheetName val="Greektown_Penn"/>
      <sheetName val="Hannahville Indian Community"/>
      <sheetName val="Keweenaw Bay Indian Community"/>
      <sheetName val="Lac Vieux Desert Tribe"/>
      <sheetName val="Little River Band of Ottawa Ind"/>
      <sheetName val="Little Traverse Bay Band of Oda"/>
      <sheetName val="MGM Grand Detroit"/>
      <sheetName val="MotorCity Casino"/>
      <sheetName val="Pokagon Band of Potawatomi Ind"/>
      <sheetName val="Sault Ste. Marie Tribe of Chipp"/>
    </sheetNames>
    <sheetDataSet>
      <sheetData sheetId="0"/>
      <sheetData sheetId="1"/>
      <sheetData sheetId="2"/>
      <sheetData sheetId="3">
        <row r="4">
          <cell r="X4">
            <v>42795.800208000008</v>
          </cell>
          <cell r="Z4">
            <v>21228.075500000006</v>
          </cell>
        </row>
        <row r="5">
          <cell r="X5">
            <v>60360.372828000029</v>
          </cell>
          <cell r="Z5">
            <v>29940.661125000013</v>
          </cell>
        </row>
        <row r="6">
          <cell r="X6">
            <v>218218.91187599994</v>
          </cell>
          <cell r="Z6">
            <v>108243.50787499998</v>
          </cell>
        </row>
        <row r="7">
          <cell r="X7">
            <v>124956.82231200006</v>
          </cell>
          <cell r="Z7">
            <v>61982.550750000031</v>
          </cell>
        </row>
        <row r="8">
          <cell r="X8">
            <v>253090.61593199993</v>
          </cell>
          <cell r="Z8">
            <v>125540.98012499997</v>
          </cell>
        </row>
        <row r="9">
          <cell r="X9">
            <v>346429.45512000029</v>
          </cell>
          <cell r="Z9">
            <v>171840.00750000018</v>
          </cell>
        </row>
        <row r="10">
          <cell r="X10">
            <v>252149.30596800006</v>
          </cell>
          <cell r="Z10">
            <v>125074.06050000004</v>
          </cell>
        </row>
        <row r="11">
          <cell r="X11">
            <v>144849.37219200004</v>
          </cell>
          <cell r="Z11">
            <v>71849.887000000017</v>
          </cell>
        </row>
        <row r="12">
          <cell r="X12">
            <v>176064.60538799994</v>
          </cell>
          <cell r="Z12">
            <v>87333.633624999973</v>
          </cell>
        </row>
        <row r="13">
          <cell r="X13">
            <v>236701.62961200014</v>
          </cell>
          <cell r="Z13">
            <v>117411.52262500007</v>
          </cell>
        </row>
        <row r="14">
          <cell r="X14">
            <v>619370.3426400004</v>
          </cell>
          <cell r="Z14">
            <v>307227.35250000021</v>
          </cell>
        </row>
        <row r="15">
          <cell r="X15">
            <v>243609.68444399984</v>
          </cell>
          <cell r="Z15">
            <v>120838.13712499994</v>
          </cell>
        </row>
      </sheetData>
      <sheetData sheetId="4">
        <row r="4">
          <cell r="F4">
            <v>28190633.66</v>
          </cell>
          <cell r="L4">
            <v>3377189.2699999996</v>
          </cell>
          <cell r="R4">
            <v>-1186886.6100000003</v>
          </cell>
          <cell r="X4">
            <v>-99698.475240000029</v>
          </cell>
        </row>
        <row r="5">
          <cell r="F5">
            <v>72938905.209999993</v>
          </cell>
          <cell r="L5">
            <v>-161495.79000000656</v>
          </cell>
          <cell r="R5">
            <v>-5077960.5500000063</v>
          </cell>
          <cell r="X5">
            <v>-526247.16144000064</v>
          </cell>
        </row>
        <row r="6">
          <cell r="F6">
            <v>76504589.120000005</v>
          </cell>
          <cell r="L6">
            <v>6034906.1300000101</v>
          </cell>
          <cell r="R6">
            <v>3672965.7300000102</v>
          </cell>
          <cell r="X6">
            <v>-217718.04011999918</v>
          </cell>
        </row>
        <row r="7">
          <cell r="F7">
            <v>61541945.600000001</v>
          </cell>
          <cell r="L7">
            <v>3380973.6700000018</v>
          </cell>
          <cell r="R7">
            <v>998294.59000000171</v>
          </cell>
          <cell r="X7">
            <v>-133861.29455999989</v>
          </cell>
        </row>
        <row r="8">
          <cell r="F8">
            <v>66743389.869999997</v>
          </cell>
          <cell r="L8">
            <v>1900613.7299999967</v>
          </cell>
          <cell r="R8">
            <v>-781131.6900000032</v>
          </cell>
          <cell r="X8">
            <v>-199476.35652000026</v>
          </cell>
        </row>
        <row r="9">
          <cell r="F9">
            <v>56476772.060000002</v>
          </cell>
          <cell r="L9">
            <v>4962293.2400000021</v>
          </cell>
          <cell r="R9">
            <v>3308005.1700000018</v>
          </cell>
          <cell r="X9">
            <v>78396.077760000175</v>
          </cell>
        </row>
        <row r="10">
          <cell r="F10">
            <v>53404234.43</v>
          </cell>
          <cell r="L10">
            <v>3090122.3699999973</v>
          </cell>
          <cell r="R10">
            <v>1876187.0799999973</v>
          </cell>
          <cell r="X10">
            <v>157599.71471999979</v>
          </cell>
        </row>
        <row r="11">
          <cell r="F11">
            <v>61366232.270000003</v>
          </cell>
          <cell r="L11">
            <v>4382518.82</v>
          </cell>
          <cell r="R11">
            <v>2162832.3100000005</v>
          </cell>
          <cell r="X11">
            <v>181677.91404000006</v>
          </cell>
        </row>
        <row r="12">
          <cell r="F12">
            <v>106895761.92</v>
          </cell>
          <cell r="L12">
            <v>3019482.1700000018</v>
          </cell>
          <cell r="R12">
            <v>-4732559.3499999978</v>
          </cell>
          <cell r="X12">
            <v>-397534.98539999983</v>
          </cell>
        </row>
        <row r="13">
          <cell r="F13">
            <v>120411749.59999999</v>
          </cell>
          <cell r="L13">
            <v>2915213.1899999976</v>
          </cell>
          <cell r="R13">
            <v>-2570565.6700000027</v>
          </cell>
          <cell r="X13">
            <v>-613462.50168000022</v>
          </cell>
        </row>
        <row r="14">
          <cell r="F14">
            <v>126338132.86</v>
          </cell>
          <cell r="L14">
            <v>13123232.269999996</v>
          </cell>
          <cell r="R14">
            <v>8737348.0799999945</v>
          </cell>
          <cell r="X14">
            <v>120474.73703999959</v>
          </cell>
        </row>
        <row r="15">
          <cell r="F15">
            <v>120303731.26000001</v>
          </cell>
          <cell r="L15">
            <v>7326019.0900000036</v>
          </cell>
          <cell r="R15">
            <v>1822063.1800000034</v>
          </cell>
          <cell r="X15">
            <v>153053.3071200003</v>
          </cell>
        </row>
      </sheetData>
      <sheetData sheetId="5">
        <row r="4">
          <cell r="L4">
            <v>0</v>
          </cell>
          <cell r="R4">
            <v>0</v>
          </cell>
          <cell r="X4">
            <v>0</v>
          </cell>
        </row>
        <row r="5">
          <cell r="L5">
            <v>0</v>
          </cell>
          <cell r="R5">
            <v>0</v>
          </cell>
          <cell r="X5">
            <v>0</v>
          </cell>
        </row>
        <row r="6">
          <cell r="L6">
            <v>0</v>
          </cell>
          <cell r="R6">
            <v>0</v>
          </cell>
          <cell r="X6">
            <v>0</v>
          </cell>
        </row>
        <row r="7">
          <cell r="L7">
            <v>0</v>
          </cell>
          <cell r="R7">
            <v>0</v>
          </cell>
          <cell r="X7">
            <v>0</v>
          </cell>
        </row>
        <row r="8">
          <cell r="L8">
            <v>0</v>
          </cell>
          <cell r="R8">
            <v>0</v>
          </cell>
          <cell r="X8">
            <v>0</v>
          </cell>
        </row>
        <row r="9">
          <cell r="F9">
            <v>656</v>
          </cell>
          <cell r="L9">
            <v>298.83</v>
          </cell>
          <cell r="R9">
            <v>-1.1700000000000159</v>
          </cell>
          <cell r="X9">
            <v>-9.8280000000001339E-2</v>
          </cell>
        </row>
        <row r="10">
          <cell r="F10">
            <v>367353.5</v>
          </cell>
          <cell r="L10">
            <v>44048.489999999991</v>
          </cell>
          <cell r="R10">
            <v>-60075.380000000005</v>
          </cell>
          <cell r="X10">
            <v>-5046.4302000000007</v>
          </cell>
        </row>
        <row r="11">
          <cell r="F11">
            <v>1105872.1599999999</v>
          </cell>
          <cell r="L11">
            <v>109986.91999999993</v>
          </cell>
          <cell r="R11">
            <v>9863.8499999999185</v>
          </cell>
          <cell r="X11">
            <v>-4217.8668000000071</v>
          </cell>
        </row>
        <row r="12">
          <cell r="F12">
            <v>1025966.75</v>
          </cell>
          <cell r="L12">
            <v>71753.910000000033</v>
          </cell>
          <cell r="R12">
            <v>13317.620000000032</v>
          </cell>
          <cell r="X12">
            <v>-3099.1867199999974</v>
          </cell>
        </row>
        <row r="13">
          <cell r="F13">
            <v>1224372.18</v>
          </cell>
          <cell r="L13">
            <v>42697.270000000019</v>
          </cell>
          <cell r="R13">
            <v>-3808.5199999999822</v>
          </cell>
          <cell r="X13">
            <v>-3419.1023999999989</v>
          </cell>
        </row>
        <row r="14">
          <cell r="F14">
            <v>1457351</v>
          </cell>
          <cell r="L14">
            <v>46863.080000000075</v>
          </cell>
          <cell r="R14">
            <v>-64845.099999999919</v>
          </cell>
          <cell r="X14">
            <v>-8866.0907999999945</v>
          </cell>
        </row>
        <row r="15">
          <cell r="F15">
            <v>1573170.74</v>
          </cell>
          <cell r="L15">
            <v>30871.080000000075</v>
          </cell>
          <cell r="R15">
            <v>-31481.569999999927</v>
          </cell>
          <cell r="X15">
            <v>-11510.542679999995</v>
          </cell>
        </row>
      </sheetData>
      <sheetData sheetId="6">
        <row r="4">
          <cell r="F4">
            <v>692318.64</v>
          </cell>
          <cell r="L4">
            <v>125659.48999999999</v>
          </cell>
          <cell r="R4">
            <v>51202.51999999999</v>
          </cell>
          <cell r="X4">
            <v>4301.0116799999996</v>
          </cell>
        </row>
        <row r="5">
          <cell r="F5">
            <v>5556594.96</v>
          </cell>
          <cell r="L5">
            <v>449316.59999999963</v>
          </cell>
          <cell r="R5">
            <v>16651.3199999996</v>
          </cell>
          <cell r="X5">
            <v>1398.7108799999664</v>
          </cell>
        </row>
        <row r="6">
          <cell r="F6">
            <v>10997415.460000001</v>
          </cell>
          <cell r="L6">
            <v>1033670.1100000013</v>
          </cell>
          <cell r="R6">
            <v>127114.61000000127</v>
          </cell>
          <cell r="X6">
            <v>10677.627240000107</v>
          </cell>
        </row>
        <row r="7">
          <cell r="F7">
            <v>7005546.9299999997</v>
          </cell>
          <cell r="L7">
            <v>346864.81999999937</v>
          </cell>
          <cell r="R7">
            <v>-8161.9300000006333</v>
          </cell>
          <cell r="X7">
            <v>-685.60212000005322</v>
          </cell>
        </row>
        <row r="8">
          <cell r="F8">
            <v>6153332.3200000003</v>
          </cell>
          <cell r="L8">
            <v>217049.62000000011</v>
          </cell>
          <cell r="R8">
            <v>-7150.2899999998917</v>
          </cell>
          <cell r="X8">
            <v>-1286.2264799999909</v>
          </cell>
        </row>
        <row r="9">
          <cell r="F9">
            <v>7913411.5999999996</v>
          </cell>
          <cell r="L9">
            <v>598641.29999999981</v>
          </cell>
          <cell r="R9">
            <v>306194.16999999981</v>
          </cell>
          <cell r="X9">
            <v>24434.083799999989</v>
          </cell>
        </row>
        <row r="10">
          <cell r="F10">
            <v>7541575.2699999996</v>
          </cell>
          <cell r="L10">
            <v>252707.79999999981</v>
          </cell>
          <cell r="R10">
            <v>-47877.400000000198</v>
          </cell>
          <cell r="X10">
            <v>-4021.7016000000167</v>
          </cell>
        </row>
        <row r="11">
          <cell r="F11">
            <v>10025421.91</v>
          </cell>
          <cell r="L11">
            <v>162382.75</v>
          </cell>
          <cell r="R11">
            <v>-571197.42000000004</v>
          </cell>
          <cell r="X11">
            <v>-52002.284880000007</v>
          </cell>
        </row>
        <row r="12">
          <cell r="F12">
            <v>23948900.010000002</v>
          </cell>
          <cell r="L12">
            <v>596927.77000000328</v>
          </cell>
          <cell r="R12">
            <v>-1159148.9799999967</v>
          </cell>
          <cell r="X12">
            <v>-149370.79919999972</v>
          </cell>
        </row>
        <row r="13">
          <cell r="F13">
            <v>36515539.799999997</v>
          </cell>
          <cell r="L13">
            <v>1044533.0799999982</v>
          </cell>
          <cell r="R13">
            <v>-1399465.4500000016</v>
          </cell>
          <cell r="X13">
            <v>-266925.89700000017</v>
          </cell>
        </row>
        <row r="14">
          <cell r="F14">
            <v>37849971.899999999</v>
          </cell>
          <cell r="L14">
            <v>3474687.6400000006</v>
          </cell>
          <cell r="R14">
            <v>864296.28000000061</v>
          </cell>
          <cell r="X14">
            <v>-194325.00947999995</v>
          </cell>
        </row>
        <row r="15">
          <cell r="F15">
            <v>38448921.399999999</v>
          </cell>
          <cell r="L15">
            <v>2605564.2800000012</v>
          </cell>
          <cell r="R15">
            <v>-742326.14999999898</v>
          </cell>
          <cell r="X15">
            <v>-256680.40607999996</v>
          </cell>
        </row>
      </sheetData>
      <sheetData sheetId="7">
        <row r="4">
          <cell r="L4">
            <v>0</v>
          </cell>
          <cell r="R4">
            <v>0</v>
          </cell>
          <cell r="X4">
            <v>0</v>
          </cell>
        </row>
        <row r="5">
          <cell r="L5">
            <v>0</v>
          </cell>
          <cell r="R5">
            <v>0</v>
          </cell>
          <cell r="X5">
            <v>0</v>
          </cell>
        </row>
        <row r="6">
          <cell r="L6">
            <v>0</v>
          </cell>
          <cell r="R6">
            <v>0</v>
          </cell>
          <cell r="X6">
            <v>0</v>
          </cell>
        </row>
        <row r="7">
          <cell r="L7">
            <v>0</v>
          </cell>
          <cell r="R7">
            <v>0</v>
          </cell>
          <cell r="X7">
            <v>0</v>
          </cell>
        </row>
        <row r="8">
          <cell r="L8">
            <v>0</v>
          </cell>
          <cell r="R8">
            <v>0</v>
          </cell>
          <cell r="X8">
            <v>0</v>
          </cell>
        </row>
        <row r="9">
          <cell r="L9">
            <v>0</v>
          </cell>
          <cell r="R9">
            <v>0</v>
          </cell>
          <cell r="X9">
            <v>0</v>
          </cell>
        </row>
        <row r="10">
          <cell r="L10">
            <v>0</v>
          </cell>
          <cell r="R10">
            <v>0</v>
          </cell>
          <cell r="X10">
            <v>0</v>
          </cell>
        </row>
        <row r="11">
          <cell r="F11">
            <v>455331.31</v>
          </cell>
          <cell r="L11">
            <v>87230.939999999973</v>
          </cell>
          <cell r="R11">
            <v>-12094.49000000002</v>
          </cell>
          <cell r="X11">
            <v>-1015.9371600000018</v>
          </cell>
        </row>
        <row r="12">
          <cell r="F12">
            <v>1457687.29</v>
          </cell>
          <cell r="L12">
            <v>60429.950000000077</v>
          </cell>
          <cell r="R12">
            <v>-48037.949999999917</v>
          </cell>
          <cell r="X12">
            <v>-5051.1249599999928</v>
          </cell>
        </row>
        <row r="13">
          <cell r="F13">
            <v>1891550.47</v>
          </cell>
          <cell r="L13">
            <v>-28602.869999999981</v>
          </cell>
          <cell r="R13">
            <v>-156538.94</v>
          </cell>
          <cell r="X13">
            <v>-18200.395920000003</v>
          </cell>
        </row>
        <row r="14">
          <cell r="F14">
            <v>1794408.77</v>
          </cell>
          <cell r="L14">
            <v>105030.35999999993</v>
          </cell>
          <cell r="R14">
            <v>-95678.760000000068</v>
          </cell>
          <cell r="X14">
            <v>-26237.411760000006</v>
          </cell>
        </row>
        <row r="15">
          <cell r="F15">
            <v>2359918.4300000002</v>
          </cell>
          <cell r="L15">
            <v>179104.32000000033</v>
          </cell>
          <cell r="R15">
            <v>-219092.13999999969</v>
          </cell>
          <cell r="X15">
            <v>-44641.151519999978</v>
          </cell>
        </row>
      </sheetData>
      <sheetData sheetId="8">
        <row r="4">
          <cell r="F4">
            <v>27482237.629999999</v>
          </cell>
          <cell r="L4">
            <v>3330772.3600000003</v>
          </cell>
          <cell r="R4">
            <v>1698246.0400000003</v>
          </cell>
          <cell r="Z4">
            <v>99856.867152000006</v>
          </cell>
        </row>
        <row r="5">
          <cell r="F5">
            <v>40281772.219999999</v>
          </cell>
          <cell r="L5">
            <v>1894529.3300000005</v>
          </cell>
          <cell r="R5">
            <v>-1302825.4399999995</v>
          </cell>
          <cell r="Z5">
            <v>-76606.13587199997</v>
          </cell>
        </row>
        <row r="6">
          <cell r="F6">
            <v>39552902.859999999</v>
          </cell>
          <cell r="L6">
            <v>4689398.3099999987</v>
          </cell>
          <cell r="R6">
            <v>3583819.4799999986</v>
          </cell>
          <cell r="Z6">
            <v>134122.44955199992</v>
          </cell>
        </row>
        <row r="7">
          <cell r="F7">
            <v>24836952.5</v>
          </cell>
          <cell r="L7">
            <v>2411535.2300000004</v>
          </cell>
          <cell r="R7">
            <v>1175292.5700000005</v>
          </cell>
          <cell r="Z7">
            <v>69107.203116000033</v>
          </cell>
        </row>
        <row r="8">
          <cell r="F8">
            <v>18181398.109999999</v>
          </cell>
          <cell r="L8">
            <v>1106611.3999999992</v>
          </cell>
          <cell r="R8">
            <v>737394.47999999928</v>
          </cell>
          <cell r="Z8">
            <v>43358.79542399996</v>
          </cell>
        </row>
        <row r="9">
          <cell r="F9">
            <v>16709309.779999999</v>
          </cell>
          <cell r="L9">
            <v>1826446.5300000003</v>
          </cell>
          <cell r="R9">
            <v>1453186.3200000003</v>
          </cell>
          <cell r="Z9">
            <v>85447.355616000015</v>
          </cell>
        </row>
        <row r="10">
          <cell r="F10">
            <v>13622476.880000001</v>
          </cell>
          <cell r="L10">
            <v>1428406.2700000003</v>
          </cell>
          <cell r="R10">
            <v>1205414.4600000002</v>
          </cell>
          <cell r="Z10">
            <v>70878.370248000007</v>
          </cell>
        </row>
        <row r="11">
          <cell r="F11">
            <v>13134693.199999999</v>
          </cell>
          <cell r="L11">
            <v>741706.95999999892</v>
          </cell>
          <cell r="R11">
            <v>520921.13999999891</v>
          </cell>
          <cell r="Z11">
            <v>30630.163031999935</v>
          </cell>
        </row>
        <row r="12">
          <cell r="F12">
            <v>29462786.879999999</v>
          </cell>
          <cell r="L12">
            <v>1636038.1699999992</v>
          </cell>
          <cell r="R12">
            <v>1021491.6099999992</v>
          </cell>
          <cell r="Z12">
            <v>60063.706667999948</v>
          </cell>
        </row>
        <row r="13">
          <cell r="F13">
            <v>40010642.310000002</v>
          </cell>
          <cell r="L13">
            <v>839273.38000000361</v>
          </cell>
          <cell r="R13">
            <v>282965.95000000356</v>
          </cell>
          <cell r="Z13">
            <v>16638.397860000208</v>
          </cell>
        </row>
        <row r="14">
          <cell r="F14">
            <v>41295604.75</v>
          </cell>
          <cell r="L14">
            <v>2969893.1500000022</v>
          </cell>
          <cell r="R14">
            <v>2477090.950000002</v>
          </cell>
          <cell r="Z14">
            <v>145652.9478600001</v>
          </cell>
        </row>
        <row r="15">
          <cell r="F15">
            <v>45905553.990000002</v>
          </cell>
          <cell r="L15">
            <v>2633570.4900000026</v>
          </cell>
          <cell r="R15">
            <v>2013587.7200000025</v>
          </cell>
          <cell r="Z15">
            <v>118398.95793600015</v>
          </cell>
        </row>
      </sheetData>
      <sheetData sheetId="9">
        <row r="4">
          <cell r="F4">
            <v>327660.81</v>
          </cell>
          <cell r="L4">
            <v>39792.409999999974</v>
          </cell>
          <cell r="R4">
            <v>-8244.0900000000256</v>
          </cell>
          <cell r="X4">
            <v>-692.50356000000215</v>
          </cell>
        </row>
        <row r="5">
          <cell r="F5">
            <v>1897812.32</v>
          </cell>
          <cell r="L5">
            <v>-18097.709999999963</v>
          </cell>
          <cell r="R5">
            <v>-277365.93999999994</v>
          </cell>
          <cell r="X5">
            <v>-23298.738959999995</v>
          </cell>
        </row>
        <row r="6">
          <cell r="F6">
            <v>3185743.93</v>
          </cell>
          <cell r="L6">
            <v>209572.0700000003</v>
          </cell>
          <cell r="R6">
            <v>-34525.96999999971</v>
          </cell>
          <cell r="X6">
            <v>-2900.1814799999756</v>
          </cell>
        </row>
        <row r="7">
          <cell r="F7">
            <v>1911920.36</v>
          </cell>
          <cell r="L7">
            <v>163524.42000000001</v>
          </cell>
          <cell r="R7">
            <v>-12190.189999999973</v>
          </cell>
          <cell r="X7">
            <v>-27915.399959999999</v>
          </cell>
        </row>
        <row r="8">
          <cell r="F8">
            <v>1483408.26</v>
          </cell>
          <cell r="L8">
            <v>95645.24</v>
          </cell>
          <cell r="R8">
            <v>-104554.02</v>
          </cell>
          <cell r="X8">
            <v>-36697.937640000004</v>
          </cell>
        </row>
        <row r="9">
          <cell r="F9">
            <v>1250655.76</v>
          </cell>
          <cell r="L9">
            <v>143196.59000000003</v>
          </cell>
          <cell r="R9">
            <v>-98182.479999999981</v>
          </cell>
          <cell r="X9">
            <v>-44945.265959999997</v>
          </cell>
        </row>
        <row r="10">
          <cell r="F10">
            <v>1041349.45</v>
          </cell>
          <cell r="L10">
            <v>138910.97999999998</v>
          </cell>
          <cell r="R10">
            <v>33349.409999999974</v>
          </cell>
          <cell r="X10">
            <v>-42143.915520000002</v>
          </cell>
        </row>
        <row r="11">
          <cell r="F11">
            <v>1004705.68</v>
          </cell>
          <cell r="L11">
            <v>109846.02000000011</v>
          </cell>
          <cell r="R11">
            <v>4948.9300000001094</v>
          </cell>
          <cell r="X11">
            <v>-41728.205399999999</v>
          </cell>
        </row>
        <row r="12">
          <cell r="F12">
            <v>1568521.41</v>
          </cell>
          <cell r="L12">
            <v>72783.219999999885</v>
          </cell>
          <cell r="R12">
            <v>-159531.93000000011</v>
          </cell>
          <cell r="X12">
            <v>-55128.887520000004</v>
          </cell>
        </row>
        <row r="13">
          <cell r="F13">
            <v>3138257.17</v>
          </cell>
          <cell r="L13">
            <v>305874.12000000017</v>
          </cell>
          <cell r="R13">
            <v>107091.58000000016</v>
          </cell>
          <cell r="X13">
            <v>-46133.19479999999</v>
          </cell>
        </row>
        <row r="14">
          <cell r="F14">
            <v>2336173.2999999998</v>
          </cell>
          <cell r="L14">
            <v>155281.92999999961</v>
          </cell>
          <cell r="R14">
            <v>19272.259999999602</v>
          </cell>
          <cell r="X14">
            <v>-44514.324960000034</v>
          </cell>
        </row>
        <row r="15">
          <cell r="F15">
            <v>1471849.7</v>
          </cell>
          <cell r="L15">
            <v>56444.850000000028</v>
          </cell>
          <cell r="R15">
            <v>-356358.85</v>
          </cell>
          <cell r="X15">
            <v>-74448.468359999999</v>
          </cell>
        </row>
      </sheetData>
      <sheetData sheetId="10">
        <row r="4">
          <cell r="F4">
            <v>106903.52</v>
          </cell>
          <cell r="L4">
            <v>29697.97</v>
          </cell>
          <cell r="R4">
            <v>11726.25</v>
          </cell>
          <cell r="X4">
            <v>985.00500000000011</v>
          </cell>
        </row>
        <row r="5">
          <cell r="F5">
            <v>497693.1</v>
          </cell>
          <cell r="L5">
            <v>69787.669999999984</v>
          </cell>
          <cell r="R5">
            <v>-11642.860000000015</v>
          </cell>
          <cell r="X5">
            <v>-978.00024000000133</v>
          </cell>
        </row>
        <row r="6">
          <cell r="F6">
            <v>789792.02</v>
          </cell>
          <cell r="L6">
            <v>70649.300000000047</v>
          </cell>
          <cell r="R6">
            <v>3056.4100000000471</v>
          </cell>
          <cell r="X6">
            <v>-721.26179999999613</v>
          </cell>
        </row>
        <row r="7">
          <cell r="F7">
            <v>874113.99</v>
          </cell>
          <cell r="L7">
            <v>-2622.6300000000047</v>
          </cell>
          <cell r="R7">
            <v>-43214.530000000006</v>
          </cell>
          <cell r="X7">
            <v>-4351.2823199999966</v>
          </cell>
        </row>
        <row r="8">
          <cell r="F8">
            <v>923268.86</v>
          </cell>
          <cell r="L8">
            <v>10749.760000000009</v>
          </cell>
          <cell r="R8">
            <v>-17803.53999999999</v>
          </cell>
          <cell r="X8">
            <v>-5846.7796799999996</v>
          </cell>
        </row>
        <row r="9">
          <cell r="F9">
            <v>914393.49</v>
          </cell>
          <cell r="L9">
            <v>83854.640000000014</v>
          </cell>
          <cell r="R9">
            <v>50036.100000000013</v>
          </cell>
          <cell r="X9">
            <v>-1643.7472799999994</v>
          </cell>
        </row>
        <row r="10">
          <cell r="F10">
            <v>623976.87</v>
          </cell>
          <cell r="L10">
            <v>98614.640000000014</v>
          </cell>
          <cell r="R10">
            <v>63285.430000000015</v>
          </cell>
          <cell r="X10">
            <v>3672.2288400000016</v>
          </cell>
        </row>
        <row r="11">
          <cell r="F11">
            <v>668502.74</v>
          </cell>
          <cell r="L11">
            <v>3049.2199999999721</v>
          </cell>
          <cell r="R11">
            <v>-37767.410000000025</v>
          </cell>
          <cell r="X11">
            <v>-3172.4624400000025</v>
          </cell>
        </row>
        <row r="12">
          <cell r="F12">
            <v>1003105.22</v>
          </cell>
          <cell r="L12">
            <v>28322.449999999953</v>
          </cell>
          <cell r="R12">
            <v>-8484.5100000000457</v>
          </cell>
          <cell r="X12">
            <v>-3885.1612800000044</v>
          </cell>
        </row>
        <row r="13">
          <cell r="F13">
            <v>1193383.3700000001</v>
          </cell>
          <cell r="L13">
            <v>84882.080000000075</v>
          </cell>
          <cell r="R13">
            <v>49905.950000000077</v>
          </cell>
          <cell r="X13">
            <v>306.93852000000663</v>
          </cell>
        </row>
        <row r="14">
          <cell r="F14">
            <v>1391496.16</v>
          </cell>
          <cell r="L14">
            <v>106823.6399999999</v>
          </cell>
          <cell r="R14">
            <v>67683.509999999893</v>
          </cell>
          <cell r="X14">
            <v>5685.4148399999913</v>
          </cell>
        </row>
        <row r="15">
          <cell r="F15">
            <v>1245855.28</v>
          </cell>
          <cell r="L15">
            <v>53715.620000000112</v>
          </cell>
          <cell r="R15">
            <v>17046.870000000112</v>
          </cell>
          <cell r="X15">
            <v>1431.9370800000095</v>
          </cell>
        </row>
      </sheetData>
      <sheetData sheetId="11">
        <row r="4">
          <cell r="F4">
            <v>1491196.18</v>
          </cell>
          <cell r="L4">
            <v>388380.12999999989</v>
          </cell>
          <cell r="R4">
            <v>-34609.750000000116</v>
          </cell>
          <cell r="X4">
            <v>-2907.2190000000101</v>
          </cell>
        </row>
        <row r="5">
          <cell r="F5">
            <v>6951264.2699999996</v>
          </cell>
          <cell r="L5">
            <v>1105629.3599999994</v>
          </cell>
          <cell r="R5">
            <v>-532004.17000000062</v>
          </cell>
          <cell r="X5">
            <v>-47595.569280000054</v>
          </cell>
        </row>
        <row r="6">
          <cell r="F6">
            <v>14192739.199999999</v>
          </cell>
          <cell r="L6">
            <v>2241391.6899999995</v>
          </cell>
          <cell r="R6">
            <v>-36491.220000000671</v>
          </cell>
          <cell r="X6">
            <v>-50660.831760000066</v>
          </cell>
        </row>
        <row r="7">
          <cell r="F7">
            <v>14061481.9</v>
          </cell>
          <cell r="L7">
            <v>807988.08000000007</v>
          </cell>
          <cell r="R7">
            <v>-355072.68999999994</v>
          </cell>
          <cell r="X7">
            <v>-80486.937720000002</v>
          </cell>
        </row>
        <row r="8">
          <cell r="F8">
            <v>11441407.380000001</v>
          </cell>
          <cell r="L8">
            <v>1011251.9600000009</v>
          </cell>
          <cell r="R8">
            <v>-93079.029999999097</v>
          </cell>
          <cell r="X8">
            <v>-88305.576239999922</v>
          </cell>
        </row>
        <row r="9">
          <cell r="F9">
            <v>10213140.77</v>
          </cell>
          <cell r="L9">
            <v>911170.45999999903</v>
          </cell>
          <cell r="R9">
            <v>-2784.0200000009499</v>
          </cell>
          <cell r="X9">
            <v>-88539.433920000098</v>
          </cell>
        </row>
        <row r="10">
          <cell r="F10">
            <v>7848976.6799999997</v>
          </cell>
          <cell r="L10">
            <v>849523.58999999985</v>
          </cell>
          <cell r="R10">
            <v>118000.42999999982</v>
          </cell>
          <cell r="X10">
            <v>-78627.397800000006</v>
          </cell>
        </row>
        <row r="11">
          <cell r="F11">
            <v>6193759.4400000004</v>
          </cell>
          <cell r="L11">
            <v>939616.63000000082</v>
          </cell>
          <cell r="R11">
            <v>83238.63000000082</v>
          </cell>
          <cell r="X11">
            <v>-71635.352879999933</v>
          </cell>
        </row>
        <row r="12">
          <cell r="F12">
            <v>13457379.689999999</v>
          </cell>
          <cell r="L12">
            <v>1519337.3499999996</v>
          </cell>
          <cell r="R12">
            <v>-721467.0700000003</v>
          </cell>
          <cell r="X12">
            <v>-132238.58676000001</v>
          </cell>
        </row>
        <row r="13">
          <cell r="F13">
            <v>17089184.829999998</v>
          </cell>
          <cell r="L13">
            <v>669281.49999999814</v>
          </cell>
          <cell r="R13">
            <v>-480246.00000000186</v>
          </cell>
          <cell r="X13">
            <v>-172579.25076000017</v>
          </cell>
        </row>
        <row r="14">
          <cell r="F14">
            <v>27118860.440000001</v>
          </cell>
          <cell r="L14">
            <v>1636391.9400000013</v>
          </cell>
          <cell r="R14">
            <v>-303904.08999999869</v>
          </cell>
          <cell r="X14">
            <v>-198107.19431999989</v>
          </cell>
        </row>
        <row r="15">
          <cell r="F15">
            <v>28243092.550000001</v>
          </cell>
          <cell r="L15">
            <v>1918843.8300000019</v>
          </cell>
          <cell r="R15">
            <v>526867.96000000183</v>
          </cell>
          <cell r="X15">
            <v>-153850.28567999986</v>
          </cell>
        </row>
      </sheetData>
      <sheetData sheetId="12">
        <row r="4">
          <cell r="F4">
            <v>1073194.93</v>
          </cell>
          <cell r="L4">
            <v>191260.49999999991</v>
          </cell>
          <cell r="R4">
            <v>-93561.93000000008</v>
          </cell>
          <cell r="X4">
            <v>-7859.2021200000072</v>
          </cell>
        </row>
        <row r="5">
          <cell r="F5">
            <v>3593987.18</v>
          </cell>
          <cell r="L5">
            <v>120306.8900000001</v>
          </cell>
          <cell r="R5">
            <v>-444032.2699999999</v>
          </cell>
          <cell r="X5">
            <v>-45157.912799999998</v>
          </cell>
        </row>
        <row r="6">
          <cell r="F6">
            <v>4769582.8099999996</v>
          </cell>
          <cell r="L6">
            <v>537644.2999999997</v>
          </cell>
          <cell r="R6">
            <v>-25827.730000000331</v>
          </cell>
          <cell r="X6">
            <v>-47327.442120000029</v>
          </cell>
        </row>
        <row r="7">
          <cell r="F7">
            <v>2816096.17</v>
          </cell>
          <cell r="L7">
            <v>172146.32999999978</v>
          </cell>
          <cell r="R7">
            <v>-28855.790000000212</v>
          </cell>
          <cell r="X7">
            <v>-49751.328480000018</v>
          </cell>
        </row>
        <row r="8">
          <cell r="F8">
            <v>2834527.75</v>
          </cell>
          <cell r="L8">
            <v>76003.870000000083</v>
          </cell>
          <cell r="R8">
            <v>-41312.619999999923</v>
          </cell>
          <cell r="X8">
            <v>-53221.588559999989</v>
          </cell>
        </row>
        <row r="9">
          <cell r="F9">
            <v>2463189.41</v>
          </cell>
          <cell r="L9">
            <v>107479.79000000027</v>
          </cell>
          <cell r="R9">
            <v>-6129.7599999997328</v>
          </cell>
          <cell r="X9">
            <v>-53736.48839999998</v>
          </cell>
        </row>
        <row r="10">
          <cell r="F10">
            <v>2647540.54</v>
          </cell>
          <cell r="L10">
            <v>224088.64999999988</v>
          </cell>
          <cell r="R10">
            <v>113270.00999999988</v>
          </cell>
          <cell r="X10">
            <v>-44221.807560000008</v>
          </cell>
        </row>
        <row r="11">
          <cell r="F11">
            <v>3138513.04</v>
          </cell>
          <cell r="L11">
            <v>236884.05999999991</v>
          </cell>
          <cell r="R11">
            <v>138906.85999999993</v>
          </cell>
          <cell r="X11">
            <v>-32553.631320000004</v>
          </cell>
        </row>
        <row r="12">
          <cell r="F12">
            <v>3449843.77</v>
          </cell>
          <cell r="L12">
            <v>312458.53999999992</v>
          </cell>
          <cell r="R12">
            <v>102538.33999999991</v>
          </cell>
          <cell r="X12">
            <v>-23940.410760000006</v>
          </cell>
        </row>
        <row r="13">
          <cell r="F13">
            <v>5099382.4800000004</v>
          </cell>
          <cell r="L13">
            <v>214051.5400000005</v>
          </cell>
          <cell r="R13">
            <v>-23696.949999999488</v>
          </cell>
          <cell r="X13">
            <v>-25930.954559999958</v>
          </cell>
        </row>
        <row r="14">
          <cell r="F14">
            <v>5454391.1699999999</v>
          </cell>
          <cell r="L14">
            <v>529441.52999999956</v>
          </cell>
          <cell r="R14">
            <v>236275.98999999958</v>
          </cell>
          <cell r="X14">
            <v>-6083.7714000000378</v>
          </cell>
        </row>
        <row r="15">
          <cell r="F15">
            <v>6975055.75</v>
          </cell>
          <cell r="L15">
            <v>550026.22000000032</v>
          </cell>
          <cell r="R15">
            <v>119058.90000000031</v>
          </cell>
          <cell r="X15">
            <v>3917.1762000000263</v>
          </cell>
        </row>
      </sheetData>
      <sheetData sheetId="13">
        <row r="4">
          <cell r="F4">
            <v>160051.53</v>
          </cell>
          <cell r="L4">
            <v>70737.429999999993</v>
          </cell>
          <cell r="R4">
            <v>50472.429999999993</v>
          </cell>
          <cell r="X4">
            <v>4239.6841199999999</v>
          </cell>
        </row>
        <row r="5">
          <cell r="F5">
            <v>5782917.9699999997</v>
          </cell>
          <cell r="L5">
            <v>641864.09999999963</v>
          </cell>
          <cell r="R5">
            <v>-126779.15000000037</v>
          </cell>
          <cell r="X5">
            <v>-10649.448600000032</v>
          </cell>
        </row>
        <row r="6">
          <cell r="F6">
            <v>6997278.1500000004</v>
          </cell>
          <cell r="L6">
            <v>503063.45999999996</v>
          </cell>
          <cell r="R6">
            <v>137897.99</v>
          </cell>
          <cell r="X6">
            <v>933.98255999999981</v>
          </cell>
        </row>
        <row r="7">
          <cell r="F7">
            <v>5470630.6600000001</v>
          </cell>
          <cell r="L7">
            <v>371271.37000000011</v>
          </cell>
          <cell r="R7">
            <v>163175.37000000011</v>
          </cell>
          <cell r="X7">
            <v>13706.73108000001</v>
          </cell>
        </row>
        <row r="8">
          <cell r="F8">
            <v>5087919.0599999996</v>
          </cell>
          <cell r="L8">
            <v>338048.9299999997</v>
          </cell>
          <cell r="R8">
            <v>205716.34999999971</v>
          </cell>
          <cell r="X8">
            <v>17280.173399999978</v>
          </cell>
        </row>
        <row r="9">
          <cell r="F9">
            <v>3731851.66</v>
          </cell>
          <cell r="L9">
            <v>332639.02</v>
          </cell>
          <cell r="R9">
            <v>195350.71000000002</v>
          </cell>
          <cell r="X9">
            <v>16409.459640000005</v>
          </cell>
        </row>
        <row r="10">
          <cell r="F10">
            <v>2749465.54</v>
          </cell>
          <cell r="L10">
            <v>252872.68000000017</v>
          </cell>
          <cell r="R10">
            <v>149994.94000000018</v>
          </cell>
          <cell r="X10">
            <v>12599.574960000016</v>
          </cell>
        </row>
        <row r="11">
          <cell r="F11">
            <v>2494695.88</v>
          </cell>
          <cell r="L11">
            <v>328911.06000000006</v>
          </cell>
          <cell r="R11">
            <v>250549.19000000006</v>
          </cell>
          <cell r="X11">
            <v>21046.131960000006</v>
          </cell>
        </row>
        <row r="12">
          <cell r="F12">
            <v>5200531.08</v>
          </cell>
          <cell r="L12">
            <v>392933.25</v>
          </cell>
          <cell r="R12">
            <v>191134.4</v>
          </cell>
          <cell r="X12">
            <v>16055.2896</v>
          </cell>
        </row>
        <row r="13">
          <cell r="F13">
            <v>7068955.6799999997</v>
          </cell>
          <cell r="L13">
            <v>259076.6099999994</v>
          </cell>
          <cell r="R13">
            <v>3527.7799999994168</v>
          </cell>
          <cell r="X13">
            <v>296.33351999995102</v>
          </cell>
        </row>
        <row r="14">
          <cell r="F14">
            <v>5925042.1900000004</v>
          </cell>
          <cell r="L14">
            <v>514418.01000000071</v>
          </cell>
          <cell r="R14">
            <v>377111.72000000067</v>
          </cell>
          <cell r="X14">
            <v>31677.384480000059</v>
          </cell>
        </row>
        <row r="15">
          <cell r="F15">
            <v>5599983.5</v>
          </cell>
          <cell r="L15">
            <v>180910.09999999963</v>
          </cell>
          <cell r="R15">
            <v>66516.679999999629</v>
          </cell>
          <cell r="X15">
            <v>5587.4011199999695</v>
          </cell>
        </row>
      </sheetData>
      <sheetData sheetId="14">
        <row r="4">
          <cell r="F4">
            <v>22789888.82</v>
          </cell>
          <cell r="L4">
            <v>5096934.43</v>
          </cell>
          <cell r="R4">
            <v>-53434.75</v>
          </cell>
          <cell r="Z4">
            <v>-3141.9632999999999</v>
          </cell>
        </row>
        <row r="5">
          <cell r="F5">
            <v>75743280.299999997</v>
          </cell>
          <cell r="L5">
            <v>5317545.7500000009</v>
          </cell>
          <cell r="R5">
            <v>2448687.6400000011</v>
          </cell>
          <cell r="Z5">
            <v>140840.86993200006</v>
          </cell>
        </row>
        <row r="6">
          <cell r="F6">
            <v>92629051.530000001</v>
          </cell>
          <cell r="L6">
            <v>8709141.2899999991</v>
          </cell>
          <cell r="R6">
            <v>6378486.5899999989</v>
          </cell>
          <cell r="Z6">
            <v>375055.0114919999</v>
          </cell>
        </row>
        <row r="7">
          <cell r="F7">
            <v>54913412.630000003</v>
          </cell>
          <cell r="L7">
            <v>5508606.3800000018</v>
          </cell>
          <cell r="R7">
            <v>3783311.4900000021</v>
          </cell>
          <cell r="Z7">
            <v>222458.71561200012</v>
          </cell>
        </row>
        <row r="8">
          <cell r="F8">
            <v>51580090.060000002</v>
          </cell>
          <cell r="L8">
            <v>5254877.6100000041</v>
          </cell>
          <cell r="R8">
            <v>2744344.6200000038</v>
          </cell>
          <cell r="Z8">
            <v>161367.46365600021</v>
          </cell>
        </row>
        <row r="9">
          <cell r="F9">
            <v>52093347.240000002</v>
          </cell>
          <cell r="L9">
            <v>6128045.5300000031</v>
          </cell>
          <cell r="R9">
            <v>4193510.0300000031</v>
          </cell>
          <cell r="Z9">
            <v>246578.38976400017</v>
          </cell>
        </row>
        <row r="10">
          <cell r="F10">
            <v>41012960.770000003</v>
          </cell>
          <cell r="L10">
            <v>4959417.3500000061</v>
          </cell>
          <cell r="R10">
            <v>3046304.0800000061</v>
          </cell>
          <cell r="Z10">
            <v>179122.67990400037</v>
          </cell>
        </row>
        <row r="11">
          <cell r="F11">
            <v>43668282.890000001</v>
          </cell>
          <cell r="L11">
            <v>3861007.8900000015</v>
          </cell>
          <cell r="R11">
            <v>1973789.0500000014</v>
          </cell>
          <cell r="Z11">
            <v>116058.79614000008</v>
          </cell>
        </row>
        <row r="12">
          <cell r="F12">
            <v>81843140.019999996</v>
          </cell>
          <cell r="L12">
            <v>8791182.1499999985</v>
          </cell>
          <cell r="R12">
            <v>2728717.1999999983</v>
          </cell>
          <cell r="Z12">
            <v>160448.57135999989</v>
          </cell>
        </row>
        <row r="13">
          <cell r="F13">
            <v>102184773.23</v>
          </cell>
          <cell r="L13">
            <v>7489128.4900000012</v>
          </cell>
          <cell r="R13">
            <v>3332358.9600000014</v>
          </cell>
          <cell r="Z13">
            <v>195942.70684800006</v>
          </cell>
        </row>
        <row r="14">
          <cell r="F14">
            <v>100840841.61</v>
          </cell>
          <cell r="L14">
            <v>12690867.850000003</v>
          </cell>
          <cell r="R14">
            <v>8506749.1600000039</v>
          </cell>
          <cell r="Z14">
            <v>500196.85060800018</v>
          </cell>
        </row>
        <row r="15">
          <cell r="F15">
            <v>108733101.84999999</v>
          </cell>
          <cell r="L15">
            <v>9388583.4699999951</v>
          </cell>
          <cell r="R15">
            <v>1633014.389999995</v>
          </cell>
          <cell r="Z15">
            <v>96021.246131999709</v>
          </cell>
        </row>
      </sheetData>
      <sheetData sheetId="15">
        <row r="4">
          <cell r="F4">
            <v>32602738.390000001</v>
          </cell>
          <cell r="L4">
            <v>622371.71000000183</v>
          </cell>
          <cell r="R4">
            <v>-5679061.4099999983</v>
          </cell>
          <cell r="Z4">
            <v>-333928.81090799987</v>
          </cell>
        </row>
        <row r="5">
          <cell r="F5">
            <v>87219772.159999996</v>
          </cell>
          <cell r="L5">
            <v>-78888.640000000014</v>
          </cell>
          <cell r="R5">
            <v>-5399478.75</v>
          </cell>
          <cell r="Z5">
            <v>-651418.16140799993</v>
          </cell>
        </row>
        <row r="6">
          <cell r="F6">
            <v>107196819.05</v>
          </cell>
          <cell r="L6">
            <v>7771367.7099999906</v>
          </cell>
          <cell r="R6">
            <v>4995430.4599999897</v>
          </cell>
          <cell r="Z6">
            <v>-357686.85036000062</v>
          </cell>
        </row>
        <row r="7">
          <cell r="F7">
            <v>74239233.530000001</v>
          </cell>
          <cell r="L7">
            <v>7035079.7499999981</v>
          </cell>
          <cell r="R7">
            <v>5226606.2899999982</v>
          </cell>
          <cell r="Z7">
            <v>-50362.400508000115</v>
          </cell>
        </row>
        <row r="8">
          <cell r="F8">
            <v>71158909.239999995</v>
          </cell>
          <cell r="L8">
            <v>9299715.8999999948</v>
          </cell>
          <cell r="R8">
            <v>7418042.7199999951</v>
          </cell>
          <cell r="Z8">
            <v>385818.51142799971</v>
          </cell>
        </row>
        <row r="9">
          <cell r="F9">
            <v>77291085.510000005</v>
          </cell>
          <cell r="L9">
            <v>10257353.99000001</v>
          </cell>
          <cell r="R9">
            <v>8100504.2500000093</v>
          </cell>
          <cell r="Z9">
            <v>476309.64990000054</v>
          </cell>
        </row>
        <row r="10">
          <cell r="F10">
            <v>54514963.549999997</v>
          </cell>
          <cell r="L10">
            <v>7821987.969999996</v>
          </cell>
          <cell r="R10">
            <v>5754206.2999999961</v>
          </cell>
          <cell r="Z10">
            <v>338347.33043999976</v>
          </cell>
        </row>
        <row r="11">
          <cell r="F11">
            <v>47654287.039999999</v>
          </cell>
          <cell r="L11">
            <v>4812124.53</v>
          </cell>
          <cell r="R11">
            <v>3253280.7700000005</v>
          </cell>
          <cell r="Z11">
            <v>191292.90927600002</v>
          </cell>
        </row>
        <row r="12">
          <cell r="F12">
            <v>82077329.590000004</v>
          </cell>
          <cell r="L12">
            <v>7172627.7999999998</v>
          </cell>
          <cell r="R12">
            <v>3236481.88</v>
          </cell>
          <cell r="Z12">
            <v>190305.134544</v>
          </cell>
        </row>
        <row r="13">
          <cell r="F13">
            <v>123958756.14</v>
          </cell>
          <cell r="L13">
            <v>10338174.470000001</v>
          </cell>
          <cell r="R13">
            <v>5777596.9000000004</v>
          </cell>
          <cell r="Z13">
            <v>339722.69772</v>
          </cell>
        </row>
        <row r="14">
          <cell r="F14">
            <v>115238267.73</v>
          </cell>
          <cell r="L14">
            <v>18334573.830000009</v>
          </cell>
          <cell r="R14">
            <v>13594348.090000009</v>
          </cell>
          <cell r="Z14">
            <v>799347.66769200051</v>
          </cell>
        </row>
        <row r="15">
          <cell r="F15">
            <v>119889998.84999999</v>
          </cell>
          <cell r="L15">
            <v>9613197.4899999965</v>
          </cell>
          <cell r="R15">
            <v>6020448.8599999966</v>
          </cell>
          <cell r="Z15">
            <v>354002.3929679998</v>
          </cell>
        </row>
      </sheetData>
      <sheetData sheetId="16">
        <row r="4">
          <cell r="L4">
            <v>0</v>
          </cell>
          <cell r="R4">
            <v>0</v>
          </cell>
          <cell r="X4">
            <v>0</v>
          </cell>
        </row>
        <row r="5">
          <cell r="F5">
            <v>12680.22</v>
          </cell>
          <cell r="L5">
            <v>3839.6699999999996</v>
          </cell>
          <cell r="R5">
            <v>-4859.9400000000005</v>
          </cell>
          <cell r="X5">
            <v>-408.23496000000006</v>
          </cell>
        </row>
        <row r="6">
          <cell r="F6">
            <v>385008.69</v>
          </cell>
          <cell r="L6">
            <v>51196.330000000009</v>
          </cell>
          <cell r="R6">
            <v>-64257.759999999987</v>
          </cell>
          <cell r="X6">
            <v>-5805.8867999999993</v>
          </cell>
        </row>
        <row r="7">
          <cell r="F7">
            <v>345719.22</v>
          </cell>
          <cell r="L7">
            <v>7907.9299999999821</v>
          </cell>
          <cell r="R7">
            <v>-107523.60000000002</v>
          </cell>
          <cell r="X7">
            <v>-14837.852400000003</v>
          </cell>
        </row>
        <row r="8">
          <cell r="F8">
            <v>545937.42000000004</v>
          </cell>
          <cell r="L8">
            <v>-19999.590000000018</v>
          </cell>
          <cell r="R8">
            <v>-271294.32</v>
          </cell>
          <cell r="X8">
            <v>-37626.575280000005</v>
          </cell>
        </row>
        <row r="9">
          <cell r="F9">
            <v>607100.13</v>
          </cell>
          <cell r="L9">
            <v>-18781.929999999957</v>
          </cell>
          <cell r="R9">
            <v>-275211.37999999995</v>
          </cell>
          <cell r="X9">
            <v>-60744.331200000001</v>
          </cell>
        </row>
        <row r="10">
          <cell r="F10">
            <v>318987.09999999998</v>
          </cell>
          <cell r="L10">
            <v>35979.229999999996</v>
          </cell>
          <cell r="R10">
            <v>-94172.62000000001</v>
          </cell>
          <cell r="X10">
            <v>-68654.831280000013</v>
          </cell>
        </row>
        <row r="11">
          <cell r="F11">
            <v>483991.86</v>
          </cell>
          <cell r="L11">
            <v>16665.599999999977</v>
          </cell>
          <cell r="R11">
            <v>-245088.57000000004</v>
          </cell>
          <cell r="X11">
            <v>-89242.271160000004</v>
          </cell>
        </row>
        <row r="12">
          <cell r="F12">
            <v>588732.56000000006</v>
          </cell>
          <cell r="L12">
            <v>57096.780000000072</v>
          </cell>
          <cell r="R12">
            <v>-257258.7699999999</v>
          </cell>
          <cell r="X12">
            <v>-110852.00783999999</v>
          </cell>
        </row>
        <row r="13">
          <cell r="F13">
            <v>708536.41</v>
          </cell>
          <cell r="L13">
            <v>-11634.77999999997</v>
          </cell>
          <cell r="R13">
            <v>-245667.52999999997</v>
          </cell>
          <cell r="X13">
            <v>-131488.08036000002</v>
          </cell>
        </row>
        <row r="14">
          <cell r="F14">
            <v>859294.06</v>
          </cell>
          <cell r="L14">
            <v>38696.410000000033</v>
          </cell>
          <cell r="R14">
            <v>-242607.70999999996</v>
          </cell>
          <cell r="X14">
            <v>-151867.128</v>
          </cell>
        </row>
        <row r="15">
          <cell r="F15">
            <v>605477.87</v>
          </cell>
          <cell r="L15">
            <v>15012.60000000002</v>
          </cell>
          <cell r="R15">
            <v>-63821.789999999964</v>
          </cell>
          <cell r="X15">
            <v>-157228.15836</v>
          </cell>
        </row>
      </sheetData>
      <sheetData sheetId="17">
        <row r="4">
          <cell r="F4">
            <v>248878.53</v>
          </cell>
          <cell r="L4">
            <v>60231.579999999987</v>
          </cell>
          <cell r="R4">
            <v>27539.579999999987</v>
          </cell>
          <cell r="X4">
            <v>2313.3247199999992</v>
          </cell>
        </row>
        <row r="5">
          <cell r="F5">
            <v>1380374.08</v>
          </cell>
          <cell r="L5">
            <v>128581.48999999999</v>
          </cell>
          <cell r="R5">
            <v>-63169.510000000009</v>
          </cell>
          <cell r="X5">
            <v>-5306.2388400000009</v>
          </cell>
        </row>
        <row r="6">
          <cell r="F6">
            <v>2249238.77</v>
          </cell>
          <cell r="L6">
            <v>418528.69999999995</v>
          </cell>
          <cell r="R6">
            <v>243420.41999999995</v>
          </cell>
          <cell r="X6">
            <v>15141.076439999997</v>
          </cell>
        </row>
        <row r="7">
          <cell r="F7">
            <v>1857894.52</v>
          </cell>
          <cell r="L7">
            <v>177154.38000000012</v>
          </cell>
          <cell r="R7">
            <v>89902.380000000121</v>
          </cell>
          <cell r="X7">
            <v>7551.7999200000104</v>
          </cell>
        </row>
        <row r="8">
          <cell r="F8">
            <v>1417569.75</v>
          </cell>
          <cell r="L8">
            <v>168874.20999999996</v>
          </cell>
          <cell r="R8">
            <v>87233.179999999964</v>
          </cell>
          <cell r="X8">
            <v>7327.5871199999974</v>
          </cell>
        </row>
        <row r="9">
          <cell r="F9">
            <v>5460421.4400000004</v>
          </cell>
          <cell r="L9">
            <v>-383777.33999999985</v>
          </cell>
          <cell r="R9">
            <v>-464099.33999999985</v>
          </cell>
          <cell r="X9">
            <v>-38984.34455999999</v>
          </cell>
        </row>
        <row r="10">
          <cell r="F10">
            <v>2300444.83</v>
          </cell>
          <cell r="L10">
            <v>357718.10000000009</v>
          </cell>
          <cell r="R10">
            <v>262305.60000000009</v>
          </cell>
          <cell r="X10">
            <v>-16950.674159999995</v>
          </cell>
        </row>
        <row r="11">
          <cell r="F11">
            <v>883495.73</v>
          </cell>
          <cell r="L11">
            <v>95819.709999999963</v>
          </cell>
          <cell r="R11">
            <v>25182.209999999963</v>
          </cell>
          <cell r="X11">
            <v>-14835.368520000004</v>
          </cell>
        </row>
        <row r="12">
          <cell r="F12">
            <v>2272057.54</v>
          </cell>
          <cell r="L12">
            <v>-55863.020000000019</v>
          </cell>
          <cell r="R12">
            <v>-189793.06000000003</v>
          </cell>
          <cell r="X12">
            <v>-30777.985560000005</v>
          </cell>
        </row>
        <row r="13">
          <cell r="F13">
            <v>2849003.7</v>
          </cell>
          <cell r="L13">
            <v>143018.62000000011</v>
          </cell>
          <cell r="R13">
            <v>15928.620000000112</v>
          </cell>
          <cell r="X13">
            <v>-29439.981479999995</v>
          </cell>
        </row>
        <row r="14">
          <cell r="F14">
            <v>5927655.1200000001</v>
          </cell>
          <cell r="L14">
            <v>393828.35000000056</v>
          </cell>
          <cell r="R14">
            <v>284874.72000000055</v>
          </cell>
          <cell r="X14">
            <v>-5510.504999999951</v>
          </cell>
        </row>
        <row r="15">
          <cell r="F15">
            <v>3202882.72</v>
          </cell>
          <cell r="L15">
            <v>212684.93000000017</v>
          </cell>
          <cell r="R15">
            <v>132917.93000000017</v>
          </cell>
          <cell r="X15">
            <v>5654.6011200000148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rcial - template"/>
      <sheetName val="Tribal - template"/>
      <sheetName val="Submission Tracking"/>
      <sheetName val="All Operators reconciliation"/>
      <sheetName val="Bay Mills Indian Community"/>
      <sheetName val="FireKeepers"/>
      <sheetName val="Grnd Traverse Band of Otta &amp; Ch"/>
      <sheetName val="Gun Lake"/>
      <sheetName val="Greektown_Penn"/>
      <sheetName val="Hannahville Indian Community"/>
      <sheetName val="Keweenaw Bay Indian Community"/>
      <sheetName val="Lac Vieux Desert Tribe"/>
      <sheetName val="Little River Band of Ottawa Ind"/>
      <sheetName val="MGM Grand Detroit"/>
      <sheetName val="MotorCity Casino"/>
      <sheetName val="Little Traverse Bay Band of Oda"/>
      <sheetName val="Pokagon Band of Potawatomi Ind"/>
      <sheetName val="Sault Ste. Marie Tribe of Chipp"/>
    </sheetNames>
    <sheetDataSet>
      <sheetData sheetId="0"/>
      <sheetData sheetId="1"/>
      <sheetData sheetId="2"/>
      <sheetData sheetId="3">
        <row r="4">
          <cell r="X4">
            <v>398387.66839200002</v>
          </cell>
          <cell r="Z4">
            <v>197612.93075</v>
          </cell>
        </row>
      </sheetData>
      <sheetData sheetId="4">
        <row r="4">
          <cell r="F4">
            <v>132031967.33</v>
          </cell>
          <cell r="L4">
            <v>5916912.4099999964</v>
          </cell>
          <cell r="R4">
            <v>5253360.2699999968</v>
          </cell>
          <cell r="X4">
            <v>441282.26267999975</v>
          </cell>
        </row>
      </sheetData>
      <sheetData sheetId="5">
        <row r="4">
          <cell r="F4">
            <v>2056071.11</v>
          </cell>
          <cell r="L4">
            <v>103386.75</v>
          </cell>
          <cell r="R4">
            <v>13625.61</v>
          </cell>
          <cell r="X4">
            <v>-10365.99144</v>
          </cell>
        </row>
      </sheetData>
      <sheetData sheetId="6">
        <row r="4">
          <cell r="F4">
            <v>35472369.850000001</v>
          </cell>
          <cell r="L4">
            <v>1159229.6400000006</v>
          </cell>
          <cell r="R4">
            <v>-713491.76999999932</v>
          </cell>
          <cell r="X4">
            <v>-316613.71476</v>
          </cell>
        </row>
      </sheetData>
      <sheetData sheetId="7">
        <row r="4">
          <cell r="F4">
            <v>2475213.42</v>
          </cell>
          <cell r="L4">
            <v>12251.29999999985</v>
          </cell>
          <cell r="R4">
            <v>-314421.50000000012</v>
          </cell>
          <cell r="X4">
            <v>-71052.557520000017</v>
          </cell>
        </row>
      </sheetData>
      <sheetData sheetId="8">
        <row r="4">
          <cell r="F4">
            <v>49960608.270000003</v>
          </cell>
          <cell r="L4">
            <v>2752363.3800000031</v>
          </cell>
          <cell r="R4">
            <v>1911377.8400000031</v>
          </cell>
          <cell r="Z4">
            <v>112389.01699200018</v>
          </cell>
        </row>
      </sheetData>
      <sheetData sheetId="9">
        <row r="4">
          <cell r="F4">
            <v>1575169.35</v>
          </cell>
          <cell r="L4">
            <v>-39894.329999999842</v>
          </cell>
          <cell r="R4">
            <v>-248532.76999999984</v>
          </cell>
          <cell r="X4">
            <v>-95325.221039999989</v>
          </cell>
        </row>
      </sheetData>
      <sheetData sheetId="10">
        <row r="4">
          <cell r="F4">
            <v>1007411.76</v>
          </cell>
          <cell r="L4">
            <v>96726.329999999958</v>
          </cell>
          <cell r="R4">
            <v>39897.799999999959</v>
          </cell>
          <cell r="X4">
            <v>3351.4151999999967</v>
          </cell>
        </row>
      </sheetData>
      <sheetData sheetId="11">
        <row r="4">
          <cell r="F4">
            <v>12859766.35</v>
          </cell>
          <cell r="L4">
            <v>1096061.0700000003</v>
          </cell>
          <cell r="R4">
            <v>-254180.79999999981</v>
          </cell>
          <cell r="X4">
            <v>-175201.47287999999</v>
          </cell>
        </row>
      </sheetData>
      <sheetData sheetId="12">
        <row r="4">
          <cell r="F4">
            <v>7955875.2999999998</v>
          </cell>
          <cell r="L4">
            <v>155218.99999999959</v>
          </cell>
          <cell r="R4">
            <v>-236465.85000000038</v>
          </cell>
          <cell r="X4">
            <v>-19863.131400000035</v>
          </cell>
        </row>
      </sheetData>
      <sheetData sheetId="13">
        <row r="4">
          <cell r="F4">
            <v>110897174.73</v>
          </cell>
          <cell r="L4">
            <v>10890973.490000002</v>
          </cell>
          <cell r="R4">
            <v>5178652.4000000022</v>
          </cell>
          <cell r="Z4">
            <v>304504.7611200001</v>
          </cell>
        </row>
      </sheetData>
      <sheetData sheetId="14">
        <row r="4">
          <cell r="F4">
            <v>132725178.66</v>
          </cell>
          <cell r="L4">
            <v>12290630.759999994</v>
          </cell>
          <cell r="R4">
            <v>8719004.2199999951</v>
          </cell>
          <cell r="Z4">
            <v>512677.44813599967</v>
          </cell>
        </row>
      </sheetData>
      <sheetData sheetId="15">
        <row r="4">
          <cell r="F4">
            <v>5103843.46</v>
          </cell>
          <cell r="L4">
            <v>96290.030000000261</v>
          </cell>
          <cell r="R4">
            <v>-82120.799999999726</v>
          </cell>
          <cell r="X4">
            <v>-6898.1471999999776</v>
          </cell>
        </row>
      </sheetData>
      <sheetData sheetId="16">
        <row r="4">
          <cell r="F4">
            <v>869678.45</v>
          </cell>
          <cell r="L4">
            <v>20161.209999999934</v>
          </cell>
          <cell r="R4">
            <v>-127318.94000000006</v>
          </cell>
          <cell r="X4">
            <v>-167922.94932000001</v>
          </cell>
        </row>
      </sheetData>
      <sheetData sheetId="17">
        <row r="4">
          <cell r="F4">
            <v>1826241.26</v>
          </cell>
          <cell r="L4">
            <v>125184.41999999993</v>
          </cell>
          <cell r="R4">
            <v>29311.419999999925</v>
          </cell>
          <cell r="X4">
            <v>2462.1592799999939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0BE74-44D4-4986-BBEF-DAA9B61E1230}">
  <dimension ref="A1:BU31"/>
  <sheetViews>
    <sheetView tabSelected="1" zoomScale="90" zoomScaleNormal="90" workbookViewId="0"/>
  </sheetViews>
  <sheetFormatPr defaultRowHeight="15" x14ac:dyDescent="0.25"/>
  <cols>
    <col min="1" max="1" width="14.42578125" customWidth="1"/>
    <col min="2" max="57" width="15.28515625" customWidth="1"/>
    <col min="58" max="58" width="15.85546875" bestFit="1" customWidth="1"/>
    <col min="59" max="61" width="15.28515625" customWidth="1"/>
    <col min="62" max="62" width="14.7109375" style="52" customWidth="1"/>
    <col min="65" max="65" width="16.85546875" bestFit="1" customWidth="1"/>
  </cols>
  <sheetData>
    <row r="1" spans="1:73" ht="19.5" customHeight="1" thickBot="1" x14ac:dyDescent="0.3">
      <c r="A1" s="42"/>
      <c r="B1" s="73" t="s">
        <v>80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5"/>
      <c r="R1" s="73" t="s">
        <v>80</v>
      </c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5"/>
      <c r="AL1" s="73" t="s">
        <v>80</v>
      </c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5"/>
      <c r="BB1" s="73" t="s">
        <v>80</v>
      </c>
      <c r="BC1" s="74"/>
      <c r="BD1" s="74"/>
      <c r="BE1" s="74"/>
      <c r="BF1" s="74"/>
      <c r="BG1" s="74"/>
      <c r="BH1" s="74"/>
      <c r="BI1" s="74"/>
      <c r="BJ1" s="75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</row>
    <row r="2" spans="1:73" s="21" customFormat="1" ht="31.5" customHeight="1" thickBot="1" x14ac:dyDescent="0.3">
      <c r="A2" s="48" t="s">
        <v>0</v>
      </c>
      <c r="B2" s="161" t="s">
        <v>1</v>
      </c>
      <c r="C2" s="162"/>
      <c r="D2" s="162"/>
      <c r="E2" s="163"/>
      <c r="F2" s="164" t="s">
        <v>2</v>
      </c>
      <c r="G2" s="165"/>
      <c r="H2" s="165"/>
      <c r="I2" s="166"/>
      <c r="J2" s="167" t="s">
        <v>3</v>
      </c>
      <c r="K2" s="168"/>
      <c r="L2" s="168"/>
      <c r="M2" s="169"/>
      <c r="N2" s="143" t="s">
        <v>4</v>
      </c>
      <c r="O2" s="144"/>
      <c r="P2" s="144"/>
      <c r="Q2" s="145"/>
      <c r="R2" s="149" t="s">
        <v>73</v>
      </c>
      <c r="S2" s="150"/>
      <c r="T2" s="150"/>
      <c r="U2" s="151"/>
      <c r="V2" s="146" t="s">
        <v>5</v>
      </c>
      <c r="W2" s="147"/>
      <c r="X2" s="147"/>
      <c r="Y2" s="148"/>
      <c r="Z2" s="158" t="s">
        <v>77</v>
      </c>
      <c r="AA2" s="159"/>
      <c r="AB2" s="159"/>
      <c r="AC2" s="160"/>
      <c r="AD2" s="191" t="s">
        <v>6</v>
      </c>
      <c r="AE2" s="192"/>
      <c r="AF2" s="192"/>
      <c r="AG2" s="193"/>
      <c r="AH2" s="194" t="s">
        <v>7</v>
      </c>
      <c r="AI2" s="195"/>
      <c r="AJ2" s="195"/>
      <c r="AK2" s="196"/>
      <c r="AL2" s="197" t="s">
        <v>60</v>
      </c>
      <c r="AM2" s="198"/>
      <c r="AN2" s="198"/>
      <c r="AO2" s="199"/>
      <c r="AP2" s="118" t="s">
        <v>8</v>
      </c>
      <c r="AQ2" s="119"/>
      <c r="AR2" s="119"/>
      <c r="AS2" s="120"/>
      <c r="AT2" s="155" t="s">
        <v>54</v>
      </c>
      <c r="AU2" s="156"/>
      <c r="AV2" s="156"/>
      <c r="AW2" s="157"/>
      <c r="AX2" s="109" t="s">
        <v>64</v>
      </c>
      <c r="AY2" s="110"/>
      <c r="AZ2" s="110"/>
      <c r="BA2" s="111"/>
      <c r="BB2" s="152" t="s">
        <v>9</v>
      </c>
      <c r="BC2" s="153"/>
      <c r="BD2" s="153"/>
      <c r="BE2" s="154"/>
      <c r="BF2" s="91" t="s">
        <v>10</v>
      </c>
      <c r="BG2" s="92"/>
      <c r="BH2" s="92"/>
      <c r="BI2" s="93"/>
      <c r="BJ2" s="188" t="s">
        <v>67</v>
      </c>
    </row>
    <row r="3" spans="1:73" s="21" customFormat="1" ht="15.75" hidden="1" customHeight="1" thickBot="1" x14ac:dyDescent="0.3">
      <c r="A3" s="43" t="s">
        <v>11</v>
      </c>
      <c r="B3" s="134" t="s">
        <v>1</v>
      </c>
      <c r="C3" s="135"/>
      <c r="D3" s="135"/>
      <c r="E3" s="136"/>
      <c r="F3" s="137" t="s">
        <v>2</v>
      </c>
      <c r="G3" s="138"/>
      <c r="H3" s="138"/>
      <c r="I3" s="139"/>
      <c r="J3" s="140" t="s">
        <v>3</v>
      </c>
      <c r="K3" s="141"/>
      <c r="L3" s="141"/>
      <c r="M3" s="142"/>
      <c r="N3" s="143" t="s">
        <v>12</v>
      </c>
      <c r="O3" s="144"/>
      <c r="P3" s="144"/>
      <c r="Q3" s="145"/>
      <c r="R3" s="149" t="s">
        <v>72</v>
      </c>
      <c r="S3" s="150"/>
      <c r="T3" s="150"/>
      <c r="U3" s="151"/>
      <c r="V3" s="146" t="s">
        <v>13</v>
      </c>
      <c r="W3" s="147"/>
      <c r="X3" s="147"/>
      <c r="Y3" s="148"/>
      <c r="Z3" s="158" t="s">
        <v>78</v>
      </c>
      <c r="AA3" s="159"/>
      <c r="AB3" s="159"/>
      <c r="AC3" s="160"/>
      <c r="AD3" s="191" t="s">
        <v>14</v>
      </c>
      <c r="AE3" s="192"/>
      <c r="AF3" s="192"/>
      <c r="AG3" s="193"/>
      <c r="AH3" s="194" t="s">
        <v>15</v>
      </c>
      <c r="AI3" s="195"/>
      <c r="AJ3" s="195"/>
      <c r="AK3" s="196"/>
      <c r="AL3" s="197" t="s">
        <v>16</v>
      </c>
      <c r="AM3" s="198"/>
      <c r="AN3" s="198"/>
      <c r="AO3" s="199"/>
      <c r="AP3" s="118" t="s">
        <v>17</v>
      </c>
      <c r="AQ3" s="119"/>
      <c r="AR3" s="119"/>
      <c r="AS3" s="120"/>
      <c r="AT3" s="155" t="s">
        <v>18</v>
      </c>
      <c r="AU3" s="156"/>
      <c r="AV3" s="156"/>
      <c r="AW3" s="157"/>
      <c r="AX3" s="109" t="s">
        <v>65</v>
      </c>
      <c r="AY3" s="110"/>
      <c r="AZ3" s="110"/>
      <c r="BA3" s="111"/>
      <c r="BB3" s="152" t="s">
        <v>19</v>
      </c>
      <c r="BC3" s="153"/>
      <c r="BD3" s="153"/>
      <c r="BE3" s="154"/>
      <c r="BF3" s="94"/>
      <c r="BG3" s="95"/>
      <c r="BH3" s="95"/>
      <c r="BI3" s="96"/>
      <c r="BJ3" s="189"/>
    </row>
    <row r="4" spans="1:73" s="21" customFormat="1" ht="30.75" hidden="1" customHeight="1" thickBot="1" x14ac:dyDescent="0.3">
      <c r="A4" s="44" t="s">
        <v>20</v>
      </c>
      <c r="B4" s="122" t="s">
        <v>21</v>
      </c>
      <c r="C4" s="123"/>
      <c r="D4" s="123"/>
      <c r="E4" s="124"/>
      <c r="F4" s="125" t="s">
        <v>22</v>
      </c>
      <c r="G4" s="126"/>
      <c r="H4" s="126"/>
      <c r="I4" s="127"/>
      <c r="J4" s="128" t="s">
        <v>23</v>
      </c>
      <c r="K4" s="129"/>
      <c r="L4" s="129"/>
      <c r="M4" s="130"/>
      <c r="N4" s="131" t="s">
        <v>24</v>
      </c>
      <c r="O4" s="132"/>
      <c r="P4" s="132"/>
      <c r="Q4" s="133"/>
      <c r="R4" s="67" t="s">
        <v>71</v>
      </c>
      <c r="S4" s="68"/>
      <c r="T4" s="68"/>
      <c r="U4" s="69"/>
      <c r="V4" s="88" t="s">
        <v>25</v>
      </c>
      <c r="W4" s="89"/>
      <c r="X4" s="89"/>
      <c r="Y4" s="90"/>
      <c r="Z4" s="158" t="s">
        <v>79</v>
      </c>
      <c r="AA4" s="159"/>
      <c r="AB4" s="159"/>
      <c r="AC4" s="160"/>
      <c r="AD4" s="200" t="s">
        <v>26</v>
      </c>
      <c r="AE4" s="201"/>
      <c r="AF4" s="201"/>
      <c r="AG4" s="202"/>
      <c r="AH4" s="203" t="s">
        <v>27</v>
      </c>
      <c r="AI4" s="204"/>
      <c r="AJ4" s="204"/>
      <c r="AK4" s="205"/>
      <c r="AL4" s="206" t="s">
        <v>28</v>
      </c>
      <c r="AM4" s="207"/>
      <c r="AN4" s="207"/>
      <c r="AO4" s="208"/>
      <c r="AP4" s="100" t="s">
        <v>29</v>
      </c>
      <c r="AQ4" s="101"/>
      <c r="AR4" s="101"/>
      <c r="AS4" s="102"/>
      <c r="AT4" s="103" t="s">
        <v>30</v>
      </c>
      <c r="AU4" s="104"/>
      <c r="AV4" s="104"/>
      <c r="AW4" s="105"/>
      <c r="AX4" s="109" t="s">
        <v>66</v>
      </c>
      <c r="AY4" s="110"/>
      <c r="AZ4" s="110"/>
      <c r="BA4" s="111"/>
      <c r="BB4" s="106" t="s">
        <v>31</v>
      </c>
      <c r="BC4" s="107"/>
      <c r="BD4" s="107"/>
      <c r="BE4" s="108"/>
      <c r="BF4" s="94"/>
      <c r="BG4" s="95"/>
      <c r="BH4" s="95"/>
      <c r="BI4" s="96"/>
      <c r="BJ4" s="189"/>
    </row>
    <row r="5" spans="1:73" s="21" customFormat="1" ht="35.25" customHeight="1" thickBot="1" x14ac:dyDescent="0.3">
      <c r="A5" s="47" t="s">
        <v>63</v>
      </c>
      <c r="B5" s="176">
        <v>44218</v>
      </c>
      <c r="C5" s="177"/>
      <c r="D5" s="177"/>
      <c r="E5" s="178"/>
      <c r="F5" s="179">
        <v>44218</v>
      </c>
      <c r="G5" s="180"/>
      <c r="H5" s="180"/>
      <c r="I5" s="181"/>
      <c r="J5" s="182">
        <v>44218</v>
      </c>
      <c r="K5" s="183"/>
      <c r="L5" s="183"/>
      <c r="M5" s="184"/>
      <c r="N5" s="76">
        <v>44218</v>
      </c>
      <c r="O5" s="77"/>
      <c r="P5" s="77"/>
      <c r="Q5" s="78"/>
      <c r="R5" s="70">
        <v>44389</v>
      </c>
      <c r="S5" s="71"/>
      <c r="T5" s="71"/>
      <c r="U5" s="72"/>
      <c r="V5" s="79">
        <v>44218</v>
      </c>
      <c r="W5" s="80"/>
      <c r="X5" s="80"/>
      <c r="Y5" s="81"/>
      <c r="Z5" s="185">
        <v>44410</v>
      </c>
      <c r="AA5" s="186"/>
      <c r="AB5" s="186"/>
      <c r="AC5" s="187"/>
      <c r="AD5" s="82">
        <v>44218</v>
      </c>
      <c r="AE5" s="83"/>
      <c r="AF5" s="83"/>
      <c r="AG5" s="84"/>
      <c r="AH5" s="85">
        <v>44218</v>
      </c>
      <c r="AI5" s="86"/>
      <c r="AJ5" s="86"/>
      <c r="AK5" s="87"/>
      <c r="AL5" s="170">
        <v>44218</v>
      </c>
      <c r="AM5" s="171"/>
      <c r="AN5" s="171"/>
      <c r="AO5" s="172"/>
      <c r="AP5" s="173">
        <v>44218</v>
      </c>
      <c r="AQ5" s="174"/>
      <c r="AR5" s="174"/>
      <c r="AS5" s="175"/>
      <c r="AT5" s="112">
        <v>44225</v>
      </c>
      <c r="AU5" s="113"/>
      <c r="AV5" s="113"/>
      <c r="AW5" s="114"/>
      <c r="AX5" s="97">
        <v>44242</v>
      </c>
      <c r="AY5" s="98"/>
      <c r="AZ5" s="98"/>
      <c r="BA5" s="99"/>
      <c r="BB5" s="115">
        <v>44218</v>
      </c>
      <c r="BC5" s="116"/>
      <c r="BD5" s="116"/>
      <c r="BE5" s="117"/>
      <c r="BF5" s="94"/>
      <c r="BG5" s="95"/>
      <c r="BH5" s="95"/>
      <c r="BI5" s="96"/>
      <c r="BJ5" s="190"/>
    </row>
    <row r="6" spans="1:73" s="9" customFormat="1" ht="51.75" thickBot="1" x14ac:dyDescent="0.25">
      <c r="A6" s="45" t="s">
        <v>32</v>
      </c>
      <c r="B6" s="58" t="s">
        <v>57</v>
      </c>
      <c r="C6" s="59" t="s">
        <v>50</v>
      </c>
      <c r="D6" s="59" t="s">
        <v>33</v>
      </c>
      <c r="E6" s="60" t="s">
        <v>34</v>
      </c>
      <c r="F6" s="58" t="str">
        <f t="shared" ref="F6:P6" si="0">B6</f>
        <v>Total Handle</v>
      </c>
      <c r="G6" s="59" t="str">
        <f t="shared" si="0"/>
        <v>Gross Sports Betting Receipts</v>
      </c>
      <c r="H6" s="59" t="str">
        <f t="shared" si="0"/>
        <v>Adjusted Gross Sports Betting Receipts</v>
      </c>
      <c r="I6" s="60" t="str">
        <f>E6</f>
        <v>Internet Sports Betting State Tax
 (5.88%)</v>
      </c>
      <c r="J6" s="58" t="str">
        <f t="shared" si="0"/>
        <v>Total Handle</v>
      </c>
      <c r="K6" s="59" t="str">
        <f t="shared" si="0"/>
        <v>Gross Sports Betting Receipts</v>
      </c>
      <c r="L6" s="59" t="str">
        <f t="shared" si="0"/>
        <v>Adjusted Gross Sports Betting Receipts</v>
      </c>
      <c r="M6" s="60" t="str">
        <f t="shared" si="0"/>
        <v>Internet Sports Betting State Tax
 (5.88%)</v>
      </c>
      <c r="N6" s="58" t="str">
        <f t="shared" si="0"/>
        <v>Total Handle</v>
      </c>
      <c r="O6" s="59" t="str">
        <f t="shared" si="0"/>
        <v>Gross Sports Betting Receipts</v>
      </c>
      <c r="P6" s="59" t="str">
        <f t="shared" si="0"/>
        <v>Adjusted Gross Sports Betting Receipts</v>
      </c>
      <c r="Q6" s="60" t="s">
        <v>35</v>
      </c>
      <c r="R6" s="58" t="str">
        <f t="shared" ref="R6:X6" si="1">J6</f>
        <v>Total Handle</v>
      </c>
      <c r="S6" s="59" t="str">
        <f t="shared" si="1"/>
        <v>Gross Sports Betting Receipts</v>
      </c>
      <c r="T6" s="59" t="str">
        <f t="shared" si="1"/>
        <v>Adjusted Gross Sports Betting Receipts</v>
      </c>
      <c r="U6" s="60" t="str">
        <f>Q6</f>
        <v>Internet Sports Betting State Payment
 (8.4%)</v>
      </c>
      <c r="V6" s="58" t="str">
        <f t="shared" si="1"/>
        <v>Total Handle</v>
      </c>
      <c r="W6" s="59" t="str">
        <f t="shared" si="1"/>
        <v>Gross Sports Betting Receipts</v>
      </c>
      <c r="X6" s="59" t="str">
        <f t="shared" si="1"/>
        <v>Adjusted Gross Sports Betting Receipts</v>
      </c>
      <c r="Y6" s="60" t="str">
        <f>Q6</f>
        <v>Internet Sports Betting State Payment
 (8.4%)</v>
      </c>
      <c r="Z6" s="58" t="str">
        <f t="shared" ref="Z6:AG6" si="2">R6</f>
        <v>Total Handle</v>
      </c>
      <c r="AA6" s="59" t="str">
        <f t="shared" si="2"/>
        <v>Gross Sports Betting Receipts</v>
      </c>
      <c r="AB6" s="59" t="str">
        <f t="shared" si="2"/>
        <v>Adjusted Gross Sports Betting Receipts</v>
      </c>
      <c r="AC6" s="60" t="str">
        <f t="shared" si="2"/>
        <v>Internet Sports Betting State Payment
 (8.4%)</v>
      </c>
      <c r="AD6" s="58" t="str">
        <f t="shared" si="2"/>
        <v>Total Handle</v>
      </c>
      <c r="AE6" s="59" t="str">
        <f t="shared" si="2"/>
        <v>Gross Sports Betting Receipts</v>
      </c>
      <c r="AF6" s="59" t="str">
        <f t="shared" si="2"/>
        <v>Adjusted Gross Sports Betting Receipts</v>
      </c>
      <c r="AG6" s="60" t="str">
        <f t="shared" si="2"/>
        <v>Internet Sports Betting State Payment
 (8.4%)</v>
      </c>
      <c r="AH6" s="58" t="str">
        <f t="shared" ref="AH6:AJ6" si="3">AD6</f>
        <v>Total Handle</v>
      </c>
      <c r="AI6" s="59" t="str">
        <f t="shared" si="3"/>
        <v>Gross Sports Betting Receipts</v>
      </c>
      <c r="AJ6" s="59" t="str">
        <f t="shared" si="3"/>
        <v>Adjusted Gross Sports Betting Receipts</v>
      </c>
      <c r="AK6" s="60" t="str">
        <f>AG6</f>
        <v>Internet Sports Betting State Payment
 (8.4%)</v>
      </c>
      <c r="AL6" s="58" t="str">
        <f t="shared" ref="AL6:AW6" si="4">AD6</f>
        <v>Total Handle</v>
      </c>
      <c r="AM6" s="59" t="str">
        <f t="shared" si="4"/>
        <v>Gross Sports Betting Receipts</v>
      </c>
      <c r="AN6" s="59" t="str">
        <f t="shared" si="4"/>
        <v>Adjusted Gross Sports Betting Receipts</v>
      </c>
      <c r="AO6" s="60" t="str">
        <f t="shared" si="4"/>
        <v>Internet Sports Betting State Payment
 (8.4%)</v>
      </c>
      <c r="AP6" s="58" t="str">
        <f t="shared" si="4"/>
        <v>Total Handle</v>
      </c>
      <c r="AQ6" s="59" t="str">
        <f t="shared" si="4"/>
        <v>Gross Sports Betting Receipts</v>
      </c>
      <c r="AR6" s="59" t="str">
        <f t="shared" si="4"/>
        <v>Adjusted Gross Sports Betting Receipts</v>
      </c>
      <c r="AS6" s="60" t="str">
        <f t="shared" si="4"/>
        <v>Internet Sports Betting State Payment
 (8.4%)</v>
      </c>
      <c r="AT6" s="58" t="str">
        <f t="shared" si="4"/>
        <v>Total Handle</v>
      </c>
      <c r="AU6" s="59" t="str">
        <f t="shared" si="4"/>
        <v>Gross Sports Betting Receipts</v>
      </c>
      <c r="AV6" s="59" t="str">
        <f t="shared" si="4"/>
        <v>Adjusted Gross Sports Betting Receipts</v>
      </c>
      <c r="AW6" s="60" t="str">
        <f t="shared" si="4"/>
        <v>Internet Sports Betting State Payment
 (8.4%)</v>
      </c>
      <c r="AX6" s="58" t="str">
        <f t="shared" ref="AX6:BE6" si="5">AH6</f>
        <v>Total Handle</v>
      </c>
      <c r="AY6" s="59" t="str">
        <f t="shared" si="5"/>
        <v>Gross Sports Betting Receipts</v>
      </c>
      <c r="AZ6" s="59" t="str">
        <f t="shared" si="5"/>
        <v>Adjusted Gross Sports Betting Receipts</v>
      </c>
      <c r="BA6" s="60" t="str">
        <f t="shared" si="5"/>
        <v>Internet Sports Betting State Payment
 (8.4%)</v>
      </c>
      <c r="BB6" s="58" t="str">
        <f t="shared" si="5"/>
        <v>Total Handle</v>
      </c>
      <c r="BC6" s="59" t="str">
        <f t="shared" si="5"/>
        <v>Gross Sports Betting Receipts</v>
      </c>
      <c r="BD6" s="59" t="str">
        <f t="shared" si="5"/>
        <v>Adjusted Gross Sports Betting Receipts</v>
      </c>
      <c r="BE6" s="60" t="str">
        <f t="shared" si="5"/>
        <v>Internet Sports Betting State Payment
 (8.4%)</v>
      </c>
      <c r="BF6" s="22" t="str">
        <f>B6</f>
        <v>Total Handle</v>
      </c>
      <c r="BG6" s="23" t="s">
        <v>51</v>
      </c>
      <c r="BH6" s="23" t="s">
        <v>52</v>
      </c>
      <c r="BI6" s="24" t="s">
        <v>36</v>
      </c>
      <c r="BJ6" s="49" t="s">
        <v>68</v>
      </c>
    </row>
    <row r="7" spans="1:73" s="9" customFormat="1" ht="12.75" x14ac:dyDescent="0.2">
      <c r="A7" s="13" t="s">
        <v>37</v>
      </c>
      <c r="B7" s="1">
        <f>'[2]MGM Grand Detroit'!F4</f>
        <v>110897174.73</v>
      </c>
      <c r="C7" s="2">
        <f>'[2]MGM Grand Detroit'!L4</f>
        <v>10890973.490000002</v>
      </c>
      <c r="D7" s="2">
        <f>'[2]MGM Grand Detroit'!R4</f>
        <v>5178652.4000000022</v>
      </c>
      <c r="E7" s="3">
        <f>MAX(0,'[2]MGM Grand Detroit'!Z4)</f>
        <v>304504.7611200001</v>
      </c>
      <c r="F7" s="1">
        <f>'[2]MotorCity Casino'!F4</f>
        <v>132725178.66</v>
      </c>
      <c r="G7" s="2">
        <f>'[2]MotorCity Casino'!L4</f>
        <v>12290630.759999994</v>
      </c>
      <c r="H7" s="2">
        <f>'[2]MotorCity Casino'!R4</f>
        <v>8719004.2199999951</v>
      </c>
      <c r="I7" s="3">
        <f>MAX(0,'[2]MotorCity Casino'!Z4)</f>
        <v>512677.44813599967</v>
      </c>
      <c r="J7" s="1">
        <f>[2]Greektown_Penn!F4</f>
        <v>49960608.270000003</v>
      </c>
      <c r="K7" s="2">
        <f>[2]Greektown_Penn!L4</f>
        <v>2752363.3800000031</v>
      </c>
      <c r="L7" s="2">
        <f>[2]Greektown_Penn!R4</f>
        <v>1911377.8400000031</v>
      </c>
      <c r="M7" s="3">
        <f>MAX(0,[2]Greektown_Penn!Z4)</f>
        <v>112389.01699200018</v>
      </c>
      <c r="N7" s="1">
        <f>'[2]Bay Mills Indian Community'!F4</f>
        <v>132031967.33</v>
      </c>
      <c r="O7" s="2">
        <f>'[2]Bay Mills Indian Community'!L4</f>
        <v>5916912.4099999964</v>
      </c>
      <c r="P7" s="2">
        <f>'[2]Bay Mills Indian Community'!R4</f>
        <v>5253360.2699999968</v>
      </c>
      <c r="Q7" s="3">
        <f>MAX(0,'[2]Bay Mills Indian Community'!X4)</f>
        <v>441282.26267999975</v>
      </c>
      <c r="R7" s="1">
        <f>[2]FireKeepers!F4</f>
        <v>2056071.11</v>
      </c>
      <c r="S7" s="2">
        <f>[2]FireKeepers!L4</f>
        <v>103386.75</v>
      </c>
      <c r="T7" s="2">
        <f>[2]FireKeepers!R4</f>
        <v>13625.61</v>
      </c>
      <c r="U7" s="3">
        <f>MAX(0,[2]FireKeepers!X4)</f>
        <v>0</v>
      </c>
      <c r="V7" s="1">
        <f>'[2]Grnd Traverse Band of Otta &amp; Ch'!F4</f>
        <v>35472369.850000001</v>
      </c>
      <c r="W7" s="2">
        <f>'[2]Grnd Traverse Band of Otta &amp; Ch'!L4</f>
        <v>1159229.6400000006</v>
      </c>
      <c r="X7" s="2">
        <f>'[2]Grnd Traverse Band of Otta &amp; Ch'!R4</f>
        <v>-713491.76999999932</v>
      </c>
      <c r="Y7" s="3">
        <f>MAX(0,'[2]Grnd Traverse Band of Otta &amp; Ch'!X4)</f>
        <v>0</v>
      </c>
      <c r="Z7" s="1">
        <f>'[2]Gun Lake'!F4</f>
        <v>2475213.42</v>
      </c>
      <c r="AA7" s="2">
        <f>'[2]Gun Lake'!L4</f>
        <v>12251.29999999985</v>
      </c>
      <c r="AB7" s="2">
        <f>'[2]Gun Lake'!R4</f>
        <v>-314421.50000000012</v>
      </c>
      <c r="AC7" s="3">
        <f>MAX(0,'[2]Gun Lake'!X4)</f>
        <v>0</v>
      </c>
      <c r="AD7" s="1">
        <f>'[2]Hannahville Indian Community'!F4</f>
        <v>1575169.35</v>
      </c>
      <c r="AE7" s="2">
        <f>'[2]Hannahville Indian Community'!L4</f>
        <v>-39894.329999999842</v>
      </c>
      <c r="AF7" s="2">
        <f>'[2]Hannahville Indian Community'!R4</f>
        <v>-248532.76999999984</v>
      </c>
      <c r="AG7" s="3">
        <f>MAX(0,'[2]Hannahville Indian Community'!X4)</f>
        <v>0</v>
      </c>
      <c r="AH7" s="1">
        <f>'[2]Keweenaw Bay Indian Community'!F4</f>
        <v>1007411.76</v>
      </c>
      <c r="AI7" s="2">
        <f>'[2]Keweenaw Bay Indian Community'!L4</f>
        <v>96726.329999999958</v>
      </c>
      <c r="AJ7" s="2">
        <f>'[2]Keweenaw Bay Indian Community'!R4</f>
        <v>39897.799999999959</v>
      </c>
      <c r="AK7" s="3">
        <f>MAX(0,'[2]Keweenaw Bay Indian Community'!X4)</f>
        <v>3351.4151999999967</v>
      </c>
      <c r="AL7" s="20">
        <f>'[2]Lac Vieux Desert Tribe'!F4</f>
        <v>12859766.35</v>
      </c>
      <c r="AM7" s="4">
        <f>'[2]Lac Vieux Desert Tribe'!L4</f>
        <v>1096061.0700000003</v>
      </c>
      <c r="AN7" s="4">
        <f>'[2]Lac Vieux Desert Tribe'!R4</f>
        <v>-254180.79999999981</v>
      </c>
      <c r="AO7" s="5">
        <f>MAX(0,'[2]Lac Vieux Desert Tribe'!X4)</f>
        <v>0</v>
      </c>
      <c r="AP7" s="20">
        <f>'[2]Little River Band of Ottawa Ind'!F4</f>
        <v>7955875.2999999998</v>
      </c>
      <c r="AQ7" s="4">
        <f>'[2]Little River Band of Ottawa Ind'!L4</f>
        <v>155218.99999999959</v>
      </c>
      <c r="AR7" s="4">
        <f>'[2]Little River Band of Ottawa Ind'!R4</f>
        <v>-236465.85000000038</v>
      </c>
      <c r="AS7" s="5">
        <f>MAX(0,'[2]Little River Band of Ottawa Ind'!X4)</f>
        <v>0</v>
      </c>
      <c r="AT7" s="20">
        <f>'[2]Little Traverse Bay Band of Oda'!F4</f>
        <v>5103843.46</v>
      </c>
      <c r="AU7" s="4">
        <f>'[2]Little Traverse Bay Band of Oda'!L4</f>
        <v>96290.030000000261</v>
      </c>
      <c r="AV7" s="4">
        <f>'[2]Little Traverse Bay Band of Oda'!R4</f>
        <v>-82120.799999999726</v>
      </c>
      <c r="AW7" s="5">
        <f>MAX(0,'[2]Little Traverse Bay Band of Oda'!X4)</f>
        <v>0</v>
      </c>
      <c r="AX7" s="20">
        <f>'[2]Pokagon Band of Potawatomi Ind'!F4</f>
        <v>869678.45</v>
      </c>
      <c r="AY7" s="4">
        <f>'[2]Pokagon Band of Potawatomi Ind'!L4</f>
        <v>20161.209999999934</v>
      </c>
      <c r="AZ7" s="4">
        <f>'[2]Pokagon Band of Potawatomi Ind'!R4</f>
        <v>-127318.94000000006</v>
      </c>
      <c r="BA7" s="5">
        <f>MAX(0,'[2]Pokagon Band of Potawatomi Ind'!X4)</f>
        <v>0</v>
      </c>
      <c r="BB7" s="20">
        <f>'[2]Sault Ste. Marie Tribe of Chipp'!F4</f>
        <v>1826241.26</v>
      </c>
      <c r="BC7" s="4">
        <f>'[2]Sault Ste. Marie Tribe of Chipp'!L4</f>
        <v>125184.41999999993</v>
      </c>
      <c r="BD7" s="4">
        <f>'[2]Sault Ste. Marie Tribe of Chipp'!R4</f>
        <v>29311.419999999925</v>
      </c>
      <c r="BE7" s="5">
        <f>MAX(0,'[2]Sault Ste. Marie Tribe of Chipp'!X4)</f>
        <v>2462.1592799999939</v>
      </c>
      <c r="BF7" s="17">
        <f>B7+F7+J7+N7+R7+V7+Z7+AD7+AH7+AL7+AP7+AT7+AX7+BB7</f>
        <v>496816569.30000001</v>
      </c>
      <c r="BG7" s="18">
        <f t="shared" ref="BG7:BI7" si="6">C7+G7+K7+O7+S7+W7+AA7+AE7+AI7+AM7+AQ7+AU7+AY7+BC7</f>
        <v>34675495.460000001</v>
      </c>
      <c r="BH7" s="18">
        <f t="shared" si="6"/>
        <v>19168697.129999995</v>
      </c>
      <c r="BI7" s="19">
        <f t="shared" si="6"/>
        <v>1376667.0634079997</v>
      </c>
      <c r="BJ7" s="54">
        <f>'[2]All Operators reconciliation'!X4+'[2]All Operators reconciliation'!Z4</f>
        <v>596000.59914200008</v>
      </c>
    </row>
    <row r="8" spans="1:73" s="9" customFormat="1" ht="12.75" x14ac:dyDescent="0.2">
      <c r="A8" s="13" t="s">
        <v>38</v>
      </c>
      <c r="B8" s="1"/>
      <c r="C8" s="2"/>
      <c r="D8" s="2"/>
      <c r="E8" s="3"/>
      <c r="F8" s="1"/>
      <c r="G8" s="2"/>
      <c r="H8" s="2"/>
      <c r="I8" s="3"/>
      <c r="J8" s="1"/>
      <c r="K8" s="2"/>
      <c r="L8" s="2"/>
      <c r="M8" s="3"/>
      <c r="N8" s="1"/>
      <c r="O8" s="2"/>
      <c r="P8" s="2"/>
      <c r="Q8" s="3"/>
      <c r="R8" s="1"/>
      <c r="S8" s="2"/>
      <c r="T8" s="2"/>
      <c r="U8" s="3"/>
      <c r="V8" s="1"/>
      <c r="W8" s="2"/>
      <c r="X8" s="2"/>
      <c r="Y8" s="3"/>
      <c r="Z8" s="1"/>
      <c r="AA8" s="2"/>
      <c r="AB8" s="2"/>
      <c r="AC8" s="3"/>
      <c r="AD8" s="1"/>
      <c r="AE8" s="2"/>
      <c r="AF8" s="2"/>
      <c r="AG8" s="3"/>
      <c r="AH8" s="1"/>
      <c r="AI8" s="2"/>
      <c r="AJ8" s="2"/>
      <c r="AK8" s="3"/>
      <c r="AL8" s="20"/>
      <c r="AM8" s="4"/>
      <c r="AN8" s="4"/>
      <c r="AO8" s="5"/>
      <c r="AP8" s="20"/>
      <c r="AQ8" s="4"/>
      <c r="AR8" s="4"/>
      <c r="AS8" s="5"/>
      <c r="AT8" s="20"/>
      <c r="AU8" s="4"/>
      <c r="AV8" s="4"/>
      <c r="AW8" s="5"/>
      <c r="AX8" s="20"/>
      <c r="AY8" s="4"/>
      <c r="AZ8" s="4"/>
      <c r="BA8" s="5"/>
      <c r="BB8" s="20"/>
      <c r="BC8" s="4"/>
      <c r="BD8" s="4"/>
      <c r="BE8" s="5"/>
      <c r="BF8" s="17"/>
      <c r="BG8" s="18"/>
      <c r="BH8" s="18"/>
      <c r="BI8" s="19"/>
      <c r="BJ8" s="56"/>
    </row>
    <row r="9" spans="1:73" s="9" customFormat="1" ht="12.75" x14ac:dyDescent="0.2">
      <c r="A9" s="13" t="s">
        <v>39</v>
      </c>
      <c r="B9" s="1"/>
      <c r="C9" s="2"/>
      <c r="D9" s="2"/>
      <c r="E9" s="3"/>
      <c r="F9" s="1"/>
      <c r="G9" s="2"/>
      <c r="H9" s="2"/>
      <c r="I9" s="3"/>
      <c r="J9" s="1"/>
      <c r="K9" s="2"/>
      <c r="L9" s="2"/>
      <c r="M9" s="3"/>
      <c r="N9" s="1"/>
      <c r="O9" s="2"/>
      <c r="P9" s="2"/>
      <c r="Q9" s="3"/>
      <c r="R9" s="1"/>
      <c r="S9" s="2"/>
      <c r="T9" s="2"/>
      <c r="U9" s="3"/>
      <c r="V9" s="1"/>
      <c r="W9" s="2"/>
      <c r="X9" s="2"/>
      <c r="Y9" s="3"/>
      <c r="Z9" s="1"/>
      <c r="AA9" s="2"/>
      <c r="AB9" s="2"/>
      <c r="AC9" s="3"/>
      <c r="AD9" s="1"/>
      <c r="AE9" s="2"/>
      <c r="AF9" s="2"/>
      <c r="AG9" s="3"/>
      <c r="AH9" s="1"/>
      <c r="AI9" s="2"/>
      <c r="AJ9" s="2"/>
      <c r="AK9" s="3"/>
      <c r="AL9" s="20"/>
      <c r="AM9" s="4"/>
      <c r="AN9" s="4"/>
      <c r="AO9" s="5"/>
      <c r="AP9" s="20"/>
      <c r="AQ9" s="4"/>
      <c r="AR9" s="4"/>
      <c r="AS9" s="5"/>
      <c r="AT9" s="20"/>
      <c r="AU9" s="4"/>
      <c r="AV9" s="4"/>
      <c r="AW9" s="5"/>
      <c r="AX9" s="20"/>
      <c r="AY9" s="4"/>
      <c r="AZ9" s="4"/>
      <c r="BA9" s="5"/>
      <c r="BB9" s="20"/>
      <c r="BC9" s="4"/>
      <c r="BD9" s="4"/>
      <c r="BE9" s="5"/>
      <c r="BF9" s="17"/>
      <c r="BG9" s="18"/>
      <c r="BH9" s="18"/>
      <c r="BI9" s="19"/>
      <c r="BJ9" s="55"/>
    </row>
    <row r="10" spans="1:73" s="9" customFormat="1" ht="12.75" x14ac:dyDescent="0.2">
      <c r="A10" s="13" t="s">
        <v>40</v>
      </c>
      <c r="B10" s="1"/>
      <c r="C10" s="2"/>
      <c r="D10" s="2"/>
      <c r="E10" s="3"/>
      <c r="F10" s="1"/>
      <c r="G10" s="2"/>
      <c r="H10" s="2"/>
      <c r="I10" s="3"/>
      <c r="J10" s="1"/>
      <c r="K10" s="2"/>
      <c r="L10" s="2"/>
      <c r="M10" s="3"/>
      <c r="N10" s="1"/>
      <c r="O10" s="2"/>
      <c r="P10" s="2"/>
      <c r="Q10" s="3"/>
      <c r="R10" s="1"/>
      <c r="S10" s="2"/>
      <c r="T10" s="2"/>
      <c r="U10" s="3"/>
      <c r="V10" s="1"/>
      <c r="W10" s="2"/>
      <c r="X10" s="2"/>
      <c r="Y10" s="3"/>
      <c r="Z10" s="1"/>
      <c r="AA10" s="2"/>
      <c r="AB10" s="2"/>
      <c r="AC10" s="3"/>
      <c r="AD10" s="1"/>
      <c r="AE10" s="2"/>
      <c r="AF10" s="2"/>
      <c r="AG10" s="3"/>
      <c r="AH10" s="1"/>
      <c r="AI10" s="2"/>
      <c r="AJ10" s="2"/>
      <c r="AK10" s="3"/>
      <c r="AL10" s="20"/>
      <c r="AM10" s="4"/>
      <c r="AN10" s="4"/>
      <c r="AO10" s="5"/>
      <c r="AP10" s="20"/>
      <c r="AQ10" s="4"/>
      <c r="AR10" s="4"/>
      <c r="AS10" s="5"/>
      <c r="AT10" s="20"/>
      <c r="AU10" s="4"/>
      <c r="AV10" s="4"/>
      <c r="AW10" s="5"/>
      <c r="AX10" s="20"/>
      <c r="AY10" s="4"/>
      <c r="AZ10" s="4"/>
      <c r="BA10" s="5"/>
      <c r="BB10" s="20"/>
      <c r="BC10" s="4"/>
      <c r="BD10" s="4"/>
      <c r="BE10" s="5"/>
      <c r="BF10" s="17"/>
      <c r="BG10" s="18"/>
      <c r="BH10" s="18"/>
      <c r="BI10" s="19"/>
      <c r="BJ10" s="55"/>
    </row>
    <row r="11" spans="1:73" s="9" customFormat="1" ht="12.75" x14ac:dyDescent="0.2">
      <c r="A11" s="13" t="s">
        <v>41</v>
      </c>
      <c r="B11" s="1"/>
      <c r="C11" s="2"/>
      <c r="D11" s="2"/>
      <c r="E11" s="3"/>
      <c r="F11" s="1"/>
      <c r="G11" s="2"/>
      <c r="H11" s="2"/>
      <c r="I11" s="3"/>
      <c r="J11" s="1"/>
      <c r="K11" s="2"/>
      <c r="L11" s="2"/>
      <c r="M11" s="3"/>
      <c r="N11" s="1"/>
      <c r="O11" s="2"/>
      <c r="P11" s="2"/>
      <c r="Q11" s="3"/>
      <c r="R11" s="1"/>
      <c r="S11" s="2"/>
      <c r="T11" s="2"/>
      <c r="U11" s="3"/>
      <c r="V11" s="1"/>
      <c r="W11" s="2"/>
      <c r="X11" s="2"/>
      <c r="Y11" s="3"/>
      <c r="Z11" s="1"/>
      <c r="AA11" s="2"/>
      <c r="AB11" s="2"/>
      <c r="AC11" s="3"/>
      <c r="AD11" s="1"/>
      <c r="AE11" s="2"/>
      <c r="AF11" s="2"/>
      <c r="AG11" s="3"/>
      <c r="AH11" s="1"/>
      <c r="AI11" s="2"/>
      <c r="AJ11" s="2"/>
      <c r="AK11" s="3"/>
      <c r="AL11" s="20"/>
      <c r="AM11" s="4"/>
      <c r="AN11" s="4"/>
      <c r="AO11" s="5"/>
      <c r="AP11" s="20"/>
      <c r="AQ11" s="4"/>
      <c r="AR11" s="4"/>
      <c r="AS11" s="5"/>
      <c r="AT11" s="20"/>
      <c r="AU11" s="4"/>
      <c r="AV11" s="4"/>
      <c r="AW11" s="5"/>
      <c r="AX11" s="20"/>
      <c r="AY11" s="4"/>
      <c r="AZ11" s="4"/>
      <c r="BA11" s="5"/>
      <c r="BB11" s="20"/>
      <c r="BC11" s="4"/>
      <c r="BD11" s="4"/>
      <c r="BE11" s="5"/>
      <c r="BF11" s="17"/>
      <c r="BG11" s="18"/>
      <c r="BH11" s="18"/>
      <c r="BI11" s="19"/>
      <c r="BJ11" s="55"/>
    </row>
    <row r="12" spans="1:73" s="9" customFormat="1" ht="12.75" x14ac:dyDescent="0.2">
      <c r="A12" s="13" t="s">
        <v>42</v>
      </c>
      <c r="B12" s="1"/>
      <c r="C12" s="2"/>
      <c r="D12" s="2"/>
      <c r="E12" s="3"/>
      <c r="F12" s="1"/>
      <c r="G12" s="2"/>
      <c r="H12" s="2"/>
      <c r="I12" s="3"/>
      <c r="J12" s="1"/>
      <c r="K12" s="2"/>
      <c r="L12" s="2"/>
      <c r="M12" s="3"/>
      <c r="N12" s="1"/>
      <c r="O12" s="2"/>
      <c r="P12" s="2"/>
      <c r="Q12" s="3"/>
      <c r="R12" s="1"/>
      <c r="S12" s="2"/>
      <c r="T12" s="2"/>
      <c r="U12" s="3"/>
      <c r="V12" s="1"/>
      <c r="W12" s="2"/>
      <c r="X12" s="2"/>
      <c r="Y12" s="3"/>
      <c r="Z12" s="1"/>
      <c r="AA12" s="2"/>
      <c r="AB12" s="2"/>
      <c r="AC12" s="3"/>
      <c r="AD12" s="1"/>
      <c r="AE12" s="2"/>
      <c r="AF12" s="2"/>
      <c r="AG12" s="3"/>
      <c r="AH12" s="1"/>
      <c r="AI12" s="2"/>
      <c r="AJ12" s="2"/>
      <c r="AK12" s="3"/>
      <c r="AL12" s="20"/>
      <c r="AM12" s="4"/>
      <c r="AN12" s="4"/>
      <c r="AO12" s="5"/>
      <c r="AP12" s="20"/>
      <c r="AQ12" s="4"/>
      <c r="AR12" s="4"/>
      <c r="AS12" s="5"/>
      <c r="AT12" s="20"/>
      <c r="AU12" s="4"/>
      <c r="AV12" s="4"/>
      <c r="AW12" s="5"/>
      <c r="AX12" s="20"/>
      <c r="AY12" s="4"/>
      <c r="AZ12" s="4"/>
      <c r="BA12" s="5"/>
      <c r="BB12" s="20"/>
      <c r="BC12" s="4"/>
      <c r="BD12" s="4"/>
      <c r="BE12" s="5"/>
      <c r="BF12" s="17"/>
      <c r="BG12" s="18"/>
      <c r="BH12" s="18"/>
      <c r="BI12" s="19"/>
      <c r="BJ12" s="55"/>
    </row>
    <row r="13" spans="1:73" s="9" customFormat="1" ht="12.75" x14ac:dyDescent="0.2">
      <c r="A13" s="13" t="s">
        <v>43</v>
      </c>
      <c r="B13" s="1"/>
      <c r="C13" s="2"/>
      <c r="D13" s="2"/>
      <c r="E13" s="3"/>
      <c r="F13" s="1"/>
      <c r="G13" s="2"/>
      <c r="H13" s="2"/>
      <c r="I13" s="3"/>
      <c r="J13" s="1"/>
      <c r="K13" s="2"/>
      <c r="L13" s="2"/>
      <c r="M13" s="3"/>
      <c r="N13" s="1"/>
      <c r="O13" s="2"/>
      <c r="P13" s="2"/>
      <c r="Q13" s="3"/>
      <c r="R13" s="1"/>
      <c r="S13" s="2"/>
      <c r="T13" s="2"/>
      <c r="U13" s="3"/>
      <c r="V13" s="1"/>
      <c r="W13" s="2"/>
      <c r="X13" s="2"/>
      <c r="Y13" s="3"/>
      <c r="Z13" s="1"/>
      <c r="AA13" s="2"/>
      <c r="AB13" s="2"/>
      <c r="AC13" s="3"/>
      <c r="AD13" s="1"/>
      <c r="AE13" s="2"/>
      <c r="AF13" s="2"/>
      <c r="AG13" s="3"/>
      <c r="AH13" s="1"/>
      <c r="AI13" s="2"/>
      <c r="AJ13" s="2"/>
      <c r="AK13" s="3"/>
      <c r="AL13" s="20"/>
      <c r="AM13" s="4"/>
      <c r="AN13" s="4"/>
      <c r="AO13" s="5"/>
      <c r="AP13" s="20"/>
      <c r="AQ13" s="4"/>
      <c r="AR13" s="4"/>
      <c r="AS13" s="5"/>
      <c r="AT13" s="20"/>
      <c r="AU13" s="4"/>
      <c r="AV13" s="4"/>
      <c r="AW13" s="5"/>
      <c r="AX13" s="20"/>
      <c r="AY13" s="4"/>
      <c r="AZ13" s="4"/>
      <c r="BA13" s="5"/>
      <c r="BB13" s="20"/>
      <c r="BC13" s="4"/>
      <c r="BD13" s="4"/>
      <c r="BE13" s="5"/>
      <c r="BF13" s="17"/>
      <c r="BG13" s="18"/>
      <c r="BH13" s="18"/>
      <c r="BI13" s="19"/>
      <c r="BJ13" s="55"/>
    </row>
    <row r="14" spans="1:73" s="9" customFormat="1" ht="12.75" x14ac:dyDescent="0.2">
      <c r="A14" s="13" t="s">
        <v>44</v>
      </c>
      <c r="B14" s="1"/>
      <c r="C14" s="2"/>
      <c r="D14" s="2"/>
      <c r="E14" s="3"/>
      <c r="F14" s="1"/>
      <c r="G14" s="2"/>
      <c r="H14" s="2"/>
      <c r="I14" s="3"/>
      <c r="J14" s="1"/>
      <c r="K14" s="2"/>
      <c r="L14" s="2"/>
      <c r="M14" s="3"/>
      <c r="N14" s="1"/>
      <c r="O14" s="2"/>
      <c r="P14" s="2"/>
      <c r="Q14" s="3"/>
      <c r="R14" s="1"/>
      <c r="S14" s="2"/>
      <c r="T14" s="2"/>
      <c r="U14" s="3"/>
      <c r="V14" s="1"/>
      <c r="W14" s="2"/>
      <c r="X14" s="2"/>
      <c r="Y14" s="3"/>
      <c r="Z14" s="1"/>
      <c r="AA14" s="2"/>
      <c r="AB14" s="2"/>
      <c r="AC14" s="3"/>
      <c r="AD14" s="1"/>
      <c r="AE14" s="2"/>
      <c r="AF14" s="2"/>
      <c r="AG14" s="3"/>
      <c r="AH14" s="1"/>
      <c r="AI14" s="2"/>
      <c r="AJ14" s="2"/>
      <c r="AK14" s="3"/>
      <c r="AL14" s="20"/>
      <c r="AM14" s="4"/>
      <c r="AN14" s="4"/>
      <c r="AO14" s="5"/>
      <c r="AP14" s="20"/>
      <c r="AQ14" s="4"/>
      <c r="AR14" s="4"/>
      <c r="AS14" s="5"/>
      <c r="AT14" s="20"/>
      <c r="AU14" s="4"/>
      <c r="AV14" s="4"/>
      <c r="AW14" s="5"/>
      <c r="AX14" s="20"/>
      <c r="AY14" s="4"/>
      <c r="AZ14" s="4"/>
      <c r="BA14" s="5"/>
      <c r="BB14" s="20"/>
      <c r="BC14" s="4"/>
      <c r="BD14" s="4"/>
      <c r="BE14" s="5"/>
      <c r="BF14" s="17"/>
      <c r="BG14" s="18"/>
      <c r="BH14" s="18"/>
      <c r="BI14" s="19"/>
      <c r="BJ14" s="55"/>
    </row>
    <row r="15" spans="1:73" s="9" customFormat="1" ht="12.75" x14ac:dyDescent="0.2">
      <c r="A15" s="13" t="s">
        <v>45</v>
      </c>
      <c r="B15" s="1"/>
      <c r="C15" s="2"/>
      <c r="D15" s="2"/>
      <c r="E15" s="3"/>
      <c r="F15" s="1"/>
      <c r="G15" s="2"/>
      <c r="H15" s="2"/>
      <c r="I15" s="3"/>
      <c r="J15" s="1"/>
      <c r="K15" s="2"/>
      <c r="L15" s="2"/>
      <c r="M15" s="3"/>
      <c r="N15" s="1"/>
      <c r="O15" s="2"/>
      <c r="P15" s="2"/>
      <c r="Q15" s="3"/>
      <c r="R15" s="1"/>
      <c r="S15" s="2"/>
      <c r="T15" s="2"/>
      <c r="U15" s="3"/>
      <c r="V15" s="1"/>
      <c r="W15" s="2"/>
      <c r="X15" s="2"/>
      <c r="Y15" s="3"/>
      <c r="Z15" s="1"/>
      <c r="AA15" s="2"/>
      <c r="AB15" s="2"/>
      <c r="AC15" s="3"/>
      <c r="AD15" s="1"/>
      <c r="AE15" s="2"/>
      <c r="AF15" s="2"/>
      <c r="AG15" s="3"/>
      <c r="AH15" s="1"/>
      <c r="AI15" s="2"/>
      <c r="AJ15" s="2"/>
      <c r="AK15" s="3"/>
      <c r="AL15" s="20"/>
      <c r="AM15" s="4"/>
      <c r="AN15" s="4"/>
      <c r="AO15" s="5"/>
      <c r="AP15" s="20"/>
      <c r="AQ15" s="4"/>
      <c r="AR15" s="4"/>
      <c r="AS15" s="5"/>
      <c r="AT15" s="20"/>
      <c r="AU15" s="4"/>
      <c r="AV15" s="4"/>
      <c r="AW15" s="5"/>
      <c r="AX15" s="20"/>
      <c r="AY15" s="4"/>
      <c r="AZ15" s="4"/>
      <c r="BA15" s="5"/>
      <c r="BB15" s="20"/>
      <c r="BC15" s="4"/>
      <c r="BD15" s="4"/>
      <c r="BE15" s="5"/>
      <c r="BF15" s="17"/>
      <c r="BG15" s="18"/>
      <c r="BH15" s="18"/>
      <c r="BI15" s="19"/>
      <c r="BJ15" s="55"/>
    </row>
    <row r="16" spans="1:73" s="9" customFormat="1" ht="12.75" x14ac:dyDescent="0.2">
      <c r="A16" s="13" t="s">
        <v>46</v>
      </c>
      <c r="B16" s="1"/>
      <c r="C16" s="2"/>
      <c r="D16" s="2"/>
      <c r="E16" s="3"/>
      <c r="F16" s="1"/>
      <c r="G16" s="2"/>
      <c r="H16" s="2"/>
      <c r="I16" s="3"/>
      <c r="J16" s="1"/>
      <c r="K16" s="2"/>
      <c r="L16" s="2"/>
      <c r="M16" s="3"/>
      <c r="N16" s="1"/>
      <c r="O16" s="2"/>
      <c r="P16" s="2"/>
      <c r="Q16" s="3"/>
      <c r="R16" s="1"/>
      <c r="S16" s="2"/>
      <c r="T16" s="2"/>
      <c r="U16" s="3"/>
      <c r="V16" s="1"/>
      <c r="W16" s="2"/>
      <c r="X16" s="2"/>
      <c r="Y16" s="3"/>
      <c r="Z16" s="1"/>
      <c r="AA16" s="2"/>
      <c r="AB16" s="2"/>
      <c r="AC16" s="3"/>
      <c r="AD16" s="1"/>
      <c r="AE16" s="2"/>
      <c r="AF16" s="2"/>
      <c r="AG16" s="3"/>
      <c r="AH16" s="1"/>
      <c r="AI16" s="2"/>
      <c r="AJ16" s="2"/>
      <c r="AK16" s="3"/>
      <c r="AL16" s="20"/>
      <c r="AM16" s="4"/>
      <c r="AN16" s="4"/>
      <c r="AO16" s="5"/>
      <c r="AP16" s="20"/>
      <c r="AQ16" s="4"/>
      <c r="AR16" s="4"/>
      <c r="AS16" s="5"/>
      <c r="AT16" s="20"/>
      <c r="AU16" s="4"/>
      <c r="AV16" s="4"/>
      <c r="AW16" s="5"/>
      <c r="AX16" s="20"/>
      <c r="AY16" s="4"/>
      <c r="AZ16" s="4"/>
      <c r="BA16" s="5"/>
      <c r="BB16" s="20"/>
      <c r="BC16" s="4"/>
      <c r="BD16" s="4"/>
      <c r="BE16" s="5"/>
      <c r="BF16" s="17"/>
      <c r="BG16" s="18"/>
      <c r="BH16" s="18"/>
      <c r="BI16" s="19"/>
      <c r="BJ16" s="55"/>
    </row>
    <row r="17" spans="1:63" s="9" customFormat="1" ht="12.75" x14ac:dyDescent="0.2">
      <c r="A17" s="13" t="s">
        <v>47</v>
      </c>
      <c r="B17" s="1"/>
      <c r="C17" s="2"/>
      <c r="D17" s="2"/>
      <c r="E17" s="3"/>
      <c r="F17" s="1"/>
      <c r="G17" s="2"/>
      <c r="H17" s="2"/>
      <c r="I17" s="3"/>
      <c r="J17" s="1"/>
      <c r="K17" s="2"/>
      <c r="L17" s="2"/>
      <c r="M17" s="3"/>
      <c r="N17" s="1"/>
      <c r="O17" s="2"/>
      <c r="P17" s="2"/>
      <c r="Q17" s="3"/>
      <c r="R17" s="1"/>
      <c r="S17" s="2"/>
      <c r="T17" s="2"/>
      <c r="U17" s="3"/>
      <c r="V17" s="1"/>
      <c r="W17" s="2"/>
      <c r="X17" s="2"/>
      <c r="Y17" s="3"/>
      <c r="Z17" s="1"/>
      <c r="AA17" s="2"/>
      <c r="AB17" s="2"/>
      <c r="AC17" s="3"/>
      <c r="AD17" s="1"/>
      <c r="AE17" s="2"/>
      <c r="AF17" s="2"/>
      <c r="AG17" s="3"/>
      <c r="AH17" s="1"/>
      <c r="AI17" s="2"/>
      <c r="AJ17" s="2"/>
      <c r="AK17" s="3"/>
      <c r="AL17" s="20"/>
      <c r="AM17" s="4"/>
      <c r="AN17" s="4"/>
      <c r="AO17" s="5"/>
      <c r="AP17" s="20"/>
      <c r="AQ17" s="4"/>
      <c r="AR17" s="4"/>
      <c r="AS17" s="5"/>
      <c r="AT17" s="20"/>
      <c r="AU17" s="4"/>
      <c r="AV17" s="4"/>
      <c r="AW17" s="5"/>
      <c r="AX17" s="20"/>
      <c r="AY17" s="4"/>
      <c r="AZ17" s="4"/>
      <c r="BA17" s="5"/>
      <c r="BB17" s="20"/>
      <c r="BC17" s="4"/>
      <c r="BD17" s="4"/>
      <c r="BE17" s="5"/>
      <c r="BF17" s="17"/>
      <c r="BG17" s="18"/>
      <c r="BH17" s="18"/>
      <c r="BI17" s="19"/>
      <c r="BJ17" s="55"/>
    </row>
    <row r="18" spans="1:63" s="9" customFormat="1" ht="13.5" thickBot="1" x14ac:dyDescent="0.25">
      <c r="A18" s="13" t="s">
        <v>48</v>
      </c>
      <c r="B18" s="1"/>
      <c r="C18" s="2"/>
      <c r="D18" s="2"/>
      <c r="E18" s="3"/>
      <c r="F18" s="1"/>
      <c r="G18" s="2"/>
      <c r="H18" s="2"/>
      <c r="I18" s="3"/>
      <c r="J18" s="1"/>
      <c r="K18" s="2"/>
      <c r="L18" s="2"/>
      <c r="M18" s="3"/>
      <c r="N18" s="1"/>
      <c r="O18" s="2"/>
      <c r="P18" s="2"/>
      <c r="Q18" s="3"/>
      <c r="R18" s="1"/>
      <c r="S18" s="2"/>
      <c r="T18" s="2"/>
      <c r="U18" s="3"/>
      <c r="V18" s="1"/>
      <c r="W18" s="2"/>
      <c r="X18" s="2"/>
      <c r="Y18" s="3"/>
      <c r="Z18" s="1"/>
      <c r="AA18" s="2"/>
      <c r="AB18" s="2"/>
      <c r="AC18" s="3"/>
      <c r="AD18" s="1"/>
      <c r="AE18" s="2"/>
      <c r="AF18" s="2"/>
      <c r="AG18" s="3"/>
      <c r="AH18" s="1"/>
      <c r="AI18" s="2"/>
      <c r="AJ18" s="2"/>
      <c r="AK18" s="3"/>
      <c r="AL18" s="20"/>
      <c r="AM18" s="4"/>
      <c r="AN18" s="4"/>
      <c r="AO18" s="5"/>
      <c r="AP18" s="20"/>
      <c r="AQ18" s="4"/>
      <c r="AR18" s="4"/>
      <c r="AS18" s="5"/>
      <c r="AT18" s="20"/>
      <c r="AU18" s="4"/>
      <c r="AV18" s="4"/>
      <c r="AW18" s="5"/>
      <c r="AX18" s="20"/>
      <c r="AY18" s="4"/>
      <c r="AZ18" s="4"/>
      <c r="BA18" s="5"/>
      <c r="BB18" s="20"/>
      <c r="BC18" s="4"/>
      <c r="BD18" s="4"/>
      <c r="BE18" s="5"/>
      <c r="BF18" s="17"/>
      <c r="BG18" s="61"/>
      <c r="BH18" s="61"/>
      <c r="BI18" s="62"/>
      <c r="BJ18" s="55"/>
    </row>
    <row r="19" spans="1:63" s="16" customFormat="1" ht="13.5" thickBot="1" x14ac:dyDescent="0.25">
      <c r="A19" s="46" t="s">
        <v>49</v>
      </c>
      <c r="B19" s="14">
        <f t="shared" ref="B19:BI19" si="7">SUM(B7:B18)</f>
        <v>110897174.73</v>
      </c>
      <c r="C19" s="14">
        <f t="shared" ref="C19" si="8">SUM(C7:C18)</f>
        <v>10890973.490000002</v>
      </c>
      <c r="D19" s="14">
        <f t="shared" si="7"/>
        <v>5178652.4000000022</v>
      </c>
      <c r="E19" s="7">
        <f t="shared" si="7"/>
        <v>304504.7611200001</v>
      </c>
      <c r="F19" s="14">
        <f t="shared" si="7"/>
        <v>132725178.66</v>
      </c>
      <c r="G19" s="14">
        <f>SUM(G7:G18)</f>
        <v>12290630.759999994</v>
      </c>
      <c r="H19" s="14">
        <f>SUM(H7:H18)</f>
        <v>8719004.2199999951</v>
      </c>
      <c r="I19" s="7">
        <f t="shared" si="7"/>
        <v>512677.44813599967</v>
      </c>
      <c r="J19" s="14">
        <f t="shared" ref="J19:BE19" si="9">SUM(J7:J18)</f>
        <v>49960608.270000003</v>
      </c>
      <c r="K19" s="6">
        <f t="shared" si="9"/>
        <v>2752363.3800000031</v>
      </c>
      <c r="L19" s="6">
        <f t="shared" si="9"/>
        <v>1911377.8400000031</v>
      </c>
      <c r="M19" s="7">
        <f t="shared" si="9"/>
        <v>112389.01699200018</v>
      </c>
      <c r="N19" s="14">
        <f t="shared" si="9"/>
        <v>132031967.33</v>
      </c>
      <c r="O19" s="14">
        <f t="shared" si="9"/>
        <v>5916912.4099999964</v>
      </c>
      <c r="P19" s="14">
        <f t="shared" si="9"/>
        <v>5253360.2699999968</v>
      </c>
      <c r="Q19" s="7">
        <f t="shared" si="9"/>
        <v>441282.26267999975</v>
      </c>
      <c r="R19" s="14">
        <f t="shared" si="9"/>
        <v>2056071.11</v>
      </c>
      <c r="S19" s="6">
        <f t="shared" si="9"/>
        <v>103386.75</v>
      </c>
      <c r="T19" s="6">
        <f t="shared" si="9"/>
        <v>13625.61</v>
      </c>
      <c r="U19" s="7">
        <f t="shared" si="9"/>
        <v>0</v>
      </c>
      <c r="V19" s="14">
        <f t="shared" si="9"/>
        <v>35472369.850000001</v>
      </c>
      <c r="W19" s="6">
        <f t="shared" si="9"/>
        <v>1159229.6400000006</v>
      </c>
      <c r="X19" s="6">
        <f t="shared" si="9"/>
        <v>-713491.76999999932</v>
      </c>
      <c r="Y19" s="7">
        <f t="shared" si="9"/>
        <v>0</v>
      </c>
      <c r="Z19" s="14">
        <f t="shared" si="9"/>
        <v>2475213.42</v>
      </c>
      <c r="AA19" s="6">
        <f t="shared" si="9"/>
        <v>12251.29999999985</v>
      </c>
      <c r="AB19" s="6">
        <f t="shared" si="9"/>
        <v>-314421.50000000012</v>
      </c>
      <c r="AC19" s="7">
        <f t="shared" si="9"/>
        <v>0</v>
      </c>
      <c r="AD19" s="14">
        <f t="shared" si="9"/>
        <v>1575169.35</v>
      </c>
      <c r="AE19" s="6">
        <f t="shared" si="9"/>
        <v>-39894.329999999842</v>
      </c>
      <c r="AF19" s="6">
        <f t="shared" si="9"/>
        <v>-248532.76999999984</v>
      </c>
      <c r="AG19" s="7">
        <f t="shared" si="9"/>
        <v>0</v>
      </c>
      <c r="AH19" s="14">
        <f t="shared" si="9"/>
        <v>1007411.76</v>
      </c>
      <c r="AI19" s="6">
        <f t="shared" si="9"/>
        <v>96726.329999999958</v>
      </c>
      <c r="AJ19" s="6">
        <f t="shared" si="9"/>
        <v>39897.799999999959</v>
      </c>
      <c r="AK19" s="7">
        <f t="shared" si="9"/>
        <v>3351.4151999999967</v>
      </c>
      <c r="AL19" s="14">
        <f t="shared" si="9"/>
        <v>12859766.35</v>
      </c>
      <c r="AM19" s="6">
        <f t="shared" si="9"/>
        <v>1096061.0700000003</v>
      </c>
      <c r="AN19" s="6">
        <f t="shared" si="9"/>
        <v>-254180.79999999981</v>
      </c>
      <c r="AO19" s="7">
        <f t="shared" si="9"/>
        <v>0</v>
      </c>
      <c r="AP19" s="14">
        <f t="shared" si="9"/>
        <v>7955875.2999999998</v>
      </c>
      <c r="AQ19" s="6">
        <f t="shared" si="9"/>
        <v>155218.99999999959</v>
      </c>
      <c r="AR19" s="6">
        <f t="shared" si="9"/>
        <v>-236465.85000000038</v>
      </c>
      <c r="AS19" s="7">
        <f t="shared" si="9"/>
        <v>0</v>
      </c>
      <c r="AT19" s="14">
        <f t="shared" si="9"/>
        <v>5103843.46</v>
      </c>
      <c r="AU19" s="6">
        <f t="shared" si="9"/>
        <v>96290.030000000261</v>
      </c>
      <c r="AV19" s="6">
        <f t="shared" si="9"/>
        <v>-82120.799999999726</v>
      </c>
      <c r="AW19" s="7">
        <f t="shared" si="9"/>
        <v>0</v>
      </c>
      <c r="AX19" s="14">
        <f t="shared" si="9"/>
        <v>869678.45</v>
      </c>
      <c r="AY19" s="6">
        <f t="shared" si="9"/>
        <v>20161.209999999934</v>
      </c>
      <c r="AZ19" s="6">
        <f t="shared" si="9"/>
        <v>-127318.94000000006</v>
      </c>
      <c r="BA19" s="7">
        <f t="shared" si="9"/>
        <v>0</v>
      </c>
      <c r="BB19" s="14">
        <f t="shared" si="9"/>
        <v>1826241.26</v>
      </c>
      <c r="BC19" s="6">
        <f t="shared" si="9"/>
        <v>125184.41999999993</v>
      </c>
      <c r="BD19" s="6">
        <f t="shared" si="9"/>
        <v>29311.419999999925</v>
      </c>
      <c r="BE19" s="7">
        <f t="shared" si="9"/>
        <v>2462.1592799999939</v>
      </c>
      <c r="BF19" s="14">
        <f t="shared" si="7"/>
        <v>496816569.30000001</v>
      </c>
      <c r="BG19" s="15">
        <f t="shared" ref="BG19" si="10">SUM(BG7:BG18)</f>
        <v>34675495.460000001</v>
      </c>
      <c r="BH19" s="15">
        <f t="shared" si="7"/>
        <v>19168697.129999995</v>
      </c>
      <c r="BI19" s="7">
        <f t="shared" si="7"/>
        <v>1376667.0634079997</v>
      </c>
      <c r="BJ19" s="50">
        <f t="shared" ref="BJ19" si="11">SUM(BJ7:BJ18)</f>
        <v>596000.59914200008</v>
      </c>
    </row>
    <row r="20" spans="1:63" s="16" customFormat="1" ht="12.75" x14ac:dyDescent="0.2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8"/>
      <c r="BK20" s="53"/>
    </row>
    <row r="21" spans="1:63" s="8" customFormat="1" ht="12" x14ac:dyDescent="0.2">
      <c r="A21" s="27"/>
      <c r="B21" s="34" t="s">
        <v>55</v>
      </c>
      <c r="C21" s="121" t="s">
        <v>59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28"/>
      <c r="S21" s="28"/>
      <c r="T21" s="28"/>
      <c r="U21" s="29"/>
      <c r="V21" s="28"/>
      <c r="W21" s="28"/>
      <c r="X21" s="28"/>
      <c r="Y21" s="29"/>
      <c r="Z21" s="28"/>
      <c r="AA21" s="28"/>
      <c r="AB21" s="28"/>
      <c r="AC21" s="29"/>
      <c r="AD21" s="28"/>
      <c r="AE21" s="28"/>
      <c r="AF21" s="28"/>
      <c r="AG21" s="29"/>
      <c r="AH21" s="28"/>
      <c r="AI21" s="28"/>
      <c r="AJ21" s="28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8"/>
      <c r="BG21" s="28"/>
      <c r="BH21" s="28"/>
      <c r="BI21" s="28"/>
      <c r="BJ21" s="30"/>
      <c r="BK21" s="51"/>
    </row>
    <row r="22" spans="1:63" s="8" customFormat="1" x14ac:dyDescent="0.25">
      <c r="A22" s="31"/>
      <c r="B22" s="34" t="s">
        <v>58</v>
      </c>
      <c r="C22" s="121" t="s">
        <v>62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2"/>
      <c r="BK22" s="52"/>
    </row>
    <row r="23" spans="1:63" s="8" customFormat="1" x14ac:dyDescent="0.25">
      <c r="A23" s="31"/>
      <c r="B23" s="34" t="s">
        <v>69</v>
      </c>
      <c r="C23" s="121" t="s">
        <v>70</v>
      </c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2"/>
      <c r="BK23" s="52"/>
    </row>
    <row r="24" spans="1:63" ht="15.75" thickBot="1" x14ac:dyDescent="0.3">
      <c r="A24" s="10"/>
      <c r="B24" s="33"/>
      <c r="C24" s="33"/>
      <c r="D24" s="33"/>
      <c r="E24" s="33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2"/>
    </row>
    <row r="25" spans="1:63" x14ac:dyDescent="0.25">
      <c r="BJ25"/>
    </row>
    <row r="26" spans="1:63" x14ac:dyDescent="0.25">
      <c r="BJ26"/>
    </row>
    <row r="27" spans="1:63" ht="15.75" customHeight="1" x14ac:dyDescent="0.25">
      <c r="BJ27"/>
    </row>
    <row r="28" spans="1:63" ht="15.75" customHeight="1" x14ac:dyDescent="0.25">
      <c r="BJ28"/>
    </row>
    <row r="29" spans="1:63" x14ac:dyDescent="0.25">
      <c r="BJ29"/>
    </row>
    <row r="30" spans="1:63" x14ac:dyDescent="0.25">
      <c r="BJ30"/>
    </row>
    <row r="31" spans="1:63" x14ac:dyDescent="0.25">
      <c r="BJ31"/>
    </row>
  </sheetData>
  <sheetProtection algorithmName="SHA-512" hashValue="L9JUMJ1Ect7UlGMQkRiXzq7jREIVeLHw/EOkoA4WlFshDJUZw9c7uMSEesbZqZLjaTupxdwFHpxJHJJdFRJBjA==" saltValue="bQto4Jcyo6Bf7QIk6wCbEA==" spinCount="100000" sheet="1" selectLockedCells="1" selectUnlockedCells="1"/>
  <mergeCells count="65">
    <mergeCell ref="C23:Q23"/>
    <mergeCell ref="AX5:BA5"/>
    <mergeCell ref="BB5:BE5"/>
    <mergeCell ref="C21:Q21"/>
    <mergeCell ref="C22:Q22"/>
    <mergeCell ref="Z5:AC5"/>
    <mergeCell ref="AD5:AG5"/>
    <mergeCell ref="AH5:AK5"/>
    <mergeCell ref="AL5:AO5"/>
    <mergeCell ref="AP5:AS5"/>
    <mergeCell ref="AT5:AW5"/>
    <mergeCell ref="B5:E5"/>
    <mergeCell ref="F5:I5"/>
    <mergeCell ref="J5:M5"/>
    <mergeCell ref="N5:Q5"/>
    <mergeCell ref="R5:U5"/>
    <mergeCell ref="V5:Y5"/>
    <mergeCell ref="AH4:AK4"/>
    <mergeCell ref="AL4:AO4"/>
    <mergeCell ref="AP4:AS4"/>
    <mergeCell ref="AT4:AW4"/>
    <mergeCell ref="AX4:BA4"/>
    <mergeCell ref="BB4:BE4"/>
    <mergeCell ref="AX3:BA3"/>
    <mergeCell ref="BB3:BE3"/>
    <mergeCell ref="B4:E4"/>
    <mergeCell ref="F4:I4"/>
    <mergeCell ref="J4:M4"/>
    <mergeCell ref="N4:Q4"/>
    <mergeCell ref="R4:U4"/>
    <mergeCell ref="V4:Y4"/>
    <mergeCell ref="Z4:AC4"/>
    <mergeCell ref="AD4:AG4"/>
    <mergeCell ref="Z3:AC3"/>
    <mergeCell ref="AD3:AG3"/>
    <mergeCell ref="AH3:AK3"/>
    <mergeCell ref="AL3:AO3"/>
    <mergeCell ref="AP3:AS3"/>
    <mergeCell ref="AT3:AW3"/>
    <mergeCell ref="AX2:BA2"/>
    <mergeCell ref="BB2:BE2"/>
    <mergeCell ref="BF2:BI5"/>
    <mergeCell ref="BJ2:BJ5"/>
    <mergeCell ref="B3:E3"/>
    <mergeCell ref="F3:I3"/>
    <mergeCell ref="J3:M3"/>
    <mergeCell ref="N3:Q3"/>
    <mergeCell ref="R3:U3"/>
    <mergeCell ref="V3:Y3"/>
    <mergeCell ref="Z2:AC2"/>
    <mergeCell ref="AD2:AG2"/>
    <mergeCell ref="AH2:AK2"/>
    <mergeCell ref="AL2:AO2"/>
    <mergeCell ref="AP2:AS2"/>
    <mergeCell ref="AT2:AW2"/>
    <mergeCell ref="B1:Q1"/>
    <mergeCell ref="R1:AK1"/>
    <mergeCell ref="AL1:BA1"/>
    <mergeCell ref="BB1:BJ1"/>
    <mergeCell ref="B2:E2"/>
    <mergeCell ref="F2:I2"/>
    <mergeCell ref="J2:M2"/>
    <mergeCell ref="N2:Q2"/>
    <mergeCell ref="R2:U2"/>
    <mergeCell ref="V2:Y2"/>
  </mergeCells>
  <printOptions verticalCentered="1"/>
  <pageMargins left="0.25" right="0.25" top="0.75" bottom="0.75" header="0.3" footer="0.3"/>
  <pageSetup paperSize="5" scale="64" fitToWidth="4" orientation="landscape" r:id="rId1"/>
  <headerFoot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9ABE1-4A7D-4571-8B75-A1FECAECCBA1}">
  <dimension ref="A1:CA33"/>
  <sheetViews>
    <sheetView zoomScale="90" zoomScaleNormal="90" workbookViewId="0"/>
  </sheetViews>
  <sheetFormatPr defaultRowHeight="15" x14ac:dyDescent="0.25"/>
  <cols>
    <col min="1" max="1" width="14.42578125" customWidth="1"/>
    <col min="2" max="57" width="15.28515625" customWidth="1"/>
    <col min="58" max="58" width="15.85546875" bestFit="1" customWidth="1"/>
    <col min="59" max="61" width="15.28515625" customWidth="1"/>
    <col min="62" max="62" width="14.7109375" style="52" customWidth="1"/>
    <col min="65" max="65" width="16.85546875" bestFit="1" customWidth="1"/>
  </cols>
  <sheetData>
    <row r="1" spans="1:73" ht="19.5" customHeight="1" thickBot="1" x14ac:dyDescent="0.3">
      <c r="A1" s="42"/>
      <c r="B1" s="73" t="s">
        <v>53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5"/>
      <c r="R1" s="73" t="s">
        <v>53</v>
      </c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5"/>
      <c r="AL1" s="73" t="s">
        <v>53</v>
      </c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5"/>
      <c r="BB1" s="73" t="s">
        <v>53</v>
      </c>
      <c r="BC1" s="74"/>
      <c r="BD1" s="74"/>
      <c r="BE1" s="74"/>
      <c r="BF1" s="74"/>
      <c r="BG1" s="74"/>
      <c r="BH1" s="74"/>
      <c r="BI1" s="74"/>
      <c r="BJ1" s="75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</row>
    <row r="2" spans="1:73" s="21" customFormat="1" ht="31.5" customHeight="1" thickBot="1" x14ac:dyDescent="0.3">
      <c r="A2" s="48" t="s">
        <v>0</v>
      </c>
      <c r="B2" s="161" t="s">
        <v>1</v>
      </c>
      <c r="C2" s="162"/>
      <c r="D2" s="162"/>
      <c r="E2" s="163"/>
      <c r="F2" s="164" t="s">
        <v>2</v>
      </c>
      <c r="G2" s="165"/>
      <c r="H2" s="165"/>
      <c r="I2" s="166"/>
      <c r="J2" s="167" t="s">
        <v>3</v>
      </c>
      <c r="K2" s="168"/>
      <c r="L2" s="168"/>
      <c r="M2" s="169"/>
      <c r="N2" s="143" t="s">
        <v>4</v>
      </c>
      <c r="O2" s="144"/>
      <c r="P2" s="144"/>
      <c r="Q2" s="145"/>
      <c r="R2" s="149" t="s">
        <v>73</v>
      </c>
      <c r="S2" s="150"/>
      <c r="T2" s="150"/>
      <c r="U2" s="151"/>
      <c r="V2" s="146" t="s">
        <v>5</v>
      </c>
      <c r="W2" s="147"/>
      <c r="X2" s="147"/>
      <c r="Y2" s="148"/>
      <c r="Z2" s="158" t="s">
        <v>77</v>
      </c>
      <c r="AA2" s="159"/>
      <c r="AB2" s="159"/>
      <c r="AC2" s="160"/>
      <c r="AD2" s="191" t="s">
        <v>6</v>
      </c>
      <c r="AE2" s="192"/>
      <c r="AF2" s="192"/>
      <c r="AG2" s="193"/>
      <c r="AH2" s="194" t="s">
        <v>7</v>
      </c>
      <c r="AI2" s="195"/>
      <c r="AJ2" s="195"/>
      <c r="AK2" s="196"/>
      <c r="AL2" s="197" t="s">
        <v>60</v>
      </c>
      <c r="AM2" s="198"/>
      <c r="AN2" s="198"/>
      <c r="AO2" s="199"/>
      <c r="AP2" s="118" t="s">
        <v>8</v>
      </c>
      <c r="AQ2" s="119"/>
      <c r="AR2" s="119"/>
      <c r="AS2" s="120"/>
      <c r="AT2" s="155" t="s">
        <v>54</v>
      </c>
      <c r="AU2" s="156"/>
      <c r="AV2" s="156"/>
      <c r="AW2" s="157"/>
      <c r="AX2" s="109" t="s">
        <v>64</v>
      </c>
      <c r="AY2" s="110"/>
      <c r="AZ2" s="110"/>
      <c r="BA2" s="111"/>
      <c r="BB2" s="152" t="s">
        <v>9</v>
      </c>
      <c r="BC2" s="153"/>
      <c r="BD2" s="153"/>
      <c r="BE2" s="154"/>
      <c r="BF2" s="91" t="s">
        <v>10</v>
      </c>
      <c r="BG2" s="92"/>
      <c r="BH2" s="92"/>
      <c r="BI2" s="93"/>
      <c r="BJ2" s="188" t="s">
        <v>67</v>
      </c>
    </row>
    <row r="3" spans="1:73" s="21" customFormat="1" ht="15.75" hidden="1" customHeight="1" thickBot="1" x14ac:dyDescent="0.3">
      <c r="A3" s="43" t="s">
        <v>11</v>
      </c>
      <c r="B3" s="134" t="s">
        <v>1</v>
      </c>
      <c r="C3" s="135"/>
      <c r="D3" s="135"/>
      <c r="E3" s="136"/>
      <c r="F3" s="137" t="s">
        <v>2</v>
      </c>
      <c r="G3" s="138"/>
      <c r="H3" s="138"/>
      <c r="I3" s="139"/>
      <c r="J3" s="140" t="s">
        <v>3</v>
      </c>
      <c r="K3" s="141"/>
      <c r="L3" s="141"/>
      <c r="M3" s="142"/>
      <c r="N3" s="143" t="s">
        <v>12</v>
      </c>
      <c r="O3" s="144"/>
      <c r="P3" s="144"/>
      <c r="Q3" s="145"/>
      <c r="R3" s="149" t="s">
        <v>72</v>
      </c>
      <c r="S3" s="150"/>
      <c r="T3" s="150"/>
      <c r="U3" s="151"/>
      <c r="V3" s="146" t="s">
        <v>13</v>
      </c>
      <c r="W3" s="147"/>
      <c r="X3" s="147"/>
      <c r="Y3" s="148"/>
      <c r="Z3" s="158" t="s">
        <v>78</v>
      </c>
      <c r="AA3" s="159"/>
      <c r="AB3" s="159"/>
      <c r="AC3" s="160"/>
      <c r="AD3" s="191" t="s">
        <v>14</v>
      </c>
      <c r="AE3" s="192"/>
      <c r="AF3" s="192"/>
      <c r="AG3" s="193"/>
      <c r="AH3" s="194" t="s">
        <v>15</v>
      </c>
      <c r="AI3" s="195"/>
      <c r="AJ3" s="195"/>
      <c r="AK3" s="196"/>
      <c r="AL3" s="197" t="s">
        <v>16</v>
      </c>
      <c r="AM3" s="198"/>
      <c r="AN3" s="198"/>
      <c r="AO3" s="199"/>
      <c r="AP3" s="118" t="s">
        <v>17</v>
      </c>
      <c r="AQ3" s="119"/>
      <c r="AR3" s="119"/>
      <c r="AS3" s="120"/>
      <c r="AT3" s="155" t="s">
        <v>18</v>
      </c>
      <c r="AU3" s="156"/>
      <c r="AV3" s="156"/>
      <c r="AW3" s="157"/>
      <c r="AX3" s="109" t="s">
        <v>65</v>
      </c>
      <c r="AY3" s="110"/>
      <c r="AZ3" s="110"/>
      <c r="BA3" s="111"/>
      <c r="BB3" s="152" t="s">
        <v>19</v>
      </c>
      <c r="BC3" s="153"/>
      <c r="BD3" s="153"/>
      <c r="BE3" s="154"/>
      <c r="BF3" s="94"/>
      <c r="BG3" s="95"/>
      <c r="BH3" s="95"/>
      <c r="BI3" s="96"/>
      <c r="BJ3" s="189"/>
    </row>
    <row r="4" spans="1:73" s="21" customFormat="1" ht="30.75" hidden="1" customHeight="1" thickBot="1" x14ac:dyDescent="0.3">
      <c r="A4" s="44" t="s">
        <v>20</v>
      </c>
      <c r="B4" s="122" t="s">
        <v>21</v>
      </c>
      <c r="C4" s="123"/>
      <c r="D4" s="123"/>
      <c r="E4" s="124"/>
      <c r="F4" s="125" t="s">
        <v>22</v>
      </c>
      <c r="G4" s="126"/>
      <c r="H4" s="126"/>
      <c r="I4" s="127"/>
      <c r="J4" s="128" t="s">
        <v>23</v>
      </c>
      <c r="K4" s="129"/>
      <c r="L4" s="129"/>
      <c r="M4" s="130"/>
      <c r="N4" s="131" t="s">
        <v>24</v>
      </c>
      <c r="O4" s="132"/>
      <c r="P4" s="132"/>
      <c r="Q4" s="133"/>
      <c r="R4" s="67" t="s">
        <v>71</v>
      </c>
      <c r="S4" s="68"/>
      <c r="T4" s="68"/>
      <c r="U4" s="69"/>
      <c r="V4" s="88" t="s">
        <v>25</v>
      </c>
      <c r="W4" s="89"/>
      <c r="X4" s="89"/>
      <c r="Y4" s="90"/>
      <c r="Z4" s="158" t="s">
        <v>79</v>
      </c>
      <c r="AA4" s="159"/>
      <c r="AB4" s="159"/>
      <c r="AC4" s="160"/>
      <c r="AD4" s="200" t="s">
        <v>26</v>
      </c>
      <c r="AE4" s="201"/>
      <c r="AF4" s="201"/>
      <c r="AG4" s="202"/>
      <c r="AH4" s="203" t="s">
        <v>27</v>
      </c>
      <c r="AI4" s="204"/>
      <c r="AJ4" s="204"/>
      <c r="AK4" s="205"/>
      <c r="AL4" s="206" t="s">
        <v>28</v>
      </c>
      <c r="AM4" s="207"/>
      <c r="AN4" s="207"/>
      <c r="AO4" s="208"/>
      <c r="AP4" s="100" t="s">
        <v>29</v>
      </c>
      <c r="AQ4" s="101"/>
      <c r="AR4" s="101"/>
      <c r="AS4" s="102"/>
      <c r="AT4" s="103" t="s">
        <v>30</v>
      </c>
      <c r="AU4" s="104"/>
      <c r="AV4" s="104"/>
      <c r="AW4" s="105"/>
      <c r="AX4" s="109" t="s">
        <v>66</v>
      </c>
      <c r="AY4" s="110"/>
      <c r="AZ4" s="110"/>
      <c r="BA4" s="111"/>
      <c r="BB4" s="106" t="s">
        <v>31</v>
      </c>
      <c r="BC4" s="107"/>
      <c r="BD4" s="107"/>
      <c r="BE4" s="108"/>
      <c r="BF4" s="94"/>
      <c r="BG4" s="95"/>
      <c r="BH4" s="95"/>
      <c r="BI4" s="96"/>
      <c r="BJ4" s="189"/>
    </row>
    <row r="5" spans="1:73" s="21" customFormat="1" ht="35.25" customHeight="1" thickBot="1" x14ac:dyDescent="0.3">
      <c r="A5" s="47" t="s">
        <v>63</v>
      </c>
      <c r="B5" s="176">
        <v>44218</v>
      </c>
      <c r="C5" s="177"/>
      <c r="D5" s="177"/>
      <c r="E5" s="178"/>
      <c r="F5" s="179">
        <v>44218</v>
      </c>
      <c r="G5" s="180"/>
      <c r="H5" s="180"/>
      <c r="I5" s="181"/>
      <c r="J5" s="182">
        <v>44218</v>
      </c>
      <c r="K5" s="183"/>
      <c r="L5" s="183"/>
      <c r="M5" s="184"/>
      <c r="N5" s="76">
        <v>44218</v>
      </c>
      <c r="O5" s="77"/>
      <c r="P5" s="77"/>
      <c r="Q5" s="78"/>
      <c r="R5" s="70" t="s">
        <v>74</v>
      </c>
      <c r="S5" s="71"/>
      <c r="T5" s="71"/>
      <c r="U5" s="72"/>
      <c r="V5" s="79">
        <v>44218</v>
      </c>
      <c r="W5" s="80"/>
      <c r="X5" s="80"/>
      <c r="Y5" s="81"/>
      <c r="Z5" s="185">
        <v>44410</v>
      </c>
      <c r="AA5" s="186"/>
      <c r="AB5" s="186"/>
      <c r="AC5" s="187"/>
      <c r="AD5" s="82">
        <v>44218</v>
      </c>
      <c r="AE5" s="83"/>
      <c r="AF5" s="83"/>
      <c r="AG5" s="84"/>
      <c r="AH5" s="85">
        <v>44218</v>
      </c>
      <c r="AI5" s="86"/>
      <c r="AJ5" s="86"/>
      <c r="AK5" s="87"/>
      <c r="AL5" s="170">
        <v>44218</v>
      </c>
      <c r="AM5" s="171"/>
      <c r="AN5" s="171"/>
      <c r="AO5" s="172"/>
      <c r="AP5" s="173">
        <v>44218</v>
      </c>
      <c r="AQ5" s="174"/>
      <c r="AR5" s="174"/>
      <c r="AS5" s="175"/>
      <c r="AT5" s="112">
        <v>44225</v>
      </c>
      <c r="AU5" s="113"/>
      <c r="AV5" s="113"/>
      <c r="AW5" s="114"/>
      <c r="AX5" s="97">
        <v>44242</v>
      </c>
      <c r="AY5" s="98"/>
      <c r="AZ5" s="98"/>
      <c r="BA5" s="99"/>
      <c r="BB5" s="115">
        <v>44218</v>
      </c>
      <c r="BC5" s="116"/>
      <c r="BD5" s="116"/>
      <c r="BE5" s="117"/>
      <c r="BF5" s="94"/>
      <c r="BG5" s="95"/>
      <c r="BH5" s="95"/>
      <c r="BI5" s="96"/>
      <c r="BJ5" s="190"/>
    </row>
    <row r="6" spans="1:73" s="9" customFormat="1" ht="51.75" thickBot="1" x14ac:dyDescent="0.25">
      <c r="A6" s="45" t="s">
        <v>32</v>
      </c>
      <c r="B6" s="58" t="s">
        <v>57</v>
      </c>
      <c r="C6" s="59" t="s">
        <v>50</v>
      </c>
      <c r="D6" s="59" t="s">
        <v>33</v>
      </c>
      <c r="E6" s="60" t="s">
        <v>34</v>
      </c>
      <c r="F6" s="58" t="str">
        <f t="shared" ref="F6:N6" si="0">B6</f>
        <v>Total Handle</v>
      </c>
      <c r="G6" s="59" t="str">
        <f t="shared" si="0"/>
        <v>Gross Sports Betting Receipts</v>
      </c>
      <c r="H6" s="59" t="str">
        <f t="shared" si="0"/>
        <v>Adjusted Gross Sports Betting Receipts</v>
      </c>
      <c r="I6" s="60" t="str">
        <f>E6</f>
        <v>Internet Sports Betting State Tax
 (5.88%)</v>
      </c>
      <c r="J6" s="58" t="str">
        <f t="shared" si="0"/>
        <v>Total Handle</v>
      </c>
      <c r="K6" s="59" t="str">
        <f t="shared" si="0"/>
        <v>Gross Sports Betting Receipts</v>
      </c>
      <c r="L6" s="59" t="str">
        <f t="shared" si="0"/>
        <v>Adjusted Gross Sports Betting Receipts</v>
      </c>
      <c r="M6" s="60" t="str">
        <f t="shared" si="0"/>
        <v>Internet Sports Betting State Tax
 (5.88%)</v>
      </c>
      <c r="N6" s="58" t="str">
        <f t="shared" si="0"/>
        <v>Total Handle</v>
      </c>
      <c r="O6" s="59" t="str">
        <f t="shared" ref="O6:P6" si="1">K6</f>
        <v>Gross Sports Betting Receipts</v>
      </c>
      <c r="P6" s="59" t="str">
        <f t="shared" si="1"/>
        <v>Adjusted Gross Sports Betting Receipts</v>
      </c>
      <c r="Q6" s="60" t="s">
        <v>35</v>
      </c>
      <c r="R6" s="58" t="str">
        <f t="shared" ref="R6:X6" si="2">J6</f>
        <v>Total Handle</v>
      </c>
      <c r="S6" s="59" t="str">
        <f t="shared" si="2"/>
        <v>Gross Sports Betting Receipts</v>
      </c>
      <c r="T6" s="59" t="str">
        <f t="shared" si="2"/>
        <v>Adjusted Gross Sports Betting Receipts</v>
      </c>
      <c r="U6" s="60" t="str">
        <f>Q6</f>
        <v>Internet Sports Betting State Payment
 (8.4%)</v>
      </c>
      <c r="V6" s="58" t="str">
        <f t="shared" si="2"/>
        <v>Total Handle</v>
      </c>
      <c r="W6" s="59" t="str">
        <f t="shared" si="2"/>
        <v>Gross Sports Betting Receipts</v>
      </c>
      <c r="X6" s="59" t="str">
        <f t="shared" si="2"/>
        <v>Adjusted Gross Sports Betting Receipts</v>
      </c>
      <c r="Y6" s="60" t="str">
        <f>Q6</f>
        <v>Internet Sports Betting State Payment
 (8.4%)</v>
      </c>
      <c r="Z6" s="58" t="str">
        <f t="shared" ref="Z6:AG6" si="3">R6</f>
        <v>Total Handle</v>
      </c>
      <c r="AA6" s="59" t="str">
        <f t="shared" si="3"/>
        <v>Gross Sports Betting Receipts</v>
      </c>
      <c r="AB6" s="59" t="str">
        <f t="shared" si="3"/>
        <v>Adjusted Gross Sports Betting Receipts</v>
      </c>
      <c r="AC6" s="60" t="str">
        <f t="shared" si="3"/>
        <v>Internet Sports Betting State Payment
 (8.4%)</v>
      </c>
      <c r="AD6" s="58" t="str">
        <f t="shared" si="3"/>
        <v>Total Handle</v>
      </c>
      <c r="AE6" s="59" t="str">
        <f t="shared" si="3"/>
        <v>Gross Sports Betting Receipts</v>
      </c>
      <c r="AF6" s="59" t="str">
        <f t="shared" si="3"/>
        <v>Adjusted Gross Sports Betting Receipts</v>
      </c>
      <c r="AG6" s="60" t="str">
        <f t="shared" si="3"/>
        <v>Internet Sports Betting State Payment
 (8.4%)</v>
      </c>
      <c r="AH6" s="58" t="str">
        <f t="shared" ref="AH6" si="4">AD6</f>
        <v>Total Handle</v>
      </c>
      <c r="AI6" s="59" t="str">
        <f t="shared" ref="AI6:AJ6" si="5">AE6</f>
        <v>Gross Sports Betting Receipts</v>
      </c>
      <c r="AJ6" s="59" t="str">
        <f t="shared" si="5"/>
        <v>Adjusted Gross Sports Betting Receipts</v>
      </c>
      <c r="AK6" s="60" t="str">
        <f>AG6</f>
        <v>Internet Sports Betting State Payment
 (8.4%)</v>
      </c>
      <c r="AL6" s="58" t="str">
        <f t="shared" ref="AL6:AW6" si="6">AD6</f>
        <v>Total Handle</v>
      </c>
      <c r="AM6" s="59" t="str">
        <f t="shared" si="6"/>
        <v>Gross Sports Betting Receipts</v>
      </c>
      <c r="AN6" s="59" t="str">
        <f t="shared" si="6"/>
        <v>Adjusted Gross Sports Betting Receipts</v>
      </c>
      <c r="AO6" s="60" t="str">
        <f t="shared" si="6"/>
        <v>Internet Sports Betting State Payment
 (8.4%)</v>
      </c>
      <c r="AP6" s="58" t="str">
        <f t="shared" si="6"/>
        <v>Total Handle</v>
      </c>
      <c r="AQ6" s="59" t="str">
        <f t="shared" si="6"/>
        <v>Gross Sports Betting Receipts</v>
      </c>
      <c r="AR6" s="59" t="str">
        <f t="shared" si="6"/>
        <v>Adjusted Gross Sports Betting Receipts</v>
      </c>
      <c r="AS6" s="60" t="str">
        <f t="shared" si="6"/>
        <v>Internet Sports Betting State Payment
 (8.4%)</v>
      </c>
      <c r="AT6" s="58" t="str">
        <f t="shared" si="6"/>
        <v>Total Handle</v>
      </c>
      <c r="AU6" s="59" t="str">
        <f t="shared" si="6"/>
        <v>Gross Sports Betting Receipts</v>
      </c>
      <c r="AV6" s="59" t="str">
        <f t="shared" si="6"/>
        <v>Adjusted Gross Sports Betting Receipts</v>
      </c>
      <c r="AW6" s="60" t="str">
        <f t="shared" si="6"/>
        <v>Internet Sports Betting State Payment
 (8.4%)</v>
      </c>
      <c r="AX6" s="58" t="str">
        <f t="shared" ref="AX6:BE6" si="7">AH6</f>
        <v>Total Handle</v>
      </c>
      <c r="AY6" s="59" t="str">
        <f t="shared" si="7"/>
        <v>Gross Sports Betting Receipts</v>
      </c>
      <c r="AZ6" s="59" t="str">
        <f t="shared" si="7"/>
        <v>Adjusted Gross Sports Betting Receipts</v>
      </c>
      <c r="BA6" s="60" t="str">
        <f t="shared" si="7"/>
        <v>Internet Sports Betting State Payment
 (8.4%)</v>
      </c>
      <c r="BB6" s="58" t="str">
        <f t="shared" si="7"/>
        <v>Total Handle</v>
      </c>
      <c r="BC6" s="59" t="str">
        <f t="shared" si="7"/>
        <v>Gross Sports Betting Receipts</v>
      </c>
      <c r="BD6" s="59" t="str">
        <f t="shared" si="7"/>
        <v>Adjusted Gross Sports Betting Receipts</v>
      </c>
      <c r="BE6" s="60" t="str">
        <f t="shared" si="7"/>
        <v>Internet Sports Betting State Payment
 (8.4%)</v>
      </c>
      <c r="BF6" s="22" t="str">
        <f>B6</f>
        <v>Total Handle</v>
      </c>
      <c r="BG6" s="23" t="s">
        <v>51</v>
      </c>
      <c r="BH6" s="23" t="s">
        <v>52</v>
      </c>
      <c r="BI6" s="24" t="s">
        <v>36</v>
      </c>
      <c r="BJ6" s="49" t="s">
        <v>68</v>
      </c>
    </row>
    <row r="7" spans="1:73" s="9" customFormat="1" ht="12.75" x14ac:dyDescent="0.2">
      <c r="A7" s="13" t="s">
        <v>37</v>
      </c>
      <c r="B7" s="1">
        <f>'[1]MGM Grand Detroit'!F4</f>
        <v>22789888.82</v>
      </c>
      <c r="C7" s="2">
        <f>'[1]MGM Grand Detroit'!L4</f>
        <v>5096934.43</v>
      </c>
      <c r="D7" s="2">
        <f>'[1]MGM Grand Detroit'!R4</f>
        <v>-53434.75</v>
      </c>
      <c r="E7" s="3">
        <f>MAX(0,'[1]MGM Grand Detroit'!Z4)</f>
        <v>0</v>
      </c>
      <c r="F7" s="1">
        <f>'[1]MotorCity Casino'!F4</f>
        <v>32602738.390000001</v>
      </c>
      <c r="G7" s="2">
        <f>'[1]MotorCity Casino'!L4</f>
        <v>622371.71000000183</v>
      </c>
      <c r="H7" s="2">
        <f>'[1]MotorCity Casino'!R4</f>
        <v>-5679061.4099999983</v>
      </c>
      <c r="I7" s="3">
        <f>MAX(0,'[1]MotorCity Casino'!Z4)</f>
        <v>0</v>
      </c>
      <c r="J7" s="1">
        <f>[1]Greektown_Penn!F4</f>
        <v>27482237.629999999</v>
      </c>
      <c r="K7" s="2">
        <f>[1]Greektown_Penn!L4</f>
        <v>3330772.3600000003</v>
      </c>
      <c r="L7" s="2">
        <f>[1]Greektown_Penn!R4</f>
        <v>1698246.0400000003</v>
      </c>
      <c r="M7" s="3">
        <f>MAX(0,[1]Greektown_Penn!Z4)</f>
        <v>99856.867152000006</v>
      </c>
      <c r="N7" s="1">
        <f>'[1]Bay Mills Indian Community'!F4</f>
        <v>28190633.66</v>
      </c>
      <c r="O7" s="2">
        <f>'[1]Bay Mills Indian Community'!L4</f>
        <v>3377189.2699999996</v>
      </c>
      <c r="P7" s="2">
        <f>'[1]Bay Mills Indian Community'!R4</f>
        <v>-1186886.6100000003</v>
      </c>
      <c r="Q7" s="3">
        <f>MAX(0,'[1]Bay Mills Indian Community'!X4)</f>
        <v>0</v>
      </c>
      <c r="R7" s="1">
        <f>[1]FireKeepers!F4</f>
        <v>0</v>
      </c>
      <c r="S7" s="2">
        <f>[1]FireKeepers!L4</f>
        <v>0</v>
      </c>
      <c r="T7" s="2">
        <f>[1]FireKeepers!R4</f>
        <v>0</v>
      </c>
      <c r="U7" s="3">
        <f>MAX(0,[1]FireKeepers!X4)</f>
        <v>0</v>
      </c>
      <c r="V7" s="1">
        <f>'[1]Grnd Traverse Band of Otta &amp; Ch'!F4</f>
        <v>692318.64</v>
      </c>
      <c r="W7" s="2">
        <f>'[1]Grnd Traverse Band of Otta &amp; Ch'!L4</f>
        <v>125659.48999999999</v>
      </c>
      <c r="X7" s="2">
        <f>'[1]Grnd Traverse Band of Otta &amp; Ch'!R4</f>
        <v>51202.51999999999</v>
      </c>
      <c r="Y7" s="3">
        <f>MAX(0,'[1]Grnd Traverse Band of Otta &amp; Ch'!X4)</f>
        <v>4301.0116799999996</v>
      </c>
      <c r="Z7" s="1">
        <f>'[1]Gun Lake'!F4</f>
        <v>0</v>
      </c>
      <c r="AA7" s="2">
        <f>'[1]Gun Lake'!L4</f>
        <v>0</v>
      </c>
      <c r="AB7" s="2">
        <f>'[1]Gun Lake'!R4</f>
        <v>0</v>
      </c>
      <c r="AC7" s="3">
        <f>MAX(0,'[1]Gun Lake'!X4)</f>
        <v>0</v>
      </c>
      <c r="AD7" s="1">
        <f>'[1]Hannahville Indian Community'!F4</f>
        <v>327660.81</v>
      </c>
      <c r="AE7" s="2">
        <f>'[1]Hannahville Indian Community'!L4</f>
        <v>39792.409999999974</v>
      </c>
      <c r="AF7" s="2">
        <f>'[1]Hannahville Indian Community'!R4</f>
        <v>-8244.0900000000256</v>
      </c>
      <c r="AG7" s="3">
        <f>MAX(0,'[1]Hannahville Indian Community'!X4)</f>
        <v>0</v>
      </c>
      <c r="AH7" s="1">
        <f>'[1]Keweenaw Bay Indian Community'!F4</f>
        <v>106903.52</v>
      </c>
      <c r="AI7" s="2">
        <f>'[1]Keweenaw Bay Indian Community'!L4</f>
        <v>29697.97</v>
      </c>
      <c r="AJ7" s="2">
        <f>'[1]Keweenaw Bay Indian Community'!R4</f>
        <v>11726.25</v>
      </c>
      <c r="AK7" s="3">
        <f>MAX(0,'[1]Keweenaw Bay Indian Community'!X4)</f>
        <v>985.00500000000011</v>
      </c>
      <c r="AL7" s="20">
        <f>'[1]Lac Vieux Desert Tribe'!F4</f>
        <v>1491196.18</v>
      </c>
      <c r="AM7" s="4">
        <f>'[1]Lac Vieux Desert Tribe'!L4</f>
        <v>388380.12999999989</v>
      </c>
      <c r="AN7" s="4">
        <f>'[1]Lac Vieux Desert Tribe'!R4</f>
        <v>-34609.750000000116</v>
      </c>
      <c r="AO7" s="5">
        <f>MAX(0,'[1]Lac Vieux Desert Tribe'!X4)</f>
        <v>0</v>
      </c>
      <c r="AP7" s="20">
        <f>'[1]Little River Band of Ottawa Ind'!F4</f>
        <v>1073194.93</v>
      </c>
      <c r="AQ7" s="4">
        <f>'[1]Little River Band of Ottawa Ind'!L4</f>
        <v>191260.49999999991</v>
      </c>
      <c r="AR7" s="4">
        <f>'[1]Little River Band of Ottawa Ind'!R4</f>
        <v>-93561.93000000008</v>
      </c>
      <c r="AS7" s="5">
        <f>MAX(0,'[1]Little River Band of Ottawa Ind'!X4)</f>
        <v>0</v>
      </c>
      <c r="AT7" s="20">
        <f>'[1]Little Traverse Bay Band of Oda'!F4</f>
        <v>160051.53</v>
      </c>
      <c r="AU7" s="4">
        <f>'[1]Little Traverse Bay Band of Oda'!L4</f>
        <v>70737.429999999993</v>
      </c>
      <c r="AV7" s="4">
        <f>'[1]Little Traverse Bay Band of Oda'!R4</f>
        <v>50472.429999999993</v>
      </c>
      <c r="AW7" s="5">
        <f>MAX(0,'[1]Little Traverse Bay Band of Oda'!X4)</f>
        <v>4239.6841199999999</v>
      </c>
      <c r="AX7" s="20">
        <f>'[1]Pokagon Band of Potawatomi Ind'!F4</f>
        <v>0</v>
      </c>
      <c r="AY7" s="4">
        <f>'[1]Pokagon Band of Potawatomi Ind'!L4</f>
        <v>0</v>
      </c>
      <c r="AZ7" s="4">
        <f>'[1]Pokagon Band of Potawatomi Ind'!R4</f>
        <v>0</v>
      </c>
      <c r="BA7" s="5">
        <f>MAX(0,'[1]Pokagon Band of Potawatomi Ind'!X4)</f>
        <v>0</v>
      </c>
      <c r="BB7" s="20">
        <f>'[1]Sault Ste. Marie Tribe of Chipp'!F4</f>
        <v>248878.53</v>
      </c>
      <c r="BC7" s="4">
        <f>'[1]Sault Ste. Marie Tribe of Chipp'!L4</f>
        <v>60231.579999999987</v>
      </c>
      <c r="BD7" s="4">
        <f>'[1]Sault Ste. Marie Tribe of Chipp'!R4</f>
        <v>27539.579999999987</v>
      </c>
      <c r="BE7" s="5">
        <f>MAX(0,'[1]Sault Ste. Marie Tribe of Chipp'!X4)</f>
        <v>2313.3247199999992</v>
      </c>
      <c r="BF7" s="17">
        <f>B7+F7+J7+N7+R7+V7+Z7+AD7+AH7+AL7+AP7+AT7+AX7+BB7</f>
        <v>115165702.64000002</v>
      </c>
      <c r="BG7" s="18">
        <f t="shared" ref="BG7:BI18" si="8">C7+G7+K7+O7+S7+W7+AA7+AE7+AI7+AM7+AQ7+AU7+AY7+BC7</f>
        <v>13333027.280000003</v>
      </c>
      <c r="BH7" s="18">
        <f t="shared" si="8"/>
        <v>-5216611.7199999988</v>
      </c>
      <c r="BI7" s="19">
        <f t="shared" si="8"/>
        <v>111695.89267200002</v>
      </c>
      <c r="BJ7" s="54">
        <f>'[1]All Operators reconciliation'!X4+'[1]All Operators reconciliation'!Z4</f>
        <v>64023.875708000014</v>
      </c>
    </row>
    <row r="8" spans="1:73" s="9" customFormat="1" ht="12.75" x14ac:dyDescent="0.2">
      <c r="A8" s="13" t="s">
        <v>38</v>
      </c>
      <c r="B8" s="1">
        <f>'[1]MGM Grand Detroit'!F5</f>
        <v>75743280.299999997</v>
      </c>
      <c r="C8" s="2">
        <f>'[1]MGM Grand Detroit'!L5</f>
        <v>5317545.7500000009</v>
      </c>
      <c r="D8" s="2">
        <f>'[1]MGM Grand Detroit'!R5</f>
        <v>2448687.6400000011</v>
      </c>
      <c r="E8" s="3">
        <f>MAX(0,'[1]MGM Grand Detroit'!Z5)</f>
        <v>140840.86993200006</v>
      </c>
      <c r="F8" s="1">
        <f>'[1]MotorCity Casino'!F5</f>
        <v>87219772.159999996</v>
      </c>
      <c r="G8" s="2">
        <f>'[1]MotorCity Casino'!L5</f>
        <v>-78888.640000000014</v>
      </c>
      <c r="H8" s="2">
        <f>'[1]MotorCity Casino'!R5</f>
        <v>-5399478.75</v>
      </c>
      <c r="I8" s="3">
        <f>MAX(0,'[1]MotorCity Casino'!Z5)</f>
        <v>0</v>
      </c>
      <c r="J8" s="1">
        <f>[1]Greektown_Penn!F5</f>
        <v>40281772.219999999</v>
      </c>
      <c r="K8" s="2">
        <f>[1]Greektown_Penn!L5</f>
        <v>1894529.3300000005</v>
      </c>
      <c r="L8" s="2">
        <f>[1]Greektown_Penn!R5</f>
        <v>-1302825.4399999995</v>
      </c>
      <c r="M8" s="3">
        <f>MAX(0,[1]Greektown_Penn!Z5)</f>
        <v>0</v>
      </c>
      <c r="N8" s="1">
        <f>'[1]Bay Mills Indian Community'!F5</f>
        <v>72938905.209999993</v>
      </c>
      <c r="O8" s="2">
        <f>'[1]Bay Mills Indian Community'!L5</f>
        <v>-161495.79000000656</v>
      </c>
      <c r="P8" s="2">
        <f>'[1]Bay Mills Indian Community'!R5</f>
        <v>-5077960.5500000063</v>
      </c>
      <c r="Q8" s="3">
        <f>MAX(0,'[1]Bay Mills Indian Community'!X5)</f>
        <v>0</v>
      </c>
      <c r="R8" s="1">
        <f>[1]FireKeepers!F5</f>
        <v>0</v>
      </c>
      <c r="S8" s="2">
        <f>[1]FireKeepers!L5</f>
        <v>0</v>
      </c>
      <c r="T8" s="2">
        <f>[1]FireKeepers!R5</f>
        <v>0</v>
      </c>
      <c r="U8" s="3">
        <f>MAX(0,[1]FireKeepers!X5)</f>
        <v>0</v>
      </c>
      <c r="V8" s="1">
        <f>'[1]Grnd Traverse Band of Otta &amp; Ch'!F5</f>
        <v>5556594.96</v>
      </c>
      <c r="W8" s="2">
        <f>'[1]Grnd Traverse Band of Otta &amp; Ch'!L5</f>
        <v>449316.59999999963</v>
      </c>
      <c r="X8" s="2">
        <f>'[1]Grnd Traverse Band of Otta &amp; Ch'!R5</f>
        <v>16651.3199999996</v>
      </c>
      <c r="Y8" s="3">
        <f>MAX(0,'[1]Grnd Traverse Band of Otta &amp; Ch'!X5)</f>
        <v>1398.7108799999664</v>
      </c>
      <c r="Z8" s="1">
        <f>'[1]Gun Lake'!F5</f>
        <v>0</v>
      </c>
      <c r="AA8" s="2">
        <f>'[1]Gun Lake'!L5</f>
        <v>0</v>
      </c>
      <c r="AB8" s="2">
        <f>'[1]Gun Lake'!R5</f>
        <v>0</v>
      </c>
      <c r="AC8" s="3">
        <f>MAX(0,'[1]Gun Lake'!X5)</f>
        <v>0</v>
      </c>
      <c r="AD8" s="1">
        <f>'[1]Hannahville Indian Community'!F5</f>
        <v>1897812.32</v>
      </c>
      <c r="AE8" s="2">
        <f>'[1]Hannahville Indian Community'!L5</f>
        <v>-18097.709999999963</v>
      </c>
      <c r="AF8" s="2">
        <f>'[1]Hannahville Indian Community'!R5</f>
        <v>-277365.93999999994</v>
      </c>
      <c r="AG8" s="3">
        <f>MAX(0,'[1]Hannahville Indian Community'!X5)</f>
        <v>0</v>
      </c>
      <c r="AH8" s="1">
        <f>'[1]Keweenaw Bay Indian Community'!F5</f>
        <v>497693.1</v>
      </c>
      <c r="AI8" s="2">
        <f>'[1]Keweenaw Bay Indian Community'!L5</f>
        <v>69787.669999999984</v>
      </c>
      <c r="AJ8" s="2">
        <f>'[1]Keweenaw Bay Indian Community'!R5</f>
        <v>-11642.860000000015</v>
      </c>
      <c r="AK8" s="3">
        <f>MAX(0,'[1]Keweenaw Bay Indian Community'!X5)</f>
        <v>0</v>
      </c>
      <c r="AL8" s="20">
        <f>'[1]Lac Vieux Desert Tribe'!F5</f>
        <v>6951264.2699999996</v>
      </c>
      <c r="AM8" s="4">
        <f>'[1]Lac Vieux Desert Tribe'!L5</f>
        <v>1105629.3599999994</v>
      </c>
      <c r="AN8" s="4">
        <f>'[1]Lac Vieux Desert Tribe'!R5</f>
        <v>-532004.17000000062</v>
      </c>
      <c r="AO8" s="5">
        <f>MAX(0,'[1]Lac Vieux Desert Tribe'!X5)</f>
        <v>0</v>
      </c>
      <c r="AP8" s="20">
        <f>'[1]Little River Band of Ottawa Ind'!F5</f>
        <v>3593987.18</v>
      </c>
      <c r="AQ8" s="4">
        <f>'[1]Little River Band of Ottawa Ind'!L5</f>
        <v>120306.8900000001</v>
      </c>
      <c r="AR8" s="4">
        <f>'[1]Little River Band of Ottawa Ind'!R5</f>
        <v>-444032.2699999999</v>
      </c>
      <c r="AS8" s="5">
        <f>MAX(0,'[1]Little River Band of Ottawa Ind'!X5)</f>
        <v>0</v>
      </c>
      <c r="AT8" s="20">
        <f>'[1]Little Traverse Bay Band of Oda'!F5</f>
        <v>5782917.9699999997</v>
      </c>
      <c r="AU8" s="4">
        <f>'[1]Little Traverse Bay Band of Oda'!L5</f>
        <v>641864.09999999963</v>
      </c>
      <c r="AV8" s="4">
        <f>'[1]Little Traverse Bay Band of Oda'!R5</f>
        <v>-126779.15000000037</v>
      </c>
      <c r="AW8" s="5">
        <f>MAX(0,'[1]Little Traverse Bay Band of Oda'!X5)</f>
        <v>0</v>
      </c>
      <c r="AX8" s="20">
        <f>'[1]Pokagon Band of Potawatomi Ind'!F5</f>
        <v>12680.22</v>
      </c>
      <c r="AY8" s="4">
        <f>'[1]Pokagon Band of Potawatomi Ind'!L5</f>
        <v>3839.6699999999996</v>
      </c>
      <c r="AZ8" s="4">
        <f>'[1]Pokagon Band of Potawatomi Ind'!R5</f>
        <v>-4859.9400000000005</v>
      </c>
      <c r="BA8" s="5">
        <f>MAX(0,'[1]Pokagon Band of Potawatomi Ind'!X5)</f>
        <v>0</v>
      </c>
      <c r="BB8" s="20">
        <f>'[1]Sault Ste. Marie Tribe of Chipp'!F5</f>
        <v>1380374.08</v>
      </c>
      <c r="BC8" s="4">
        <f>'[1]Sault Ste. Marie Tribe of Chipp'!L5</f>
        <v>128581.48999999999</v>
      </c>
      <c r="BD8" s="4">
        <f>'[1]Sault Ste. Marie Tribe of Chipp'!R5</f>
        <v>-63169.510000000009</v>
      </c>
      <c r="BE8" s="5">
        <f>MAX(0,'[1]Sault Ste. Marie Tribe of Chipp'!X5)</f>
        <v>0</v>
      </c>
      <c r="BF8" s="17">
        <f t="shared" ref="BF8:BF18" si="9">B8+F8+J8+N8+R8+V8+Z8+AD8+AH8+AL8+AP8+AT8+AX8+BB8</f>
        <v>301857053.99000001</v>
      </c>
      <c r="BG8" s="18">
        <f t="shared" si="8"/>
        <v>9472918.7199999932</v>
      </c>
      <c r="BH8" s="18">
        <f t="shared" si="8"/>
        <v>-10774779.620000003</v>
      </c>
      <c r="BI8" s="19">
        <f t="shared" si="8"/>
        <v>142239.58081200003</v>
      </c>
      <c r="BJ8" s="56">
        <f>'[1]All Operators reconciliation'!X5+'[1]All Operators reconciliation'!Z5</f>
        <v>90301.033953000035</v>
      </c>
    </row>
    <row r="9" spans="1:73" s="9" customFormat="1" ht="12.75" x14ac:dyDescent="0.2">
      <c r="A9" s="13" t="s">
        <v>39</v>
      </c>
      <c r="B9" s="1">
        <f>'[1]MGM Grand Detroit'!F6</f>
        <v>92629051.530000001</v>
      </c>
      <c r="C9" s="2">
        <f>'[1]MGM Grand Detroit'!L6</f>
        <v>8709141.2899999991</v>
      </c>
      <c r="D9" s="2">
        <f>'[1]MGM Grand Detroit'!R6</f>
        <v>6378486.5899999989</v>
      </c>
      <c r="E9" s="3">
        <f>MAX(0,'[1]MGM Grand Detroit'!Z6)</f>
        <v>375055.0114919999</v>
      </c>
      <c r="F9" s="1">
        <f>'[1]MotorCity Casino'!F6</f>
        <v>107196819.05</v>
      </c>
      <c r="G9" s="2">
        <f>'[1]MotorCity Casino'!L6</f>
        <v>7771367.7099999906</v>
      </c>
      <c r="H9" s="2">
        <f>'[1]MotorCity Casino'!R6</f>
        <v>4995430.4599999897</v>
      </c>
      <c r="I9" s="3">
        <f>MAX(0,'[1]MotorCity Casino'!Z6)</f>
        <v>0</v>
      </c>
      <c r="J9" s="1">
        <f>[1]Greektown_Penn!F6</f>
        <v>39552902.859999999</v>
      </c>
      <c r="K9" s="2">
        <f>[1]Greektown_Penn!L6</f>
        <v>4689398.3099999987</v>
      </c>
      <c r="L9" s="2">
        <f>[1]Greektown_Penn!R6</f>
        <v>3583819.4799999986</v>
      </c>
      <c r="M9" s="3">
        <f>MAX(0,[1]Greektown_Penn!Z6)</f>
        <v>134122.44955199992</v>
      </c>
      <c r="N9" s="1">
        <f>'[1]Bay Mills Indian Community'!F6</f>
        <v>76504589.120000005</v>
      </c>
      <c r="O9" s="2">
        <f>'[1]Bay Mills Indian Community'!L6</f>
        <v>6034906.1300000101</v>
      </c>
      <c r="P9" s="2">
        <f>'[1]Bay Mills Indian Community'!R6</f>
        <v>3672965.7300000102</v>
      </c>
      <c r="Q9" s="3">
        <f>MAX(0,'[1]Bay Mills Indian Community'!X6)</f>
        <v>0</v>
      </c>
      <c r="R9" s="1">
        <f>[1]FireKeepers!F6</f>
        <v>0</v>
      </c>
      <c r="S9" s="2">
        <f>[1]FireKeepers!L6</f>
        <v>0</v>
      </c>
      <c r="T9" s="2">
        <f>[1]FireKeepers!R6</f>
        <v>0</v>
      </c>
      <c r="U9" s="3">
        <f>MAX(0,[1]FireKeepers!X6)</f>
        <v>0</v>
      </c>
      <c r="V9" s="1">
        <f>'[1]Grnd Traverse Band of Otta &amp; Ch'!F6</f>
        <v>10997415.460000001</v>
      </c>
      <c r="W9" s="2">
        <f>'[1]Grnd Traverse Band of Otta &amp; Ch'!L6</f>
        <v>1033670.1100000013</v>
      </c>
      <c r="X9" s="2">
        <f>'[1]Grnd Traverse Band of Otta &amp; Ch'!R6</f>
        <v>127114.61000000127</v>
      </c>
      <c r="Y9" s="3">
        <f>MAX(0,'[1]Grnd Traverse Band of Otta &amp; Ch'!X6)</f>
        <v>10677.627240000107</v>
      </c>
      <c r="Z9" s="1">
        <f>'[1]Gun Lake'!F6</f>
        <v>0</v>
      </c>
      <c r="AA9" s="2">
        <f>'[1]Gun Lake'!L6</f>
        <v>0</v>
      </c>
      <c r="AB9" s="2">
        <f>'[1]Gun Lake'!R6</f>
        <v>0</v>
      </c>
      <c r="AC9" s="3">
        <f>MAX(0,'[1]Gun Lake'!X6)</f>
        <v>0</v>
      </c>
      <c r="AD9" s="1">
        <f>'[1]Hannahville Indian Community'!F6</f>
        <v>3185743.93</v>
      </c>
      <c r="AE9" s="2">
        <f>'[1]Hannahville Indian Community'!L6</f>
        <v>209572.0700000003</v>
      </c>
      <c r="AF9" s="2">
        <f>'[1]Hannahville Indian Community'!R6</f>
        <v>-34525.96999999971</v>
      </c>
      <c r="AG9" s="3">
        <f>MAX(0,'[1]Hannahville Indian Community'!X6)</f>
        <v>0</v>
      </c>
      <c r="AH9" s="1">
        <f>'[1]Keweenaw Bay Indian Community'!F6</f>
        <v>789792.02</v>
      </c>
      <c r="AI9" s="2">
        <f>'[1]Keweenaw Bay Indian Community'!L6</f>
        <v>70649.300000000047</v>
      </c>
      <c r="AJ9" s="2">
        <f>'[1]Keweenaw Bay Indian Community'!R6</f>
        <v>3056.4100000000471</v>
      </c>
      <c r="AK9" s="3">
        <f>MAX(0,'[1]Keweenaw Bay Indian Community'!X6)</f>
        <v>0</v>
      </c>
      <c r="AL9" s="20">
        <f>'[1]Lac Vieux Desert Tribe'!F6</f>
        <v>14192739.199999999</v>
      </c>
      <c r="AM9" s="4">
        <f>'[1]Lac Vieux Desert Tribe'!L6</f>
        <v>2241391.6899999995</v>
      </c>
      <c r="AN9" s="4">
        <f>'[1]Lac Vieux Desert Tribe'!R6</f>
        <v>-36491.220000000671</v>
      </c>
      <c r="AO9" s="5">
        <f>MAX(0,'[1]Lac Vieux Desert Tribe'!X6)</f>
        <v>0</v>
      </c>
      <c r="AP9" s="20">
        <f>'[1]Little River Band of Ottawa Ind'!F6</f>
        <v>4769582.8099999996</v>
      </c>
      <c r="AQ9" s="4">
        <f>'[1]Little River Band of Ottawa Ind'!L6</f>
        <v>537644.2999999997</v>
      </c>
      <c r="AR9" s="4">
        <f>'[1]Little River Band of Ottawa Ind'!R6</f>
        <v>-25827.730000000331</v>
      </c>
      <c r="AS9" s="5">
        <f>MAX(0,'[1]Little River Band of Ottawa Ind'!X6)</f>
        <v>0</v>
      </c>
      <c r="AT9" s="20">
        <f>'[1]Little Traverse Bay Band of Oda'!F6</f>
        <v>6997278.1500000004</v>
      </c>
      <c r="AU9" s="4">
        <f>'[1]Little Traverse Bay Band of Oda'!L6</f>
        <v>503063.45999999996</v>
      </c>
      <c r="AV9" s="4">
        <f>'[1]Little Traverse Bay Band of Oda'!R6</f>
        <v>137897.99</v>
      </c>
      <c r="AW9" s="5">
        <f>MAX(0,'[1]Little Traverse Bay Band of Oda'!X6)</f>
        <v>933.98255999999981</v>
      </c>
      <c r="AX9" s="20">
        <f>'[1]Pokagon Band of Potawatomi Ind'!F6</f>
        <v>385008.69</v>
      </c>
      <c r="AY9" s="4">
        <f>'[1]Pokagon Band of Potawatomi Ind'!L6</f>
        <v>51196.330000000009</v>
      </c>
      <c r="AZ9" s="4">
        <f>'[1]Pokagon Band of Potawatomi Ind'!R6</f>
        <v>-64257.759999999987</v>
      </c>
      <c r="BA9" s="5">
        <f>MAX(0,'[1]Pokagon Band of Potawatomi Ind'!X6)</f>
        <v>0</v>
      </c>
      <c r="BB9" s="20">
        <f>'[1]Sault Ste. Marie Tribe of Chipp'!F6</f>
        <v>2249238.77</v>
      </c>
      <c r="BC9" s="4">
        <f>'[1]Sault Ste. Marie Tribe of Chipp'!L6</f>
        <v>418528.69999999995</v>
      </c>
      <c r="BD9" s="4">
        <f>'[1]Sault Ste. Marie Tribe of Chipp'!R6</f>
        <v>243420.41999999995</v>
      </c>
      <c r="BE9" s="5">
        <f>MAX(0,'[1]Sault Ste. Marie Tribe of Chipp'!X6)</f>
        <v>15141.076439999997</v>
      </c>
      <c r="BF9" s="17">
        <f t="shared" si="9"/>
        <v>359450161.58999991</v>
      </c>
      <c r="BG9" s="18">
        <f t="shared" si="8"/>
        <v>32270529.399999999</v>
      </c>
      <c r="BH9" s="18">
        <f t="shared" si="8"/>
        <v>18981089.009999994</v>
      </c>
      <c r="BI9" s="19">
        <f t="shared" si="8"/>
        <v>535930.14728399995</v>
      </c>
      <c r="BJ9" s="55">
        <f>'[1]All Operators reconciliation'!X6+'[1]All Operators reconciliation'!Z6</f>
        <v>326462.41975099989</v>
      </c>
    </row>
    <row r="10" spans="1:73" s="9" customFormat="1" ht="12.75" x14ac:dyDescent="0.2">
      <c r="A10" s="13" t="s">
        <v>40</v>
      </c>
      <c r="B10" s="1">
        <f>'[1]MGM Grand Detroit'!F7</f>
        <v>54913412.630000003</v>
      </c>
      <c r="C10" s="2">
        <f>'[1]MGM Grand Detroit'!L7</f>
        <v>5508606.3800000018</v>
      </c>
      <c r="D10" s="2">
        <f>'[1]MGM Grand Detroit'!R7</f>
        <v>3783311.4900000021</v>
      </c>
      <c r="E10" s="3">
        <f>MAX(0,'[1]MGM Grand Detroit'!Z7)</f>
        <v>222458.71561200012</v>
      </c>
      <c r="F10" s="1">
        <f>'[1]MotorCity Casino'!F7</f>
        <v>74239233.530000001</v>
      </c>
      <c r="G10" s="2">
        <f>'[1]MotorCity Casino'!L7</f>
        <v>7035079.7499999981</v>
      </c>
      <c r="H10" s="2">
        <f>'[1]MotorCity Casino'!R7</f>
        <v>5226606.2899999982</v>
      </c>
      <c r="I10" s="3">
        <f>MAX(0,'[1]MotorCity Casino'!Z7)</f>
        <v>0</v>
      </c>
      <c r="J10" s="1">
        <f>[1]Greektown_Penn!F7</f>
        <v>24836952.5</v>
      </c>
      <c r="K10" s="2">
        <f>[1]Greektown_Penn!L7</f>
        <v>2411535.2300000004</v>
      </c>
      <c r="L10" s="2">
        <f>[1]Greektown_Penn!R7</f>
        <v>1175292.5700000005</v>
      </c>
      <c r="M10" s="3">
        <f>MAX(0,[1]Greektown_Penn!Z7)</f>
        <v>69107.203116000033</v>
      </c>
      <c r="N10" s="1">
        <f>'[1]Bay Mills Indian Community'!F7</f>
        <v>61541945.600000001</v>
      </c>
      <c r="O10" s="2">
        <f>'[1]Bay Mills Indian Community'!L7</f>
        <v>3380973.6700000018</v>
      </c>
      <c r="P10" s="2">
        <f>'[1]Bay Mills Indian Community'!R7</f>
        <v>998294.59000000171</v>
      </c>
      <c r="Q10" s="3">
        <f>MAX(0,'[1]Bay Mills Indian Community'!X7)</f>
        <v>0</v>
      </c>
      <c r="R10" s="1">
        <f>[1]FireKeepers!F7</f>
        <v>0</v>
      </c>
      <c r="S10" s="2">
        <f>[1]FireKeepers!L7</f>
        <v>0</v>
      </c>
      <c r="T10" s="2">
        <f>[1]FireKeepers!R7</f>
        <v>0</v>
      </c>
      <c r="U10" s="3">
        <f>MAX(0,[1]FireKeepers!X7)</f>
        <v>0</v>
      </c>
      <c r="V10" s="1">
        <f>'[1]Grnd Traverse Band of Otta &amp; Ch'!F7</f>
        <v>7005546.9299999997</v>
      </c>
      <c r="W10" s="2">
        <f>'[1]Grnd Traverse Band of Otta &amp; Ch'!L7</f>
        <v>346864.81999999937</v>
      </c>
      <c r="X10" s="2">
        <f>'[1]Grnd Traverse Band of Otta &amp; Ch'!R7</f>
        <v>-8161.9300000006333</v>
      </c>
      <c r="Y10" s="3">
        <f>MAX(0,'[1]Grnd Traverse Band of Otta &amp; Ch'!X7)</f>
        <v>0</v>
      </c>
      <c r="Z10" s="1">
        <f>'[1]Gun Lake'!F7</f>
        <v>0</v>
      </c>
      <c r="AA10" s="2">
        <f>'[1]Gun Lake'!L7</f>
        <v>0</v>
      </c>
      <c r="AB10" s="2">
        <f>'[1]Gun Lake'!R7</f>
        <v>0</v>
      </c>
      <c r="AC10" s="3">
        <f>MAX(0,'[1]Gun Lake'!X7)</f>
        <v>0</v>
      </c>
      <c r="AD10" s="1">
        <f>'[1]Hannahville Indian Community'!F7</f>
        <v>1911920.36</v>
      </c>
      <c r="AE10" s="2">
        <f>'[1]Hannahville Indian Community'!L7</f>
        <v>163524.42000000001</v>
      </c>
      <c r="AF10" s="2">
        <f>'[1]Hannahville Indian Community'!R7</f>
        <v>-12190.189999999973</v>
      </c>
      <c r="AG10" s="3">
        <f>MAX(0,'[1]Hannahville Indian Community'!X7)</f>
        <v>0</v>
      </c>
      <c r="AH10" s="1">
        <f>'[1]Keweenaw Bay Indian Community'!F7</f>
        <v>874113.99</v>
      </c>
      <c r="AI10" s="2">
        <f>'[1]Keweenaw Bay Indian Community'!L7</f>
        <v>-2622.6300000000047</v>
      </c>
      <c r="AJ10" s="2">
        <f>'[1]Keweenaw Bay Indian Community'!R7</f>
        <v>-43214.530000000006</v>
      </c>
      <c r="AK10" s="3">
        <f>MAX(0,'[1]Keweenaw Bay Indian Community'!X7)</f>
        <v>0</v>
      </c>
      <c r="AL10" s="20">
        <f>'[1]Lac Vieux Desert Tribe'!F7</f>
        <v>14061481.9</v>
      </c>
      <c r="AM10" s="4">
        <f>'[1]Lac Vieux Desert Tribe'!L7</f>
        <v>807988.08000000007</v>
      </c>
      <c r="AN10" s="4">
        <f>'[1]Lac Vieux Desert Tribe'!R7</f>
        <v>-355072.68999999994</v>
      </c>
      <c r="AO10" s="5">
        <f>MAX(0,'[1]Lac Vieux Desert Tribe'!X7)</f>
        <v>0</v>
      </c>
      <c r="AP10" s="20">
        <f>'[1]Little River Band of Ottawa Ind'!F7</f>
        <v>2816096.17</v>
      </c>
      <c r="AQ10" s="4">
        <f>'[1]Little River Band of Ottawa Ind'!L7</f>
        <v>172146.32999999978</v>
      </c>
      <c r="AR10" s="4">
        <f>'[1]Little River Band of Ottawa Ind'!R7</f>
        <v>-28855.790000000212</v>
      </c>
      <c r="AS10" s="5">
        <f>MAX(0,'[1]Little River Band of Ottawa Ind'!X7)</f>
        <v>0</v>
      </c>
      <c r="AT10" s="20">
        <f>'[1]Little Traverse Bay Band of Oda'!F7</f>
        <v>5470630.6600000001</v>
      </c>
      <c r="AU10" s="4">
        <f>'[1]Little Traverse Bay Band of Oda'!L7</f>
        <v>371271.37000000011</v>
      </c>
      <c r="AV10" s="4">
        <f>'[1]Little Traverse Bay Band of Oda'!R7</f>
        <v>163175.37000000011</v>
      </c>
      <c r="AW10" s="5">
        <f>MAX(0,'[1]Little Traverse Bay Band of Oda'!X7)</f>
        <v>13706.73108000001</v>
      </c>
      <c r="AX10" s="20">
        <f>'[1]Pokagon Band of Potawatomi Ind'!F7</f>
        <v>345719.22</v>
      </c>
      <c r="AY10" s="4">
        <f>'[1]Pokagon Band of Potawatomi Ind'!L7</f>
        <v>7907.9299999999821</v>
      </c>
      <c r="AZ10" s="4">
        <f>'[1]Pokagon Band of Potawatomi Ind'!R7</f>
        <v>-107523.60000000002</v>
      </c>
      <c r="BA10" s="5">
        <f>MAX(0,'[1]Pokagon Band of Potawatomi Ind'!X7)</f>
        <v>0</v>
      </c>
      <c r="BB10" s="20">
        <f>'[1]Sault Ste. Marie Tribe of Chipp'!F7</f>
        <v>1857894.52</v>
      </c>
      <c r="BC10" s="4">
        <f>'[1]Sault Ste. Marie Tribe of Chipp'!L7</f>
        <v>177154.38000000012</v>
      </c>
      <c r="BD10" s="4">
        <f>'[1]Sault Ste. Marie Tribe of Chipp'!R7</f>
        <v>89902.380000000121</v>
      </c>
      <c r="BE10" s="5">
        <f>MAX(0,'[1]Sault Ste. Marie Tribe of Chipp'!X7)</f>
        <v>7551.7999200000104</v>
      </c>
      <c r="BF10" s="17">
        <f t="shared" si="9"/>
        <v>249874948.01000002</v>
      </c>
      <c r="BG10" s="18">
        <f t="shared" si="8"/>
        <v>20380429.730000004</v>
      </c>
      <c r="BH10" s="18">
        <f t="shared" si="8"/>
        <v>10881563.960000005</v>
      </c>
      <c r="BI10" s="19">
        <f t="shared" si="8"/>
        <v>312824.44972800015</v>
      </c>
      <c r="BJ10" s="55">
        <f>'[1]All Operators reconciliation'!X7+'[1]All Operators reconciliation'!Z7</f>
        <v>186939.37306200009</v>
      </c>
    </row>
    <row r="11" spans="1:73" s="9" customFormat="1" ht="12.75" x14ac:dyDescent="0.2">
      <c r="A11" s="13" t="s">
        <v>41</v>
      </c>
      <c r="B11" s="1">
        <f>'[1]MGM Grand Detroit'!F8</f>
        <v>51580090.060000002</v>
      </c>
      <c r="C11" s="2">
        <f>'[1]MGM Grand Detroit'!L8</f>
        <v>5254877.6100000041</v>
      </c>
      <c r="D11" s="2">
        <f>'[1]MGM Grand Detroit'!R8</f>
        <v>2744344.6200000038</v>
      </c>
      <c r="E11" s="3">
        <f>MAX(0,'[1]MGM Grand Detroit'!Z8)</f>
        <v>161367.46365600021</v>
      </c>
      <c r="F11" s="1">
        <f>'[1]MotorCity Casino'!F8</f>
        <v>71158909.239999995</v>
      </c>
      <c r="G11" s="2">
        <f>'[1]MotorCity Casino'!L8</f>
        <v>9299715.8999999948</v>
      </c>
      <c r="H11" s="2">
        <f>'[1]MotorCity Casino'!R8</f>
        <v>7418042.7199999951</v>
      </c>
      <c r="I11" s="3">
        <f>MAX(0,'[1]MotorCity Casino'!Z8)</f>
        <v>385818.51142799971</v>
      </c>
      <c r="J11" s="1">
        <f>[1]Greektown_Penn!F8</f>
        <v>18181398.109999999</v>
      </c>
      <c r="K11" s="2">
        <f>[1]Greektown_Penn!L8</f>
        <v>1106611.3999999992</v>
      </c>
      <c r="L11" s="2">
        <f>[1]Greektown_Penn!R8</f>
        <v>737394.47999999928</v>
      </c>
      <c r="M11" s="3">
        <f>MAX(0,[1]Greektown_Penn!Z8)</f>
        <v>43358.79542399996</v>
      </c>
      <c r="N11" s="1">
        <f>'[1]Bay Mills Indian Community'!F8</f>
        <v>66743389.869999997</v>
      </c>
      <c r="O11" s="2">
        <f>'[1]Bay Mills Indian Community'!L8</f>
        <v>1900613.7299999967</v>
      </c>
      <c r="P11" s="2">
        <f>'[1]Bay Mills Indian Community'!R8</f>
        <v>-781131.6900000032</v>
      </c>
      <c r="Q11" s="3">
        <f>MAX(0,'[1]Bay Mills Indian Community'!X8)</f>
        <v>0</v>
      </c>
      <c r="R11" s="1">
        <f>[1]FireKeepers!F8</f>
        <v>0</v>
      </c>
      <c r="S11" s="2">
        <f>[1]FireKeepers!L8</f>
        <v>0</v>
      </c>
      <c r="T11" s="2">
        <f>[1]FireKeepers!R8</f>
        <v>0</v>
      </c>
      <c r="U11" s="3">
        <f>MAX(0,[1]FireKeepers!X8)</f>
        <v>0</v>
      </c>
      <c r="V11" s="1">
        <f>'[1]Grnd Traverse Band of Otta &amp; Ch'!F8</f>
        <v>6153332.3200000003</v>
      </c>
      <c r="W11" s="2">
        <f>'[1]Grnd Traverse Band of Otta &amp; Ch'!L8</f>
        <v>217049.62000000011</v>
      </c>
      <c r="X11" s="2">
        <f>'[1]Grnd Traverse Band of Otta &amp; Ch'!R8</f>
        <v>-7150.2899999998917</v>
      </c>
      <c r="Y11" s="3">
        <f>MAX(0,'[1]Grnd Traverse Band of Otta &amp; Ch'!X8)</f>
        <v>0</v>
      </c>
      <c r="Z11" s="1">
        <f>'[1]Gun Lake'!F8</f>
        <v>0</v>
      </c>
      <c r="AA11" s="2">
        <f>'[1]Gun Lake'!L8</f>
        <v>0</v>
      </c>
      <c r="AB11" s="2">
        <f>'[1]Gun Lake'!R8</f>
        <v>0</v>
      </c>
      <c r="AC11" s="3">
        <f>MAX(0,'[1]Gun Lake'!X8)</f>
        <v>0</v>
      </c>
      <c r="AD11" s="1">
        <f>'[1]Hannahville Indian Community'!F8</f>
        <v>1483408.26</v>
      </c>
      <c r="AE11" s="2">
        <f>'[1]Hannahville Indian Community'!L8</f>
        <v>95645.24</v>
      </c>
      <c r="AF11" s="2">
        <f>'[1]Hannahville Indian Community'!R8</f>
        <v>-104554.02</v>
      </c>
      <c r="AG11" s="3">
        <f>MAX(0,'[1]Hannahville Indian Community'!X8)</f>
        <v>0</v>
      </c>
      <c r="AH11" s="1">
        <f>'[1]Keweenaw Bay Indian Community'!F8</f>
        <v>923268.86</v>
      </c>
      <c r="AI11" s="2">
        <f>'[1]Keweenaw Bay Indian Community'!L8</f>
        <v>10749.760000000009</v>
      </c>
      <c r="AJ11" s="2">
        <f>'[1]Keweenaw Bay Indian Community'!R8</f>
        <v>-17803.53999999999</v>
      </c>
      <c r="AK11" s="3">
        <f>MAX(0,'[1]Keweenaw Bay Indian Community'!X8)</f>
        <v>0</v>
      </c>
      <c r="AL11" s="20">
        <f>'[1]Lac Vieux Desert Tribe'!F8</f>
        <v>11441407.380000001</v>
      </c>
      <c r="AM11" s="4">
        <f>'[1]Lac Vieux Desert Tribe'!L8</f>
        <v>1011251.9600000009</v>
      </c>
      <c r="AN11" s="4">
        <f>'[1]Lac Vieux Desert Tribe'!R8</f>
        <v>-93079.029999999097</v>
      </c>
      <c r="AO11" s="5">
        <f>MAX(0,'[1]Lac Vieux Desert Tribe'!X8)</f>
        <v>0</v>
      </c>
      <c r="AP11" s="20">
        <f>'[1]Little River Band of Ottawa Ind'!F8</f>
        <v>2834527.75</v>
      </c>
      <c r="AQ11" s="4">
        <f>'[1]Little River Band of Ottawa Ind'!L8</f>
        <v>76003.870000000083</v>
      </c>
      <c r="AR11" s="4">
        <f>'[1]Little River Band of Ottawa Ind'!R8</f>
        <v>-41312.619999999923</v>
      </c>
      <c r="AS11" s="5">
        <f>MAX(0,'[1]Little River Band of Ottawa Ind'!X8)</f>
        <v>0</v>
      </c>
      <c r="AT11" s="20">
        <f>'[1]Little Traverse Bay Band of Oda'!F8</f>
        <v>5087919.0599999996</v>
      </c>
      <c r="AU11" s="4">
        <f>'[1]Little Traverse Bay Band of Oda'!L8</f>
        <v>338048.9299999997</v>
      </c>
      <c r="AV11" s="4">
        <f>'[1]Little Traverse Bay Band of Oda'!R8</f>
        <v>205716.34999999971</v>
      </c>
      <c r="AW11" s="5">
        <f>MAX(0,'[1]Little Traverse Bay Band of Oda'!X8)</f>
        <v>17280.173399999978</v>
      </c>
      <c r="AX11" s="20">
        <f>'[1]Pokagon Band of Potawatomi Ind'!F8</f>
        <v>545937.42000000004</v>
      </c>
      <c r="AY11" s="4">
        <f>'[1]Pokagon Band of Potawatomi Ind'!L8</f>
        <v>-19999.590000000018</v>
      </c>
      <c r="AZ11" s="4">
        <f>'[1]Pokagon Band of Potawatomi Ind'!R8</f>
        <v>-271294.32</v>
      </c>
      <c r="BA11" s="5">
        <f>MAX(0,'[1]Pokagon Band of Potawatomi Ind'!X8)</f>
        <v>0</v>
      </c>
      <c r="BB11" s="20">
        <f>'[1]Sault Ste. Marie Tribe of Chipp'!F8</f>
        <v>1417569.75</v>
      </c>
      <c r="BC11" s="4">
        <f>'[1]Sault Ste. Marie Tribe of Chipp'!L8</f>
        <v>168874.20999999996</v>
      </c>
      <c r="BD11" s="4">
        <f>'[1]Sault Ste. Marie Tribe of Chipp'!R8</f>
        <v>87233.179999999964</v>
      </c>
      <c r="BE11" s="5">
        <f>MAX(0,'[1]Sault Ste. Marie Tribe of Chipp'!X8)</f>
        <v>7327.5871199999974</v>
      </c>
      <c r="BF11" s="17">
        <f t="shared" si="9"/>
        <v>237551158.07999998</v>
      </c>
      <c r="BG11" s="18">
        <f t="shared" si="8"/>
        <v>19459442.639999997</v>
      </c>
      <c r="BH11" s="18">
        <f t="shared" si="8"/>
        <v>9876405.839999998</v>
      </c>
      <c r="BI11" s="19">
        <f t="shared" si="8"/>
        <v>615152.53102799994</v>
      </c>
      <c r="BJ11" s="55">
        <f>'[1]All Operators reconciliation'!X8+'[1]All Operators reconciliation'!Z8</f>
        <v>378631.59605699987</v>
      </c>
    </row>
    <row r="12" spans="1:73" s="9" customFormat="1" ht="12.75" x14ac:dyDescent="0.2">
      <c r="A12" s="13" t="s">
        <v>42</v>
      </c>
      <c r="B12" s="1">
        <f>'[1]MGM Grand Detroit'!F9</f>
        <v>52093347.240000002</v>
      </c>
      <c r="C12" s="2">
        <f>'[1]MGM Grand Detroit'!L9</f>
        <v>6128045.5300000031</v>
      </c>
      <c r="D12" s="2">
        <f>'[1]MGM Grand Detroit'!R9</f>
        <v>4193510.0300000031</v>
      </c>
      <c r="E12" s="3">
        <f>MAX(0,'[1]MGM Grand Detroit'!Z9)</f>
        <v>246578.38976400017</v>
      </c>
      <c r="F12" s="1">
        <f>'[1]MotorCity Casino'!F9</f>
        <v>77291085.510000005</v>
      </c>
      <c r="G12" s="2">
        <f>'[1]MotorCity Casino'!L9</f>
        <v>10257353.99000001</v>
      </c>
      <c r="H12" s="2">
        <f>'[1]MotorCity Casino'!R9</f>
        <v>8100504.2500000093</v>
      </c>
      <c r="I12" s="3">
        <f>MAX(0,'[1]MotorCity Casino'!Z9)</f>
        <v>476309.64990000054</v>
      </c>
      <c r="J12" s="1">
        <f>[1]Greektown_Penn!F9</f>
        <v>16709309.779999999</v>
      </c>
      <c r="K12" s="2">
        <f>[1]Greektown_Penn!L9</f>
        <v>1826446.5300000003</v>
      </c>
      <c r="L12" s="2">
        <f>[1]Greektown_Penn!R9</f>
        <v>1453186.3200000003</v>
      </c>
      <c r="M12" s="3">
        <f>MAX(0,[1]Greektown_Penn!Z9)</f>
        <v>85447.355616000015</v>
      </c>
      <c r="N12" s="1">
        <f>'[1]Bay Mills Indian Community'!F9</f>
        <v>56476772.060000002</v>
      </c>
      <c r="O12" s="2">
        <f>'[1]Bay Mills Indian Community'!L9</f>
        <v>4962293.2400000021</v>
      </c>
      <c r="P12" s="2">
        <f>'[1]Bay Mills Indian Community'!R9</f>
        <v>3308005.1700000018</v>
      </c>
      <c r="Q12" s="3">
        <f>MAX(0,'[1]Bay Mills Indian Community'!X9)</f>
        <v>78396.077760000175</v>
      </c>
      <c r="R12" s="1">
        <f>[1]FireKeepers!F9</f>
        <v>656</v>
      </c>
      <c r="S12" s="2">
        <f>[1]FireKeepers!L9</f>
        <v>298.83</v>
      </c>
      <c r="T12" s="2">
        <f>[1]FireKeepers!R9</f>
        <v>-1.1700000000000159</v>
      </c>
      <c r="U12" s="3">
        <f>MAX(0,[1]FireKeepers!X9)</f>
        <v>0</v>
      </c>
      <c r="V12" s="1">
        <f>'[1]Grnd Traverse Band of Otta &amp; Ch'!F9</f>
        <v>7913411.5999999996</v>
      </c>
      <c r="W12" s="2">
        <f>'[1]Grnd Traverse Band of Otta &amp; Ch'!L9</f>
        <v>598641.29999999981</v>
      </c>
      <c r="X12" s="2">
        <f>'[1]Grnd Traverse Band of Otta &amp; Ch'!R9</f>
        <v>306194.16999999981</v>
      </c>
      <c r="Y12" s="3">
        <f>MAX(0,'[1]Grnd Traverse Band of Otta &amp; Ch'!X9)</f>
        <v>24434.083799999989</v>
      </c>
      <c r="Z12" s="1">
        <f>'[1]Gun Lake'!F9</f>
        <v>0</v>
      </c>
      <c r="AA12" s="2">
        <f>'[1]Gun Lake'!L9</f>
        <v>0</v>
      </c>
      <c r="AB12" s="2">
        <f>'[1]Gun Lake'!R9</f>
        <v>0</v>
      </c>
      <c r="AC12" s="3">
        <f>MAX(0,'[1]Gun Lake'!X9)</f>
        <v>0</v>
      </c>
      <c r="AD12" s="1">
        <f>'[1]Hannahville Indian Community'!F9</f>
        <v>1250655.76</v>
      </c>
      <c r="AE12" s="2">
        <f>'[1]Hannahville Indian Community'!L9</f>
        <v>143196.59000000003</v>
      </c>
      <c r="AF12" s="2">
        <f>'[1]Hannahville Indian Community'!R9</f>
        <v>-98182.479999999981</v>
      </c>
      <c r="AG12" s="3">
        <f>MAX(0,'[1]Hannahville Indian Community'!X9)</f>
        <v>0</v>
      </c>
      <c r="AH12" s="1">
        <f>'[1]Keweenaw Bay Indian Community'!F9</f>
        <v>914393.49</v>
      </c>
      <c r="AI12" s="2">
        <f>'[1]Keweenaw Bay Indian Community'!L9</f>
        <v>83854.640000000014</v>
      </c>
      <c r="AJ12" s="2">
        <f>'[1]Keweenaw Bay Indian Community'!R9</f>
        <v>50036.100000000013</v>
      </c>
      <c r="AK12" s="3">
        <f>MAX(0,'[1]Keweenaw Bay Indian Community'!X9)</f>
        <v>0</v>
      </c>
      <c r="AL12" s="20">
        <f>'[1]Lac Vieux Desert Tribe'!F9</f>
        <v>10213140.77</v>
      </c>
      <c r="AM12" s="4">
        <f>'[1]Lac Vieux Desert Tribe'!L9</f>
        <v>911170.45999999903</v>
      </c>
      <c r="AN12" s="4">
        <f>'[1]Lac Vieux Desert Tribe'!R9</f>
        <v>-2784.0200000009499</v>
      </c>
      <c r="AO12" s="5">
        <f>MAX(0,'[1]Lac Vieux Desert Tribe'!X9)</f>
        <v>0</v>
      </c>
      <c r="AP12" s="20">
        <f>'[1]Little River Band of Ottawa Ind'!F9</f>
        <v>2463189.41</v>
      </c>
      <c r="AQ12" s="4">
        <f>'[1]Little River Band of Ottawa Ind'!L9</f>
        <v>107479.79000000027</v>
      </c>
      <c r="AR12" s="4">
        <f>'[1]Little River Band of Ottawa Ind'!R9</f>
        <v>-6129.7599999997328</v>
      </c>
      <c r="AS12" s="5">
        <f>MAX(0,'[1]Little River Band of Ottawa Ind'!X9)</f>
        <v>0</v>
      </c>
      <c r="AT12" s="20">
        <f>'[1]Little Traverse Bay Band of Oda'!F9</f>
        <v>3731851.66</v>
      </c>
      <c r="AU12" s="4">
        <f>'[1]Little Traverse Bay Band of Oda'!L9</f>
        <v>332639.02</v>
      </c>
      <c r="AV12" s="4">
        <f>'[1]Little Traverse Bay Band of Oda'!R9</f>
        <v>195350.71000000002</v>
      </c>
      <c r="AW12" s="5">
        <f>MAX(0,'[1]Little Traverse Bay Band of Oda'!X9)</f>
        <v>16409.459640000005</v>
      </c>
      <c r="AX12" s="20">
        <f>'[1]Pokagon Band of Potawatomi Ind'!F9</f>
        <v>607100.13</v>
      </c>
      <c r="AY12" s="4">
        <f>'[1]Pokagon Band of Potawatomi Ind'!L9</f>
        <v>-18781.929999999957</v>
      </c>
      <c r="AZ12" s="4">
        <f>'[1]Pokagon Band of Potawatomi Ind'!R9</f>
        <v>-275211.37999999995</v>
      </c>
      <c r="BA12" s="5">
        <f>MAX(0,'[1]Pokagon Band of Potawatomi Ind'!X9)</f>
        <v>0</v>
      </c>
      <c r="BB12" s="20">
        <f>'[1]Sault Ste. Marie Tribe of Chipp'!F9</f>
        <v>5460421.4400000004</v>
      </c>
      <c r="BC12" s="4">
        <f>'[1]Sault Ste. Marie Tribe of Chipp'!L9</f>
        <v>-383777.33999999985</v>
      </c>
      <c r="BD12" s="4">
        <f>'[1]Sault Ste. Marie Tribe of Chipp'!R9</f>
        <v>-464099.33999999985</v>
      </c>
      <c r="BE12" s="5">
        <f>MAX(0,'[1]Sault Ste. Marie Tribe of Chipp'!X9)</f>
        <v>0</v>
      </c>
      <c r="BF12" s="17">
        <f t="shared" si="9"/>
        <v>235125334.84999999</v>
      </c>
      <c r="BG12" s="18">
        <f t="shared" si="8"/>
        <v>24948860.650000013</v>
      </c>
      <c r="BH12" s="18">
        <f t="shared" si="8"/>
        <v>16760378.600000016</v>
      </c>
      <c r="BI12" s="19">
        <f t="shared" si="8"/>
        <v>927575.01648000092</v>
      </c>
      <c r="BJ12" s="55">
        <f>'[1]All Operators reconciliation'!X9+'[1]All Operators reconciliation'!Z9</f>
        <v>518269.46262000047</v>
      </c>
    </row>
    <row r="13" spans="1:73" s="9" customFormat="1" ht="12.75" x14ac:dyDescent="0.2">
      <c r="A13" s="13" t="s">
        <v>43</v>
      </c>
      <c r="B13" s="1">
        <f>'[1]MGM Grand Detroit'!F10</f>
        <v>41012960.770000003</v>
      </c>
      <c r="C13" s="2">
        <f>'[1]MGM Grand Detroit'!L10</f>
        <v>4959417.3500000061</v>
      </c>
      <c r="D13" s="2">
        <f>'[1]MGM Grand Detroit'!R10</f>
        <v>3046304.0800000061</v>
      </c>
      <c r="E13" s="3">
        <f>MAX(0,'[1]MGM Grand Detroit'!Z10)</f>
        <v>179122.67990400037</v>
      </c>
      <c r="F13" s="1">
        <f>'[1]MotorCity Casino'!F10</f>
        <v>54514963.549999997</v>
      </c>
      <c r="G13" s="2">
        <f>'[1]MotorCity Casino'!L10</f>
        <v>7821987.969999996</v>
      </c>
      <c r="H13" s="2">
        <f>'[1]MotorCity Casino'!R10</f>
        <v>5754206.2999999961</v>
      </c>
      <c r="I13" s="3">
        <f>MAX(0,'[1]MotorCity Casino'!Z10)</f>
        <v>338347.33043999976</v>
      </c>
      <c r="J13" s="1">
        <f>[1]Greektown_Penn!F10</f>
        <v>13622476.880000001</v>
      </c>
      <c r="K13" s="2">
        <f>[1]Greektown_Penn!L10</f>
        <v>1428406.2700000003</v>
      </c>
      <c r="L13" s="2">
        <f>[1]Greektown_Penn!R10</f>
        <v>1205414.4600000002</v>
      </c>
      <c r="M13" s="3">
        <f>MAX(0,[1]Greektown_Penn!Z10)</f>
        <v>70878.370248000007</v>
      </c>
      <c r="N13" s="1">
        <f>'[1]Bay Mills Indian Community'!F10</f>
        <v>53404234.43</v>
      </c>
      <c r="O13" s="2">
        <f>'[1]Bay Mills Indian Community'!L10</f>
        <v>3090122.3699999973</v>
      </c>
      <c r="P13" s="2">
        <f>'[1]Bay Mills Indian Community'!R10</f>
        <v>1876187.0799999973</v>
      </c>
      <c r="Q13" s="3">
        <f>MAX(0,'[1]Bay Mills Indian Community'!X10)</f>
        <v>157599.71471999979</v>
      </c>
      <c r="R13" s="1">
        <f>[1]FireKeepers!F10</f>
        <v>367353.5</v>
      </c>
      <c r="S13" s="2">
        <f>[1]FireKeepers!L10</f>
        <v>44048.489999999991</v>
      </c>
      <c r="T13" s="2">
        <f>[1]FireKeepers!R10</f>
        <v>-60075.380000000005</v>
      </c>
      <c r="U13" s="3">
        <f>MAX(0,[1]FireKeepers!X10)</f>
        <v>0</v>
      </c>
      <c r="V13" s="1">
        <f>'[1]Grnd Traverse Band of Otta &amp; Ch'!F10</f>
        <v>7541575.2699999996</v>
      </c>
      <c r="W13" s="2">
        <f>'[1]Grnd Traverse Band of Otta &amp; Ch'!L10</f>
        <v>252707.79999999981</v>
      </c>
      <c r="X13" s="2">
        <f>'[1]Grnd Traverse Band of Otta &amp; Ch'!R10</f>
        <v>-47877.400000000198</v>
      </c>
      <c r="Y13" s="3">
        <f>MAX(0,'[1]Grnd Traverse Band of Otta &amp; Ch'!X10)</f>
        <v>0</v>
      </c>
      <c r="Z13" s="1">
        <f>'[1]Gun Lake'!F10</f>
        <v>0</v>
      </c>
      <c r="AA13" s="2">
        <f>'[1]Gun Lake'!L10</f>
        <v>0</v>
      </c>
      <c r="AB13" s="2">
        <f>'[1]Gun Lake'!R10</f>
        <v>0</v>
      </c>
      <c r="AC13" s="3">
        <f>MAX(0,'[1]Gun Lake'!X10)</f>
        <v>0</v>
      </c>
      <c r="AD13" s="1">
        <f>'[1]Hannahville Indian Community'!F10</f>
        <v>1041349.45</v>
      </c>
      <c r="AE13" s="2">
        <f>'[1]Hannahville Indian Community'!L10</f>
        <v>138910.97999999998</v>
      </c>
      <c r="AF13" s="2">
        <f>'[1]Hannahville Indian Community'!R10</f>
        <v>33349.409999999974</v>
      </c>
      <c r="AG13" s="3">
        <f>MAX(0,'[1]Hannahville Indian Community'!X10)</f>
        <v>0</v>
      </c>
      <c r="AH13" s="1">
        <f>'[1]Keweenaw Bay Indian Community'!F10</f>
        <v>623976.87</v>
      </c>
      <c r="AI13" s="2">
        <f>'[1]Keweenaw Bay Indian Community'!L10</f>
        <v>98614.640000000014</v>
      </c>
      <c r="AJ13" s="2">
        <f>'[1]Keweenaw Bay Indian Community'!R10</f>
        <v>63285.430000000015</v>
      </c>
      <c r="AK13" s="3">
        <f>MAX(0,'[1]Keweenaw Bay Indian Community'!X10)</f>
        <v>3672.2288400000016</v>
      </c>
      <c r="AL13" s="20">
        <f>'[1]Lac Vieux Desert Tribe'!F10</f>
        <v>7848976.6799999997</v>
      </c>
      <c r="AM13" s="4">
        <f>'[1]Lac Vieux Desert Tribe'!L10</f>
        <v>849523.58999999985</v>
      </c>
      <c r="AN13" s="4">
        <f>'[1]Lac Vieux Desert Tribe'!R10</f>
        <v>118000.42999999982</v>
      </c>
      <c r="AO13" s="5">
        <f>MAX(0,'[1]Lac Vieux Desert Tribe'!X10)</f>
        <v>0</v>
      </c>
      <c r="AP13" s="20">
        <f>'[1]Little River Band of Ottawa Ind'!F10</f>
        <v>2647540.54</v>
      </c>
      <c r="AQ13" s="4">
        <f>'[1]Little River Band of Ottawa Ind'!L10</f>
        <v>224088.64999999988</v>
      </c>
      <c r="AR13" s="4">
        <f>'[1]Little River Band of Ottawa Ind'!R10</f>
        <v>113270.00999999988</v>
      </c>
      <c r="AS13" s="5">
        <f>MAX(0,'[1]Little River Band of Ottawa Ind'!X10)</f>
        <v>0</v>
      </c>
      <c r="AT13" s="20">
        <f>'[1]Little Traverse Bay Band of Oda'!F10</f>
        <v>2749465.54</v>
      </c>
      <c r="AU13" s="4">
        <f>'[1]Little Traverse Bay Band of Oda'!L10</f>
        <v>252872.68000000017</v>
      </c>
      <c r="AV13" s="4">
        <f>'[1]Little Traverse Bay Band of Oda'!R10</f>
        <v>149994.94000000018</v>
      </c>
      <c r="AW13" s="5">
        <f>MAX(0,'[1]Little Traverse Bay Band of Oda'!X10)</f>
        <v>12599.574960000016</v>
      </c>
      <c r="AX13" s="20">
        <f>'[1]Pokagon Band of Potawatomi Ind'!F10</f>
        <v>318987.09999999998</v>
      </c>
      <c r="AY13" s="4">
        <f>'[1]Pokagon Band of Potawatomi Ind'!L10</f>
        <v>35979.229999999996</v>
      </c>
      <c r="AZ13" s="4">
        <f>'[1]Pokagon Band of Potawatomi Ind'!R10</f>
        <v>-94172.62000000001</v>
      </c>
      <c r="BA13" s="5">
        <f>MAX(0,'[1]Pokagon Band of Potawatomi Ind'!X10)</f>
        <v>0</v>
      </c>
      <c r="BB13" s="20">
        <f>'[1]Sault Ste. Marie Tribe of Chipp'!F10</f>
        <v>2300444.83</v>
      </c>
      <c r="BC13" s="4">
        <f>'[1]Sault Ste. Marie Tribe of Chipp'!L10</f>
        <v>357718.10000000009</v>
      </c>
      <c r="BD13" s="4">
        <f>'[1]Sault Ste. Marie Tribe of Chipp'!R10</f>
        <v>262305.60000000009</v>
      </c>
      <c r="BE13" s="5">
        <f>MAX(0,'[1]Sault Ste. Marie Tribe of Chipp'!X10)</f>
        <v>0</v>
      </c>
      <c r="BF13" s="17">
        <f t="shared" si="9"/>
        <v>187994305.41</v>
      </c>
      <c r="BG13" s="18">
        <f t="shared" si="8"/>
        <v>19554398.120000001</v>
      </c>
      <c r="BH13" s="18">
        <f t="shared" si="8"/>
        <v>12420192.34</v>
      </c>
      <c r="BI13" s="19">
        <f t="shared" si="8"/>
        <v>762219.8991119999</v>
      </c>
      <c r="BJ13" s="55">
        <f>'[1]All Operators reconciliation'!X10+'[1]All Operators reconciliation'!Z10</f>
        <v>377223.36646800011</v>
      </c>
    </row>
    <row r="14" spans="1:73" s="9" customFormat="1" ht="12.75" x14ac:dyDescent="0.2">
      <c r="A14" s="13" t="s">
        <v>44</v>
      </c>
      <c r="B14" s="1">
        <f>'[1]MGM Grand Detroit'!F11</f>
        <v>43668282.890000001</v>
      </c>
      <c r="C14" s="2">
        <f>'[1]MGM Grand Detroit'!L11</f>
        <v>3861007.8900000015</v>
      </c>
      <c r="D14" s="2">
        <f>'[1]MGM Grand Detroit'!R11</f>
        <v>1973789.0500000014</v>
      </c>
      <c r="E14" s="3">
        <f>MAX(0,'[1]MGM Grand Detroit'!Z11)</f>
        <v>116058.79614000008</v>
      </c>
      <c r="F14" s="1">
        <f>'[1]MotorCity Casino'!F11</f>
        <v>47654287.039999999</v>
      </c>
      <c r="G14" s="2">
        <f>'[1]MotorCity Casino'!L11</f>
        <v>4812124.53</v>
      </c>
      <c r="H14" s="2">
        <f>'[1]MotorCity Casino'!R11</f>
        <v>3253280.7700000005</v>
      </c>
      <c r="I14" s="3">
        <f>MAX(0,'[1]MotorCity Casino'!Z11)</f>
        <v>191292.90927600002</v>
      </c>
      <c r="J14" s="1">
        <f>[1]Greektown_Penn!F11</f>
        <v>13134693.199999999</v>
      </c>
      <c r="K14" s="2">
        <f>[1]Greektown_Penn!L11</f>
        <v>741706.95999999892</v>
      </c>
      <c r="L14" s="2">
        <f>[1]Greektown_Penn!R11</f>
        <v>520921.13999999891</v>
      </c>
      <c r="M14" s="3">
        <f>MAX(0,[1]Greektown_Penn!Z11)</f>
        <v>30630.163031999935</v>
      </c>
      <c r="N14" s="1">
        <f>'[1]Bay Mills Indian Community'!F11</f>
        <v>61366232.270000003</v>
      </c>
      <c r="O14" s="2">
        <f>'[1]Bay Mills Indian Community'!L11</f>
        <v>4382518.82</v>
      </c>
      <c r="P14" s="2">
        <f>'[1]Bay Mills Indian Community'!R11</f>
        <v>2162832.3100000005</v>
      </c>
      <c r="Q14" s="3">
        <f>MAX(0,'[1]Bay Mills Indian Community'!X11)</f>
        <v>181677.91404000006</v>
      </c>
      <c r="R14" s="1">
        <f>[1]FireKeepers!F11</f>
        <v>1105872.1599999999</v>
      </c>
      <c r="S14" s="2">
        <f>[1]FireKeepers!L11</f>
        <v>109986.91999999993</v>
      </c>
      <c r="T14" s="2">
        <f>[1]FireKeepers!R11</f>
        <v>9863.8499999999185</v>
      </c>
      <c r="U14" s="3">
        <f>MAX(0,[1]FireKeepers!X11)</f>
        <v>0</v>
      </c>
      <c r="V14" s="1">
        <f>'[1]Grnd Traverse Band of Otta &amp; Ch'!F11</f>
        <v>10025421.91</v>
      </c>
      <c r="W14" s="2">
        <f>'[1]Grnd Traverse Band of Otta &amp; Ch'!L11</f>
        <v>162382.75</v>
      </c>
      <c r="X14" s="2">
        <f>'[1]Grnd Traverse Band of Otta &amp; Ch'!R11</f>
        <v>-571197.42000000004</v>
      </c>
      <c r="Y14" s="3">
        <f>MAX(0,'[1]Grnd Traverse Band of Otta &amp; Ch'!X11)</f>
        <v>0</v>
      </c>
      <c r="Z14" s="1">
        <f>'[1]Gun Lake'!F11</f>
        <v>455331.31</v>
      </c>
      <c r="AA14" s="2">
        <f>'[1]Gun Lake'!L11</f>
        <v>87230.939999999973</v>
      </c>
      <c r="AB14" s="2">
        <f>'[1]Gun Lake'!R11</f>
        <v>-12094.49000000002</v>
      </c>
      <c r="AC14" s="3">
        <f>MAX(0,'[1]Gun Lake'!X11)</f>
        <v>0</v>
      </c>
      <c r="AD14" s="1">
        <f>'[1]Hannahville Indian Community'!F11</f>
        <v>1004705.68</v>
      </c>
      <c r="AE14" s="2">
        <f>'[1]Hannahville Indian Community'!L11</f>
        <v>109846.02000000011</v>
      </c>
      <c r="AF14" s="2">
        <f>'[1]Hannahville Indian Community'!R11</f>
        <v>4948.9300000001094</v>
      </c>
      <c r="AG14" s="3">
        <f>MAX(0,'[1]Hannahville Indian Community'!X11)</f>
        <v>0</v>
      </c>
      <c r="AH14" s="1">
        <f>'[1]Keweenaw Bay Indian Community'!F11</f>
        <v>668502.74</v>
      </c>
      <c r="AI14" s="2">
        <f>'[1]Keweenaw Bay Indian Community'!L11</f>
        <v>3049.2199999999721</v>
      </c>
      <c r="AJ14" s="2">
        <f>'[1]Keweenaw Bay Indian Community'!R11</f>
        <v>-37767.410000000025</v>
      </c>
      <c r="AK14" s="3">
        <f>MAX(0,'[1]Keweenaw Bay Indian Community'!X11)</f>
        <v>0</v>
      </c>
      <c r="AL14" s="20">
        <f>'[1]Lac Vieux Desert Tribe'!F11</f>
        <v>6193759.4400000004</v>
      </c>
      <c r="AM14" s="4">
        <f>'[1]Lac Vieux Desert Tribe'!L11</f>
        <v>939616.63000000082</v>
      </c>
      <c r="AN14" s="4">
        <f>'[1]Lac Vieux Desert Tribe'!R11</f>
        <v>83238.63000000082</v>
      </c>
      <c r="AO14" s="5">
        <f>MAX(0,'[1]Lac Vieux Desert Tribe'!X11)</f>
        <v>0</v>
      </c>
      <c r="AP14" s="20">
        <f>'[1]Little River Band of Ottawa Ind'!F11</f>
        <v>3138513.04</v>
      </c>
      <c r="AQ14" s="4">
        <f>'[1]Little River Band of Ottawa Ind'!L11</f>
        <v>236884.05999999991</v>
      </c>
      <c r="AR14" s="4">
        <f>'[1]Little River Band of Ottawa Ind'!R11</f>
        <v>138906.85999999993</v>
      </c>
      <c r="AS14" s="5">
        <f>MAX(0,'[1]Little River Band of Ottawa Ind'!X11)</f>
        <v>0</v>
      </c>
      <c r="AT14" s="20">
        <f>'[1]Little Traverse Bay Band of Oda'!F11</f>
        <v>2494695.88</v>
      </c>
      <c r="AU14" s="4">
        <f>'[1]Little Traverse Bay Band of Oda'!L11</f>
        <v>328911.06000000006</v>
      </c>
      <c r="AV14" s="4">
        <f>'[1]Little Traverse Bay Band of Oda'!R11</f>
        <v>250549.19000000006</v>
      </c>
      <c r="AW14" s="5">
        <f>MAX(0,'[1]Little Traverse Bay Band of Oda'!X11)</f>
        <v>21046.131960000006</v>
      </c>
      <c r="AX14" s="20">
        <f>'[1]Pokagon Band of Potawatomi Ind'!F11</f>
        <v>483991.86</v>
      </c>
      <c r="AY14" s="4">
        <f>'[1]Pokagon Band of Potawatomi Ind'!L11</f>
        <v>16665.599999999977</v>
      </c>
      <c r="AZ14" s="4">
        <f>'[1]Pokagon Band of Potawatomi Ind'!R11</f>
        <v>-245088.57000000004</v>
      </c>
      <c r="BA14" s="5">
        <f>MAX(0,'[1]Pokagon Band of Potawatomi Ind'!X11)</f>
        <v>0</v>
      </c>
      <c r="BB14" s="20">
        <f>'[1]Sault Ste. Marie Tribe of Chipp'!F11</f>
        <v>883495.73</v>
      </c>
      <c r="BC14" s="4">
        <f>'[1]Sault Ste. Marie Tribe of Chipp'!L11</f>
        <v>95819.709999999963</v>
      </c>
      <c r="BD14" s="4">
        <f>'[1]Sault Ste. Marie Tribe of Chipp'!R11</f>
        <v>25182.209999999963</v>
      </c>
      <c r="BE14" s="5">
        <f>MAX(0,'[1]Sault Ste. Marie Tribe of Chipp'!X11)</f>
        <v>0</v>
      </c>
      <c r="BF14" s="17">
        <f t="shared" si="9"/>
        <v>192277785.15000001</v>
      </c>
      <c r="BG14" s="18">
        <f t="shared" si="8"/>
        <v>15887751.110000003</v>
      </c>
      <c r="BH14" s="18">
        <f t="shared" si="8"/>
        <v>7557365.0500000017</v>
      </c>
      <c r="BI14" s="19">
        <f t="shared" si="8"/>
        <v>540705.91444800014</v>
      </c>
      <c r="BJ14" s="55">
        <f>'[1]All Operators reconciliation'!X11+'[1]All Operators reconciliation'!Z11</f>
        <v>216699.25919200006</v>
      </c>
    </row>
    <row r="15" spans="1:73" s="9" customFormat="1" ht="12.75" x14ac:dyDescent="0.2">
      <c r="A15" s="13" t="s">
        <v>45</v>
      </c>
      <c r="B15" s="1">
        <f>'[1]MGM Grand Detroit'!F12</f>
        <v>81843140.019999996</v>
      </c>
      <c r="C15" s="2">
        <f>'[1]MGM Grand Detroit'!L12</f>
        <v>8791182.1499999985</v>
      </c>
      <c r="D15" s="2">
        <f>'[1]MGM Grand Detroit'!R12</f>
        <v>2728717.1999999983</v>
      </c>
      <c r="E15" s="3">
        <f>MAX(0,'[1]MGM Grand Detroit'!Z12)</f>
        <v>160448.57135999989</v>
      </c>
      <c r="F15" s="1">
        <f>'[1]MotorCity Casino'!F12</f>
        <v>82077329.590000004</v>
      </c>
      <c r="G15" s="2">
        <f>'[1]MotorCity Casino'!L12</f>
        <v>7172627.7999999998</v>
      </c>
      <c r="H15" s="2">
        <f>'[1]MotorCity Casino'!R12</f>
        <v>3236481.88</v>
      </c>
      <c r="I15" s="3">
        <f>MAX(0,'[1]MotorCity Casino'!Z12)</f>
        <v>190305.134544</v>
      </c>
      <c r="J15" s="1">
        <f>[1]Greektown_Penn!F12</f>
        <v>29462786.879999999</v>
      </c>
      <c r="K15" s="2">
        <f>[1]Greektown_Penn!L12</f>
        <v>1636038.1699999992</v>
      </c>
      <c r="L15" s="2">
        <f>[1]Greektown_Penn!R12</f>
        <v>1021491.6099999992</v>
      </c>
      <c r="M15" s="3">
        <f>MAX(0,[1]Greektown_Penn!Z12)</f>
        <v>60063.706667999948</v>
      </c>
      <c r="N15" s="1">
        <f>'[1]Bay Mills Indian Community'!F12</f>
        <v>106895761.92</v>
      </c>
      <c r="O15" s="2">
        <f>'[1]Bay Mills Indian Community'!L12</f>
        <v>3019482.1700000018</v>
      </c>
      <c r="P15" s="2">
        <f>'[1]Bay Mills Indian Community'!R12</f>
        <v>-4732559.3499999978</v>
      </c>
      <c r="Q15" s="3">
        <f>MAX(0,'[1]Bay Mills Indian Community'!X12)</f>
        <v>0</v>
      </c>
      <c r="R15" s="1">
        <f>[1]FireKeepers!F12</f>
        <v>1025966.75</v>
      </c>
      <c r="S15" s="2">
        <f>[1]FireKeepers!L12</f>
        <v>71753.910000000033</v>
      </c>
      <c r="T15" s="2">
        <f>[1]FireKeepers!R12</f>
        <v>13317.620000000032</v>
      </c>
      <c r="U15" s="3">
        <f>MAX(0,[1]FireKeepers!X12)</f>
        <v>0</v>
      </c>
      <c r="V15" s="1">
        <f>'[1]Grnd Traverse Band of Otta &amp; Ch'!F12</f>
        <v>23948900.010000002</v>
      </c>
      <c r="W15" s="2">
        <f>'[1]Grnd Traverse Band of Otta &amp; Ch'!L12</f>
        <v>596927.77000000328</v>
      </c>
      <c r="X15" s="2">
        <f>'[1]Grnd Traverse Band of Otta &amp; Ch'!R12</f>
        <v>-1159148.9799999967</v>
      </c>
      <c r="Y15" s="3">
        <f>MAX(0,'[1]Grnd Traverse Band of Otta &amp; Ch'!X12)</f>
        <v>0</v>
      </c>
      <c r="Z15" s="1">
        <f>'[1]Gun Lake'!F12</f>
        <v>1457687.29</v>
      </c>
      <c r="AA15" s="2">
        <f>'[1]Gun Lake'!L12</f>
        <v>60429.950000000077</v>
      </c>
      <c r="AB15" s="2">
        <f>'[1]Gun Lake'!R12</f>
        <v>-48037.949999999917</v>
      </c>
      <c r="AC15" s="3">
        <f>MAX(0,'[1]Gun Lake'!X12)</f>
        <v>0</v>
      </c>
      <c r="AD15" s="1">
        <f>'[1]Hannahville Indian Community'!F12</f>
        <v>1568521.41</v>
      </c>
      <c r="AE15" s="2">
        <f>'[1]Hannahville Indian Community'!L12</f>
        <v>72783.219999999885</v>
      </c>
      <c r="AF15" s="2">
        <f>'[1]Hannahville Indian Community'!R12</f>
        <v>-159531.93000000011</v>
      </c>
      <c r="AG15" s="3">
        <f>MAX(0,'[1]Hannahville Indian Community'!X12)</f>
        <v>0</v>
      </c>
      <c r="AH15" s="1">
        <f>'[1]Keweenaw Bay Indian Community'!F12</f>
        <v>1003105.22</v>
      </c>
      <c r="AI15" s="2">
        <f>'[1]Keweenaw Bay Indian Community'!L12</f>
        <v>28322.449999999953</v>
      </c>
      <c r="AJ15" s="2">
        <f>'[1]Keweenaw Bay Indian Community'!R12</f>
        <v>-8484.5100000000457</v>
      </c>
      <c r="AK15" s="3">
        <f>MAX(0,'[1]Keweenaw Bay Indian Community'!X12)</f>
        <v>0</v>
      </c>
      <c r="AL15" s="20">
        <f>'[1]Lac Vieux Desert Tribe'!F12</f>
        <v>13457379.689999999</v>
      </c>
      <c r="AM15" s="4">
        <f>'[1]Lac Vieux Desert Tribe'!L12</f>
        <v>1519337.3499999996</v>
      </c>
      <c r="AN15" s="4">
        <f>'[1]Lac Vieux Desert Tribe'!R12</f>
        <v>-721467.0700000003</v>
      </c>
      <c r="AO15" s="5">
        <f>MAX(0,'[1]Lac Vieux Desert Tribe'!X12)</f>
        <v>0</v>
      </c>
      <c r="AP15" s="20">
        <f>'[1]Little River Band of Ottawa Ind'!F12</f>
        <v>3449843.77</v>
      </c>
      <c r="AQ15" s="4">
        <f>'[1]Little River Band of Ottawa Ind'!L12</f>
        <v>312458.53999999992</v>
      </c>
      <c r="AR15" s="4">
        <f>'[1]Little River Band of Ottawa Ind'!R12</f>
        <v>102538.33999999991</v>
      </c>
      <c r="AS15" s="5">
        <f>MAX(0,'[1]Little River Band of Ottawa Ind'!X12)</f>
        <v>0</v>
      </c>
      <c r="AT15" s="20">
        <f>'[1]Little Traverse Bay Band of Oda'!F12</f>
        <v>5200531.08</v>
      </c>
      <c r="AU15" s="4">
        <f>'[1]Little Traverse Bay Band of Oda'!L12</f>
        <v>392933.25</v>
      </c>
      <c r="AV15" s="4">
        <f>'[1]Little Traverse Bay Band of Oda'!R12</f>
        <v>191134.4</v>
      </c>
      <c r="AW15" s="5">
        <f>MAX(0,'[1]Little Traverse Bay Band of Oda'!X12)</f>
        <v>16055.2896</v>
      </c>
      <c r="AX15" s="20">
        <f>'[1]Pokagon Band of Potawatomi Ind'!F12</f>
        <v>588732.56000000006</v>
      </c>
      <c r="AY15" s="4">
        <f>'[1]Pokagon Band of Potawatomi Ind'!L12</f>
        <v>57096.780000000072</v>
      </c>
      <c r="AZ15" s="4">
        <f>'[1]Pokagon Band of Potawatomi Ind'!R12</f>
        <v>-257258.7699999999</v>
      </c>
      <c r="BA15" s="5">
        <f>MAX(0,'[1]Pokagon Band of Potawatomi Ind'!X12)</f>
        <v>0</v>
      </c>
      <c r="BB15" s="20">
        <f>'[1]Sault Ste. Marie Tribe of Chipp'!F12</f>
        <v>2272057.54</v>
      </c>
      <c r="BC15" s="4">
        <f>'[1]Sault Ste. Marie Tribe of Chipp'!L12</f>
        <v>-55863.020000000019</v>
      </c>
      <c r="BD15" s="4">
        <f>'[1]Sault Ste. Marie Tribe of Chipp'!R12</f>
        <v>-189793.06000000003</v>
      </c>
      <c r="BE15" s="5">
        <f>MAX(0,'[1]Sault Ste. Marie Tribe of Chipp'!X12)</f>
        <v>0</v>
      </c>
      <c r="BF15" s="17">
        <f t="shared" si="9"/>
        <v>354251743.73000008</v>
      </c>
      <c r="BG15" s="18">
        <f t="shared" si="8"/>
        <v>23675510.489999998</v>
      </c>
      <c r="BH15" s="18">
        <f t="shared" si="8"/>
        <v>17399.430000002758</v>
      </c>
      <c r="BI15" s="19">
        <f t="shared" si="8"/>
        <v>426872.70217199984</v>
      </c>
      <c r="BJ15" s="55">
        <f>'[1]All Operators reconciliation'!X12+'[1]All Operators reconciliation'!Z12</f>
        <v>263398.23901299993</v>
      </c>
    </row>
    <row r="16" spans="1:73" s="9" customFormat="1" ht="12.75" x14ac:dyDescent="0.2">
      <c r="A16" s="13" t="s">
        <v>46</v>
      </c>
      <c r="B16" s="1">
        <f>'[1]MGM Grand Detroit'!F13</f>
        <v>102184773.23</v>
      </c>
      <c r="C16" s="2">
        <f>'[1]MGM Grand Detroit'!L13</f>
        <v>7489128.4900000012</v>
      </c>
      <c r="D16" s="2">
        <f>'[1]MGM Grand Detroit'!R13</f>
        <v>3332358.9600000014</v>
      </c>
      <c r="E16" s="3">
        <f>MAX(0,'[1]MGM Grand Detroit'!Z13)</f>
        <v>195942.70684800006</v>
      </c>
      <c r="F16" s="1">
        <f>'[1]MotorCity Casino'!F13</f>
        <v>123958756.14</v>
      </c>
      <c r="G16" s="2">
        <f>'[1]MotorCity Casino'!L13</f>
        <v>10338174.470000001</v>
      </c>
      <c r="H16" s="2">
        <f>'[1]MotorCity Casino'!R13</f>
        <v>5777596.9000000004</v>
      </c>
      <c r="I16" s="3">
        <f>MAX(0,'[1]MotorCity Casino'!Z13)</f>
        <v>339722.69772</v>
      </c>
      <c r="J16" s="1">
        <f>[1]Greektown_Penn!F13</f>
        <v>40010642.310000002</v>
      </c>
      <c r="K16" s="2">
        <f>[1]Greektown_Penn!L13</f>
        <v>839273.38000000361</v>
      </c>
      <c r="L16" s="2">
        <f>[1]Greektown_Penn!R13</f>
        <v>282965.95000000356</v>
      </c>
      <c r="M16" s="3">
        <f>MAX(0,[1]Greektown_Penn!Z13)</f>
        <v>16638.397860000208</v>
      </c>
      <c r="N16" s="1">
        <f>'[1]Bay Mills Indian Community'!F13</f>
        <v>120411749.59999999</v>
      </c>
      <c r="O16" s="2">
        <f>'[1]Bay Mills Indian Community'!L13</f>
        <v>2915213.1899999976</v>
      </c>
      <c r="P16" s="2">
        <f>'[1]Bay Mills Indian Community'!R13</f>
        <v>-2570565.6700000027</v>
      </c>
      <c r="Q16" s="3">
        <f>MAX(0,'[1]Bay Mills Indian Community'!X13)</f>
        <v>0</v>
      </c>
      <c r="R16" s="1">
        <f>[1]FireKeepers!F13</f>
        <v>1224372.18</v>
      </c>
      <c r="S16" s="2">
        <f>[1]FireKeepers!L13</f>
        <v>42697.270000000019</v>
      </c>
      <c r="T16" s="2">
        <f>[1]FireKeepers!R13</f>
        <v>-3808.5199999999822</v>
      </c>
      <c r="U16" s="3">
        <f>MAX(0,[1]FireKeepers!X13)</f>
        <v>0</v>
      </c>
      <c r="V16" s="1">
        <f>'[1]Grnd Traverse Band of Otta &amp; Ch'!F13</f>
        <v>36515539.799999997</v>
      </c>
      <c r="W16" s="2">
        <f>'[1]Grnd Traverse Band of Otta &amp; Ch'!L13</f>
        <v>1044533.0799999982</v>
      </c>
      <c r="X16" s="2">
        <f>'[1]Grnd Traverse Band of Otta &amp; Ch'!R13</f>
        <v>-1399465.4500000016</v>
      </c>
      <c r="Y16" s="3">
        <f>MAX(0,'[1]Grnd Traverse Band of Otta &amp; Ch'!X13)</f>
        <v>0</v>
      </c>
      <c r="Z16" s="1">
        <f>'[1]Gun Lake'!F13</f>
        <v>1891550.47</v>
      </c>
      <c r="AA16" s="2">
        <f>'[1]Gun Lake'!L13</f>
        <v>-28602.869999999981</v>
      </c>
      <c r="AB16" s="2">
        <f>'[1]Gun Lake'!R13</f>
        <v>-156538.94</v>
      </c>
      <c r="AC16" s="3">
        <f>MAX(0,'[1]Gun Lake'!X13)</f>
        <v>0</v>
      </c>
      <c r="AD16" s="1">
        <f>'[1]Hannahville Indian Community'!F13</f>
        <v>3138257.17</v>
      </c>
      <c r="AE16" s="2">
        <f>'[1]Hannahville Indian Community'!L13</f>
        <v>305874.12000000017</v>
      </c>
      <c r="AF16" s="2">
        <f>'[1]Hannahville Indian Community'!R13</f>
        <v>107091.58000000016</v>
      </c>
      <c r="AG16" s="3">
        <f>MAX(0,'[1]Hannahville Indian Community'!X13)</f>
        <v>0</v>
      </c>
      <c r="AH16" s="1">
        <f>'[1]Keweenaw Bay Indian Community'!F13</f>
        <v>1193383.3700000001</v>
      </c>
      <c r="AI16" s="2">
        <f>'[1]Keweenaw Bay Indian Community'!L13</f>
        <v>84882.080000000075</v>
      </c>
      <c r="AJ16" s="2">
        <f>'[1]Keweenaw Bay Indian Community'!R13</f>
        <v>49905.950000000077</v>
      </c>
      <c r="AK16" s="3">
        <f>MAX(0,'[1]Keweenaw Bay Indian Community'!X13)</f>
        <v>306.93852000000663</v>
      </c>
      <c r="AL16" s="20">
        <f>'[1]Lac Vieux Desert Tribe'!F13</f>
        <v>17089184.829999998</v>
      </c>
      <c r="AM16" s="4">
        <f>'[1]Lac Vieux Desert Tribe'!L13</f>
        <v>669281.49999999814</v>
      </c>
      <c r="AN16" s="4">
        <f>'[1]Lac Vieux Desert Tribe'!R13</f>
        <v>-480246.00000000186</v>
      </c>
      <c r="AO16" s="5">
        <f>MAX(0,'[1]Lac Vieux Desert Tribe'!X13)</f>
        <v>0</v>
      </c>
      <c r="AP16" s="20">
        <f>'[1]Little River Band of Ottawa Ind'!F13</f>
        <v>5099382.4800000004</v>
      </c>
      <c r="AQ16" s="4">
        <f>'[1]Little River Band of Ottawa Ind'!L13</f>
        <v>214051.5400000005</v>
      </c>
      <c r="AR16" s="4">
        <f>'[1]Little River Band of Ottawa Ind'!R13</f>
        <v>-23696.949999999488</v>
      </c>
      <c r="AS16" s="5">
        <f>MAX(0,'[1]Little River Band of Ottawa Ind'!X13)</f>
        <v>0</v>
      </c>
      <c r="AT16" s="20">
        <f>'[1]Little Traverse Bay Band of Oda'!F13</f>
        <v>7068955.6799999997</v>
      </c>
      <c r="AU16" s="4">
        <f>'[1]Little Traverse Bay Band of Oda'!L13</f>
        <v>259076.6099999994</v>
      </c>
      <c r="AV16" s="4">
        <f>'[1]Little Traverse Bay Band of Oda'!R13</f>
        <v>3527.7799999994168</v>
      </c>
      <c r="AW16" s="5">
        <f>MAX(0,'[1]Little Traverse Bay Band of Oda'!X13)</f>
        <v>296.33351999995102</v>
      </c>
      <c r="AX16" s="20">
        <f>'[1]Pokagon Band of Potawatomi Ind'!F13</f>
        <v>708536.41</v>
      </c>
      <c r="AY16" s="4">
        <f>'[1]Pokagon Band of Potawatomi Ind'!L13</f>
        <v>-11634.77999999997</v>
      </c>
      <c r="AZ16" s="4">
        <f>'[1]Pokagon Band of Potawatomi Ind'!R13</f>
        <v>-245667.52999999997</v>
      </c>
      <c r="BA16" s="5">
        <f>MAX(0,'[1]Pokagon Band of Potawatomi Ind'!X13)</f>
        <v>0</v>
      </c>
      <c r="BB16" s="20">
        <f>'[1]Sault Ste. Marie Tribe of Chipp'!F13</f>
        <v>2849003.7</v>
      </c>
      <c r="BC16" s="4">
        <f>'[1]Sault Ste. Marie Tribe of Chipp'!L13</f>
        <v>143018.62000000011</v>
      </c>
      <c r="BD16" s="4">
        <f>'[1]Sault Ste. Marie Tribe of Chipp'!R13</f>
        <v>15928.620000000112</v>
      </c>
      <c r="BE16" s="5">
        <f>MAX(0,'[1]Sault Ste. Marie Tribe of Chipp'!X13)</f>
        <v>0</v>
      </c>
      <c r="BF16" s="17">
        <f t="shared" si="9"/>
        <v>463344087.37000006</v>
      </c>
      <c r="BG16" s="18">
        <f t="shared" si="8"/>
        <v>24304966.699999999</v>
      </c>
      <c r="BH16" s="18">
        <f t="shared" si="8"/>
        <v>4689386.6799999978</v>
      </c>
      <c r="BI16" s="19">
        <f t="shared" si="8"/>
        <v>552907.07446800021</v>
      </c>
      <c r="BJ16" s="55">
        <f>'[1]All Operators reconciliation'!X13+'[1]All Operators reconciliation'!Z13</f>
        <v>354113.15223700018</v>
      </c>
    </row>
    <row r="17" spans="1:79" s="9" customFormat="1" ht="12.75" x14ac:dyDescent="0.2">
      <c r="A17" s="13" t="s">
        <v>47</v>
      </c>
      <c r="B17" s="1">
        <f>'[1]MGM Grand Detroit'!F14</f>
        <v>100840841.61</v>
      </c>
      <c r="C17" s="2">
        <f>'[1]MGM Grand Detroit'!L14</f>
        <v>12690867.850000003</v>
      </c>
      <c r="D17" s="2">
        <f>'[1]MGM Grand Detroit'!R14</f>
        <v>8506749.1600000039</v>
      </c>
      <c r="E17" s="3">
        <f>MAX(0,'[1]MGM Grand Detroit'!Z14)</f>
        <v>500196.85060800018</v>
      </c>
      <c r="F17" s="1">
        <f>'[1]MotorCity Casino'!F14</f>
        <v>115238267.73</v>
      </c>
      <c r="G17" s="2">
        <f>'[1]MotorCity Casino'!L14</f>
        <v>18334573.830000009</v>
      </c>
      <c r="H17" s="2">
        <f>'[1]MotorCity Casino'!R14</f>
        <v>13594348.090000009</v>
      </c>
      <c r="I17" s="3">
        <f>MAX(0,'[1]MotorCity Casino'!Z14)</f>
        <v>799347.66769200051</v>
      </c>
      <c r="J17" s="1">
        <f>[1]Greektown_Penn!F14</f>
        <v>41295604.75</v>
      </c>
      <c r="K17" s="2">
        <f>[1]Greektown_Penn!L14</f>
        <v>2969893.1500000022</v>
      </c>
      <c r="L17" s="2">
        <f>[1]Greektown_Penn!R14</f>
        <v>2477090.950000002</v>
      </c>
      <c r="M17" s="3">
        <f>MAX(0,[1]Greektown_Penn!Z14)</f>
        <v>145652.9478600001</v>
      </c>
      <c r="N17" s="1">
        <f>'[1]Bay Mills Indian Community'!F14</f>
        <v>126338132.86</v>
      </c>
      <c r="O17" s="2">
        <f>'[1]Bay Mills Indian Community'!L14</f>
        <v>13123232.269999996</v>
      </c>
      <c r="P17" s="2">
        <f>'[1]Bay Mills Indian Community'!R14</f>
        <v>8737348.0799999945</v>
      </c>
      <c r="Q17" s="3">
        <f>MAX(0,'[1]Bay Mills Indian Community'!X14)</f>
        <v>120474.73703999959</v>
      </c>
      <c r="R17" s="1">
        <f>[1]FireKeepers!F14</f>
        <v>1457351</v>
      </c>
      <c r="S17" s="2">
        <f>[1]FireKeepers!L14</f>
        <v>46863.080000000075</v>
      </c>
      <c r="T17" s="2">
        <f>[1]FireKeepers!R14</f>
        <v>-64845.099999999919</v>
      </c>
      <c r="U17" s="3">
        <f>MAX(0,[1]FireKeepers!X14)</f>
        <v>0</v>
      </c>
      <c r="V17" s="1">
        <f>'[1]Grnd Traverse Band of Otta &amp; Ch'!F14</f>
        <v>37849971.899999999</v>
      </c>
      <c r="W17" s="2">
        <f>'[1]Grnd Traverse Band of Otta &amp; Ch'!L14</f>
        <v>3474687.6400000006</v>
      </c>
      <c r="X17" s="2">
        <f>'[1]Grnd Traverse Band of Otta &amp; Ch'!R14</f>
        <v>864296.28000000061</v>
      </c>
      <c r="Y17" s="3">
        <f>MAX(0,'[1]Grnd Traverse Band of Otta &amp; Ch'!X14)</f>
        <v>0</v>
      </c>
      <c r="Z17" s="1">
        <f>'[1]Gun Lake'!F14</f>
        <v>1794408.77</v>
      </c>
      <c r="AA17" s="2">
        <f>'[1]Gun Lake'!L14</f>
        <v>105030.35999999993</v>
      </c>
      <c r="AB17" s="2">
        <f>'[1]Gun Lake'!R14</f>
        <v>-95678.760000000068</v>
      </c>
      <c r="AC17" s="3">
        <f>MAX(0,'[1]Gun Lake'!X14)</f>
        <v>0</v>
      </c>
      <c r="AD17" s="1">
        <f>'[1]Hannahville Indian Community'!F14</f>
        <v>2336173.2999999998</v>
      </c>
      <c r="AE17" s="2">
        <f>'[1]Hannahville Indian Community'!L14</f>
        <v>155281.92999999961</v>
      </c>
      <c r="AF17" s="2">
        <f>'[1]Hannahville Indian Community'!R14</f>
        <v>19272.259999999602</v>
      </c>
      <c r="AG17" s="3">
        <f>MAX(0,'[1]Hannahville Indian Community'!X14)</f>
        <v>0</v>
      </c>
      <c r="AH17" s="1">
        <f>'[1]Keweenaw Bay Indian Community'!F14</f>
        <v>1391496.16</v>
      </c>
      <c r="AI17" s="2">
        <f>'[1]Keweenaw Bay Indian Community'!L14</f>
        <v>106823.6399999999</v>
      </c>
      <c r="AJ17" s="2">
        <f>'[1]Keweenaw Bay Indian Community'!R14</f>
        <v>67683.509999999893</v>
      </c>
      <c r="AK17" s="3">
        <f>MAX(0,'[1]Keweenaw Bay Indian Community'!X14)</f>
        <v>5685.4148399999913</v>
      </c>
      <c r="AL17" s="20">
        <f>'[1]Lac Vieux Desert Tribe'!F14</f>
        <v>27118860.440000001</v>
      </c>
      <c r="AM17" s="4">
        <f>'[1]Lac Vieux Desert Tribe'!L14</f>
        <v>1636391.9400000013</v>
      </c>
      <c r="AN17" s="4">
        <f>'[1]Lac Vieux Desert Tribe'!R14</f>
        <v>-303904.08999999869</v>
      </c>
      <c r="AO17" s="5">
        <f>MAX(0,'[1]Lac Vieux Desert Tribe'!X14)</f>
        <v>0</v>
      </c>
      <c r="AP17" s="20">
        <f>'[1]Little River Band of Ottawa Ind'!F14</f>
        <v>5454391.1699999999</v>
      </c>
      <c r="AQ17" s="4">
        <f>'[1]Little River Band of Ottawa Ind'!L14</f>
        <v>529441.52999999956</v>
      </c>
      <c r="AR17" s="4">
        <f>'[1]Little River Band of Ottawa Ind'!R14</f>
        <v>236275.98999999958</v>
      </c>
      <c r="AS17" s="5">
        <f>MAX(0,'[1]Little River Band of Ottawa Ind'!X14)</f>
        <v>0</v>
      </c>
      <c r="AT17" s="20">
        <f>'[1]Little Traverse Bay Band of Oda'!F14</f>
        <v>5925042.1900000004</v>
      </c>
      <c r="AU17" s="4">
        <f>'[1]Little Traverse Bay Band of Oda'!L14</f>
        <v>514418.01000000071</v>
      </c>
      <c r="AV17" s="4">
        <f>'[1]Little Traverse Bay Band of Oda'!R14</f>
        <v>377111.72000000067</v>
      </c>
      <c r="AW17" s="5">
        <f>MAX(0,'[1]Little Traverse Bay Band of Oda'!X14)</f>
        <v>31677.384480000059</v>
      </c>
      <c r="AX17" s="20">
        <f>'[1]Pokagon Band of Potawatomi Ind'!F14</f>
        <v>859294.06</v>
      </c>
      <c r="AY17" s="4">
        <f>'[1]Pokagon Band of Potawatomi Ind'!L14</f>
        <v>38696.410000000033</v>
      </c>
      <c r="AZ17" s="4">
        <f>'[1]Pokagon Band of Potawatomi Ind'!R14</f>
        <v>-242607.70999999996</v>
      </c>
      <c r="BA17" s="5">
        <f>MAX(0,'[1]Pokagon Band of Potawatomi Ind'!X14)</f>
        <v>0</v>
      </c>
      <c r="BB17" s="20">
        <f>'[1]Sault Ste. Marie Tribe of Chipp'!F14</f>
        <v>5927655.1200000001</v>
      </c>
      <c r="BC17" s="4">
        <f>'[1]Sault Ste. Marie Tribe of Chipp'!L14</f>
        <v>393828.35000000056</v>
      </c>
      <c r="BD17" s="4">
        <f>'[1]Sault Ste. Marie Tribe of Chipp'!R14</f>
        <v>284874.72000000055</v>
      </c>
      <c r="BE17" s="5">
        <f>MAX(0,'[1]Sault Ste. Marie Tribe of Chipp'!X14)</f>
        <v>0</v>
      </c>
      <c r="BF17" s="17">
        <f t="shared" si="9"/>
        <v>473827491.06</v>
      </c>
      <c r="BG17" s="18">
        <f t="shared" si="8"/>
        <v>54120029.99000001</v>
      </c>
      <c r="BH17" s="18">
        <f t="shared" si="8"/>
        <v>34458015.100000009</v>
      </c>
      <c r="BI17" s="19">
        <f t="shared" si="8"/>
        <v>1603035.0025200003</v>
      </c>
      <c r="BJ17" s="55">
        <f>'[1]All Operators reconciliation'!X14+'[1]All Operators reconciliation'!Z14</f>
        <v>926597.69514000067</v>
      </c>
    </row>
    <row r="18" spans="1:79" s="9" customFormat="1" ht="13.5" thickBot="1" x14ac:dyDescent="0.25">
      <c r="A18" s="13" t="s">
        <v>48</v>
      </c>
      <c r="B18" s="1">
        <f>'[1]MGM Grand Detroit'!F15</f>
        <v>108733101.84999999</v>
      </c>
      <c r="C18" s="2">
        <f>'[1]MGM Grand Detroit'!L15</f>
        <v>9388583.4699999951</v>
      </c>
      <c r="D18" s="2">
        <f>'[1]MGM Grand Detroit'!R15</f>
        <v>1633014.389999995</v>
      </c>
      <c r="E18" s="3">
        <f>MAX(0,'[1]MGM Grand Detroit'!Z15)</f>
        <v>96021.246131999709</v>
      </c>
      <c r="F18" s="1">
        <f>'[1]MotorCity Casino'!F15</f>
        <v>119889998.84999999</v>
      </c>
      <c r="G18" s="2">
        <f>'[1]MotorCity Casino'!L15</f>
        <v>9613197.4899999965</v>
      </c>
      <c r="H18" s="2">
        <f>'[1]MotorCity Casino'!R15</f>
        <v>6020448.8599999966</v>
      </c>
      <c r="I18" s="3">
        <f>MAX(0,'[1]MotorCity Casino'!Z15)</f>
        <v>354002.3929679998</v>
      </c>
      <c r="J18" s="1">
        <f>[1]Greektown_Penn!F15</f>
        <v>45905553.990000002</v>
      </c>
      <c r="K18" s="2">
        <f>[1]Greektown_Penn!L15</f>
        <v>2633570.4900000026</v>
      </c>
      <c r="L18" s="2">
        <f>[1]Greektown_Penn!R15</f>
        <v>2013587.7200000025</v>
      </c>
      <c r="M18" s="3">
        <f>MAX(0,[1]Greektown_Penn!Z15)</f>
        <v>118398.95793600015</v>
      </c>
      <c r="N18" s="1">
        <f>'[1]Bay Mills Indian Community'!F15</f>
        <v>120303731.26000001</v>
      </c>
      <c r="O18" s="2">
        <f>'[1]Bay Mills Indian Community'!L15</f>
        <v>7326019.0900000036</v>
      </c>
      <c r="P18" s="2">
        <f>'[1]Bay Mills Indian Community'!R15</f>
        <v>1822063.1800000034</v>
      </c>
      <c r="Q18" s="3">
        <f>MAX(0,'[1]Bay Mills Indian Community'!X15)</f>
        <v>153053.3071200003</v>
      </c>
      <c r="R18" s="1">
        <f>[1]FireKeepers!F15</f>
        <v>1573170.74</v>
      </c>
      <c r="S18" s="2">
        <f>[1]FireKeepers!L15</f>
        <v>30871.080000000075</v>
      </c>
      <c r="T18" s="2">
        <f>[1]FireKeepers!R15</f>
        <v>-31481.569999999927</v>
      </c>
      <c r="U18" s="3">
        <f>MAX(0,[1]FireKeepers!X15)</f>
        <v>0</v>
      </c>
      <c r="V18" s="1">
        <f>'[1]Grnd Traverse Band of Otta &amp; Ch'!F15</f>
        <v>38448921.399999999</v>
      </c>
      <c r="W18" s="2">
        <f>'[1]Grnd Traverse Band of Otta &amp; Ch'!L15</f>
        <v>2605564.2800000012</v>
      </c>
      <c r="X18" s="2">
        <f>'[1]Grnd Traverse Band of Otta &amp; Ch'!R15</f>
        <v>-742326.14999999898</v>
      </c>
      <c r="Y18" s="3">
        <f>MAX(0,'[1]Grnd Traverse Band of Otta &amp; Ch'!X15)</f>
        <v>0</v>
      </c>
      <c r="Z18" s="1">
        <f>'[1]Gun Lake'!F15</f>
        <v>2359918.4300000002</v>
      </c>
      <c r="AA18" s="2">
        <f>'[1]Gun Lake'!L15</f>
        <v>179104.32000000033</v>
      </c>
      <c r="AB18" s="2">
        <f>'[1]Gun Lake'!R15</f>
        <v>-219092.13999999969</v>
      </c>
      <c r="AC18" s="3">
        <f>MAX(0,'[1]Gun Lake'!X15)</f>
        <v>0</v>
      </c>
      <c r="AD18" s="1">
        <f>'[1]Hannahville Indian Community'!F15</f>
        <v>1471849.7</v>
      </c>
      <c r="AE18" s="2">
        <f>'[1]Hannahville Indian Community'!L15</f>
        <v>56444.850000000028</v>
      </c>
      <c r="AF18" s="2">
        <f>'[1]Hannahville Indian Community'!R15</f>
        <v>-356358.85</v>
      </c>
      <c r="AG18" s="3">
        <f>MAX(0,'[1]Hannahville Indian Community'!X15)</f>
        <v>0</v>
      </c>
      <c r="AH18" s="1">
        <f>'[1]Keweenaw Bay Indian Community'!F15</f>
        <v>1245855.28</v>
      </c>
      <c r="AI18" s="2">
        <f>'[1]Keweenaw Bay Indian Community'!L15</f>
        <v>53715.620000000112</v>
      </c>
      <c r="AJ18" s="2">
        <f>'[1]Keweenaw Bay Indian Community'!R15</f>
        <v>17046.870000000112</v>
      </c>
      <c r="AK18" s="3">
        <f>MAX(0,'[1]Keweenaw Bay Indian Community'!X15)</f>
        <v>1431.9370800000095</v>
      </c>
      <c r="AL18" s="20">
        <f>'[1]Lac Vieux Desert Tribe'!F15</f>
        <v>28243092.550000001</v>
      </c>
      <c r="AM18" s="4">
        <f>'[1]Lac Vieux Desert Tribe'!L15</f>
        <v>1918843.8300000019</v>
      </c>
      <c r="AN18" s="4">
        <f>'[1]Lac Vieux Desert Tribe'!R15</f>
        <v>526867.96000000183</v>
      </c>
      <c r="AO18" s="5">
        <f>MAX(0,'[1]Lac Vieux Desert Tribe'!X15)</f>
        <v>0</v>
      </c>
      <c r="AP18" s="20">
        <f>'[1]Little River Band of Ottawa Ind'!F15</f>
        <v>6975055.75</v>
      </c>
      <c r="AQ18" s="4">
        <f>'[1]Little River Band of Ottawa Ind'!L15</f>
        <v>550026.22000000032</v>
      </c>
      <c r="AR18" s="4">
        <f>'[1]Little River Band of Ottawa Ind'!R15</f>
        <v>119058.90000000031</v>
      </c>
      <c r="AS18" s="5">
        <f>MAX(0,'[1]Little River Band of Ottawa Ind'!X15)</f>
        <v>3917.1762000000263</v>
      </c>
      <c r="AT18" s="20">
        <f>'[1]Little Traverse Bay Band of Oda'!F15</f>
        <v>5599983.5</v>
      </c>
      <c r="AU18" s="4">
        <f>'[1]Little Traverse Bay Band of Oda'!L15</f>
        <v>180910.09999999963</v>
      </c>
      <c r="AV18" s="4">
        <f>'[1]Little Traverse Bay Band of Oda'!R15</f>
        <v>66516.679999999629</v>
      </c>
      <c r="AW18" s="5">
        <f>MAX(0,'[1]Little Traverse Bay Band of Oda'!X15)</f>
        <v>5587.4011199999695</v>
      </c>
      <c r="AX18" s="20">
        <f>'[1]Pokagon Band of Potawatomi Ind'!F15</f>
        <v>605477.87</v>
      </c>
      <c r="AY18" s="4">
        <f>'[1]Pokagon Band of Potawatomi Ind'!L15</f>
        <v>15012.60000000002</v>
      </c>
      <c r="AZ18" s="4">
        <f>'[1]Pokagon Band of Potawatomi Ind'!R15</f>
        <v>-63821.789999999964</v>
      </c>
      <c r="BA18" s="5">
        <f>MAX(0,'[1]Pokagon Band of Potawatomi Ind'!X15)</f>
        <v>0</v>
      </c>
      <c r="BB18" s="20">
        <f>'[1]Sault Ste. Marie Tribe of Chipp'!F15</f>
        <v>3202882.72</v>
      </c>
      <c r="BC18" s="4">
        <f>'[1]Sault Ste. Marie Tribe of Chipp'!L15</f>
        <v>212684.93000000017</v>
      </c>
      <c r="BD18" s="4">
        <f>'[1]Sault Ste. Marie Tribe of Chipp'!R15</f>
        <v>132917.93000000017</v>
      </c>
      <c r="BE18" s="5">
        <f>MAX(0,'[1]Sault Ste. Marie Tribe of Chipp'!X15)</f>
        <v>5654.6011200000148</v>
      </c>
      <c r="BF18" s="17">
        <f t="shared" si="9"/>
        <v>484558593.88999999</v>
      </c>
      <c r="BG18" s="61">
        <f t="shared" si="8"/>
        <v>34764548.370000005</v>
      </c>
      <c r="BH18" s="61">
        <f t="shared" si="8"/>
        <v>10938441.99</v>
      </c>
      <c r="BI18" s="62">
        <f t="shared" si="8"/>
        <v>738067.01967599988</v>
      </c>
      <c r="BJ18" s="55">
        <f>'[1]All Operators reconciliation'!X15+'[1]All Operators reconciliation'!Z15</f>
        <v>364447.82156899979</v>
      </c>
    </row>
    <row r="19" spans="1:79" s="16" customFormat="1" ht="13.5" thickBot="1" x14ac:dyDescent="0.25">
      <c r="A19" s="46" t="s">
        <v>49</v>
      </c>
      <c r="B19" s="14">
        <f t="shared" ref="B19:BI19" si="10">SUM(B7:B18)</f>
        <v>828032170.95000005</v>
      </c>
      <c r="C19" s="14">
        <f t="shared" ref="C19" si="11">SUM(C7:C18)</f>
        <v>83195338.190000027</v>
      </c>
      <c r="D19" s="14">
        <f t="shared" si="10"/>
        <v>40715838.460000016</v>
      </c>
      <c r="E19" s="7">
        <f t="shared" si="10"/>
        <v>2394091.3014480006</v>
      </c>
      <c r="F19" s="14">
        <f t="shared" si="10"/>
        <v>993042160.78000009</v>
      </c>
      <c r="G19" s="14">
        <f>SUM(G7:G18)</f>
        <v>92999686.50999999</v>
      </c>
      <c r="H19" s="14">
        <f>SUM(H7:H18)</f>
        <v>52298406.359999999</v>
      </c>
      <c r="I19" s="7">
        <f t="shared" si="10"/>
        <v>3075146.2939680004</v>
      </c>
      <c r="J19" s="14">
        <f t="shared" ref="J19:BE19" si="12">SUM(J7:J18)</f>
        <v>350476331.11000001</v>
      </c>
      <c r="K19" s="6">
        <f t="shared" ref="K19" si="13">SUM(K7:K18)</f>
        <v>25508181.580000002</v>
      </c>
      <c r="L19" s="6">
        <f t="shared" si="12"/>
        <v>14866585.280000005</v>
      </c>
      <c r="M19" s="7">
        <f t="shared" si="12"/>
        <v>874155.21446400043</v>
      </c>
      <c r="N19" s="14">
        <f t="shared" si="12"/>
        <v>951116077.86000001</v>
      </c>
      <c r="O19" s="14">
        <f t="shared" ref="O19" si="14">SUM(O7:O18)</f>
        <v>53351068.159999996</v>
      </c>
      <c r="P19" s="14">
        <f t="shared" si="12"/>
        <v>8228592.2699999986</v>
      </c>
      <c r="Q19" s="7">
        <f t="shared" si="12"/>
        <v>691201.75067999982</v>
      </c>
      <c r="R19" s="14">
        <f t="shared" ref="R19:U19" si="15">SUM(R7:R18)</f>
        <v>6754742.3300000001</v>
      </c>
      <c r="S19" s="6">
        <f t="shared" si="15"/>
        <v>346519.58000000013</v>
      </c>
      <c r="T19" s="6">
        <f t="shared" si="15"/>
        <v>-137030.26999999987</v>
      </c>
      <c r="U19" s="7">
        <f t="shared" si="15"/>
        <v>0</v>
      </c>
      <c r="V19" s="14">
        <f t="shared" si="12"/>
        <v>192648950.20000002</v>
      </c>
      <c r="W19" s="6">
        <f t="shared" ref="W19" si="16">SUM(W7:W18)</f>
        <v>10908005.260000004</v>
      </c>
      <c r="X19" s="6">
        <f t="shared" si="12"/>
        <v>-2569868.7199999969</v>
      </c>
      <c r="Y19" s="7">
        <f t="shared" si="12"/>
        <v>40811.433600000062</v>
      </c>
      <c r="Z19" s="14">
        <f t="shared" ref="Z19:AC19" si="17">SUM(Z7:Z18)</f>
        <v>7958896.2699999996</v>
      </c>
      <c r="AA19" s="6">
        <f t="shared" si="17"/>
        <v>403192.7000000003</v>
      </c>
      <c r="AB19" s="6">
        <f t="shared" si="17"/>
        <v>-531442.27999999968</v>
      </c>
      <c r="AC19" s="7">
        <f t="shared" si="17"/>
        <v>0</v>
      </c>
      <c r="AD19" s="14">
        <f t="shared" si="12"/>
        <v>20618058.149999999</v>
      </c>
      <c r="AE19" s="6">
        <f t="shared" ref="AE19" si="18">SUM(AE7:AE18)</f>
        <v>1472774.1400000001</v>
      </c>
      <c r="AF19" s="6">
        <f t="shared" si="12"/>
        <v>-886291.28999999969</v>
      </c>
      <c r="AG19" s="7">
        <f t="shared" si="12"/>
        <v>0</v>
      </c>
      <c r="AH19" s="14">
        <f t="shared" si="12"/>
        <v>10232484.619999999</v>
      </c>
      <c r="AI19" s="6">
        <f t="shared" ref="AI19" si="19">SUM(AI7:AI18)</f>
        <v>637524.3600000001</v>
      </c>
      <c r="AJ19" s="6">
        <f t="shared" si="12"/>
        <v>143827.67000000007</v>
      </c>
      <c r="AK19" s="7">
        <f t="shared" si="12"/>
        <v>12081.524280000009</v>
      </c>
      <c r="AL19" s="14">
        <f t="shared" si="12"/>
        <v>158302483.33000001</v>
      </c>
      <c r="AM19" s="6">
        <f t="shared" ref="AM19" si="20">SUM(AM7:AM18)</f>
        <v>13998806.520000001</v>
      </c>
      <c r="AN19" s="6">
        <f t="shared" si="12"/>
        <v>-1831551.0199999996</v>
      </c>
      <c r="AO19" s="7">
        <f t="shared" si="12"/>
        <v>0</v>
      </c>
      <c r="AP19" s="14">
        <f t="shared" si="12"/>
        <v>44315305</v>
      </c>
      <c r="AQ19" s="6">
        <f t="shared" ref="AQ19" si="21">SUM(AQ7:AQ18)</f>
        <v>3271792.22</v>
      </c>
      <c r="AR19" s="6">
        <f t="shared" si="12"/>
        <v>46633.050000000047</v>
      </c>
      <c r="AS19" s="7">
        <f t="shared" si="12"/>
        <v>3917.1762000000263</v>
      </c>
      <c r="AT19" s="14">
        <f t="shared" si="12"/>
        <v>56269322.899999999</v>
      </c>
      <c r="AU19" s="6">
        <f t="shared" ref="AU19" si="22">SUM(AU7:AU18)</f>
        <v>4186746.0199999996</v>
      </c>
      <c r="AV19" s="6">
        <f t="shared" si="12"/>
        <v>1664668.4099999995</v>
      </c>
      <c r="AW19" s="7">
        <f t="shared" si="12"/>
        <v>139832.14643999998</v>
      </c>
      <c r="AX19" s="14">
        <f t="shared" ref="AX19:BA19" si="23">SUM(AX7:AX18)</f>
        <v>5461465.54</v>
      </c>
      <c r="AY19" s="6">
        <f t="shared" si="23"/>
        <v>175978.25000000017</v>
      </c>
      <c r="AZ19" s="6">
        <f t="shared" si="23"/>
        <v>-1871763.99</v>
      </c>
      <c r="BA19" s="7">
        <f t="shared" si="23"/>
        <v>0</v>
      </c>
      <c r="BB19" s="14">
        <f t="shared" si="12"/>
        <v>30049916.73</v>
      </c>
      <c r="BC19" s="6">
        <f t="shared" ref="BC19" si="24">SUM(BC7:BC18)</f>
        <v>1716799.7100000009</v>
      </c>
      <c r="BD19" s="6">
        <f t="shared" si="12"/>
        <v>452242.73000000103</v>
      </c>
      <c r="BE19" s="7">
        <f t="shared" si="12"/>
        <v>37988.389320000017</v>
      </c>
      <c r="BF19" s="14">
        <f t="shared" si="10"/>
        <v>3655278365.77</v>
      </c>
      <c r="BG19" s="15">
        <f t="shared" ref="BG19" si="25">SUM(BG7:BG18)</f>
        <v>292172413.20000005</v>
      </c>
      <c r="BH19" s="15">
        <f t="shared" si="10"/>
        <v>110588846.66000001</v>
      </c>
      <c r="BI19" s="7">
        <f t="shared" si="10"/>
        <v>7269225.2304000007</v>
      </c>
      <c r="BJ19" s="50">
        <f t="shared" ref="BJ19" si="26">SUM(BJ7:BJ18)</f>
        <v>4067107.294770001</v>
      </c>
    </row>
    <row r="20" spans="1:79" s="16" customFormat="1" ht="12.75" x14ac:dyDescent="0.2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8"/>
      <c r="BK20" s="53"/>
    </row>
    <row r="21" spans="1:79" s="26" customFormat="1" ht="12" x14ac:dyDescent="0.2">
      <c r="A21" s="25"/>
      <c r="B21" s="34" t="s">
        <v>55</v>
      </c>
      <c r="C21" s="121" t="s">
        <v>56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1"/>
      <c r="BK21" s="51"/>
    </row>
    <row r="22" spans="1:79" s="8" customFormat="1" ht="12" x14ac:dyDescent="0.2">
      <c r="A22" s="27"/>
      <c r="B22" s="34" t="s">
        <v>58</v>
      </c>
      <c r="C22" s="121" t="s">
        <v>59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28"/>
      <c r="S22" s="28"/>
      <c r="T22" s="28"/>
      <c r="U22" s="29"/>
      <c r="V22" s="28"/>
      <c r="W22" s="28"/>
      <c r="X22" s="28"/>
      <c r="Y22" s="29"/>
      <c r="Z22" s="28"/>
      <c r="AA22" s="28"/>
      <c r="AB22" s="28"/>
      <c r="AC22" s="29"/>
      <c r="AD22" s="28"/>
      <c r="AE22" s="28"/>
      <c r="AF22" s="28"/>
      <c r="AG22" s="29"/>
      <c r="AH22" s="28"/>
      <c r="AI22" s="28"/>
      <c r="AJ22" s="28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8"/>
      <c r="BG22" s="28"/>
      <c r="BH22" s="28"/>
      <c r="BI22" s="28"/>
      <c r="BJ22" s="30"/>
      <c r="BK22" s="51"/>
    </row>
    <row r="23" spans="1:79" s="8" customFormat="1" x14ac:dyDescent="0.25">
      <c r="A23" s="31"/>
      <c r="B23" s="34" t="s">
        <v>61</v>
      </c>
      <c r="C23" s="121" t="s">
        <v>62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2"/>
      <c r="BK23" s="52"/>
    </row>
    <row r="24" spans="1:79" s="8" customFormat="1" x14ac:dyDescent="0.25">
      <c r="A24" s="31"/>
      <c r="B24" s="63" t="s">
        <v>76</v>
      </c>
      <c r="C24" s="65" t="s">
        <v>75</v>
      </c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BJ24" s="32"/>
      <c r="BK24" s="64"/>
      <c r="BZ24" s="32"/>
      <c r="CA24" s="52"/>
    </row>
    <row r="25" spans="1:79" s="8" customFormat="1" x14ac:dyDescent="0.25">
      <c r="A25" s="31"/>
      <c r="B25" s="34" t="s">
        <v>69</v>
      </c>
      <c r="C25" s="121" t="s">
        <v>70</v>
      </c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2"/>
      <c r="BK25" s="52"/>
    </row>
    <row r="26" spans="1:79" ht="15.75" thickBot="1" x14ac:dyDescent="0.3">
      <c r="A26" s="10"/>
      <c r="B26" s="33"/>
      <c r="C26" s="33"/>
      <c r="D26" s="33"/>
      <c r="E26" s="33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2"/>
    </row>
    <row r="27" spans="1:79" x14ac:dyDescent="0.25">
      <c r="BJ27"/>
    </row>
    <row r="28" spans="1:79" x14ac:dyDescent="0.25">
      <c r="BJ28"/>
    </row>
    <row r="29" spans="1:79" ht="15.75" customHeight="1" x14ac:dyDescent="0.25">
      <c r="BJ29"/>
    </row>
    <row r="30" spans="1:79" ht="15.75" customHeight="1" x14ac:dyDescent="0.25">
      <c r="BJ30"/>
    </row>
    <row r="31" spans="1:79" x14ac:dyDescent="0.25">
      <c r="BJ31"/>
    </row>
    <row r="32" spans="1:79" x14ac:dyDescent="0.25">
      <c r="BJ32"/>
    </row>
    <row r="33" spans="62:62" x14ac:dyDescent="0.25">
      <c r="BJ33"/>
    </row>
  </sheetData>
  <sheetProtection algorithmName="SHA-512" hashValue="/RLSYB9rqPfFtgbYIds0mXd8LDjuMFKfIXGB2DCGrXJ5TZOAfZwqnN9IcITLGy4KZgmNBdPR3r7eEMBp9UXRMQ==" saltValue="lxoJpufEzc3mbXBK7TdhLQ==" spinCount="100000" sheet="1" selectLockedCells="1" selectUnlockedCells="1"/>
  <mergeCells count="67">
    <mergeCell ref="Z3:AC3"/>
    <mergeCell ref="Z4:AC4"/>
    <mergeCell ref="Z5:AC5"/>
    <mergeCell ref="BJ2:BJ5"/>
    <mergeCell ref="C21:Q21"/>
    <mergeCell ref="AD3:AG3"/>
    <mergeCell ref="AH3:AK3"/>
    <mergeCell ref="AL3:AO3"/>
    <mergeCell ref="AD4:AG4"/>
    <mergeCell ref="AH4:AK4"/>
    <mergeCell ref="AL4:AO4"/>
    <mergeCell ref="AT2:AW2"/>
    <mergeCell ref="V2:Y2"/>
    <mergeCell ref="AD2:AG2"/>
    <mergeCell ref="AH2:AK2"/>
    <mergeCell ref="AL2:AO2"/>
    <mergeCell ref="C22:Q22"/>
    <mergeCell ref="C23:Q23"/>
    <mergeCell ref="AL5:AO5"/>
    <mergeCell ref="AP5:AS5"/>
    <mergeCell ref="B5:E5"/>
    <mergeCell ref="F5:I5"/>
    <mergeCell ref="J5:M5"/>
    <mergeCell ref="R2:U2"/>
    <mergeCell ref="Z2:AC2"/>
    <mergeCell ref="B1:Q1"/>
    <mergeCell ref="B2:E2"/>
    <mergeCell ref="F2:I2"/>
    <mergeCell ref="J2:M2"/>
    <mergeCell ref="N2:Q2"/>
    <mergeCell ref="BB3:BE3"/>
    <mergeCell ref="AP3:AS3"/>
    <mergeCell ref="AT3:AW3"/>
    <mergeCell ref="AX2:BA2"/>
    <mergeCell ref="AX3:BA3"/>
    <mergeCell ref="AX4:BA4"/>
    <mergeCell ref="AT5:AW5"/>
    <mergeCell ref="BB5:BE5"/>
    <mergeCell ref="AP2:AS2"/>
    <mergeCell ref="C25:Q25"/>
    <mergeCell ref="B4:E4"/>
    <mergeCell ref="F4:I4"/>
    <mergeCell ref="J4:M4"/>
    <mergeCell ref="N4:Q4"/>
    <mergeCell ref="B3:E3"/>
    <mergeCell ref="F3:I3"/>
    <mergeCell ref="J3:M3"/>
    <mergeCell ref="N3:Q3"/>
    <mergeCell ref="V3:Y3"/>
    <mergeCell ref="R3:U3"/>
    <mergeCell ref="BB2:BE2"/>
    <mergeCell ref="C24:W24"/>
    <mergeCell ref="R4:U4"/>
    <mergeCell ref="R5:U5"/>
    <mergeCell ref="BB1:BJ1"/>
    <mergeCell ref="AL1:BA1"/>
    <mergeCell ref="R1:AK1"/>
    <mergeCell ref="N5:Q5"/>
    <mergeCell ref="V5:Y5"/>
    <mergeCell ref="AD5:AG5"/>
    <mergeCell ref="AH5:AK5"/>
    <mergeCell ref="V4:Y4"/>
    <mergeCell ref="BF2:BI5"/>
    <mergeCell ref="AX5:BA5"/>
    <mergeCell ref="AP4:AS4"/>
    <mergeCell ref="AT4:AW4"/>
    <mergeCell ref="BB4:BE4"/>
  </mergeCells>
  <printOptions verticalCentered="1"/>
  <pageMargins left="0.25" right="0.25" top="0.75" bottom="0.75" header="0.3" footer="0.3"/>
  <pageSetup paperSize="5" scale="64" fitToWidth="4" orientation="landscape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Internet Sports Betting 2022</vt:lpstr>
      <vt:lpstr>Internet Sports Betting 2021</vt:lpstr>
      <vt:lpstr>'Internet Sports Betting 2021'!Print_Area</vt:lpstr>
      <vt:lpstr>'Internet Sports Betting 2022'!Print_Area</vt:lpstr>
      <vt:lpstr>'Internet Sports Betting 2021'!Print_Titles</vt:lpstr>
      <vt:lpstr>'Internet Sports Betting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Orr, Elizabeth</dc:creator>
  <cp:lastModifiedBy>Orr, Elizabeth</cp:lastModifiedBy>
  <cp:lastPrinted>2021-07-14T20:12:16Z</cp:lastPrinted>
  <dcterms:created xsi:type="dcterms:W3CDTF">2021-02-04T16:07:37Z</dcterms:created>
  <dcterms:modified xsi:type="dcterms:W3CDTF">2022-02-14T20:42:18Z</dcterms:modified>
</cp:coreProperties>
</file>