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W-Eng\Paving\Monthly Reporting\"/>
    </mc:Choice>
  </mc:AlternateContent>
  <xr:revisionPtr revIDLastSave="0" documentId="13_ncr:1_{8E2ABAAD-6EB8-471A-9992-44F1E03F298D}" xr6:coauthVersionLast="47" xr6:coauthVersionMax="47" xr10:uidLastSave="{00000000-0000-0000-0000-000000000000}"/>
  <bookViews>
    <workbookView xWindow="-120" yWindow="-120" windowWidth="29040" windowHeight="15840" tabRatio="848" activeTab="3" xr2:uid="{00000000-000D-0000-FFFF-FFFF00000000}"/>
  </bookViews>
  <sheets>
    <sheet name="July 22" sheetId="1" r:id="rId1"/>
    <sheet name="August 22" sheetId="2" r:id="rId2"/>
    <sheet name="Sept 22" sheetId="3" r:id="rId3"/>
    <sheet name="Oct 22" sheetId="4" r:id="rId4"/>
    <sheet name="Nov 22" sheetId="5" r:id="rId5"/>
    <sheet name="Dec 22" sheetId="6" r:id="rId6"/>
    <sheet name="Jan 23" sheetId="7" r:id="rId7"/>
    <sheet name="Feb 23" sheetId="9" r:id="rId8"/>
    <sheet name="March 23" sheetId="8" r:id="rId9"/>
    <sheet name="April 23" sheetId="10" r:id="rId10"/>
    <sheet name="May 23" sheetId="11" r:id="rId11"/>
    <sheet name="June 23" sheetId="12" r:id="rId12"/>
    <sheet name="Alleys" sheetId="14" r:id="rId13"/>
    <sheet name="Key" sheetId="13" r:id="rId14"/>
    <sheet name="Rating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45" i="4" l="1"/>
  <c r="AG444" i="4"/>
  <c r="AG442" i="4"/>
  <c r="BC441" i="4"/>
  <c r="BC440" i="4"/>
  <c r="BC439" i="4"/>
  <c r="BC438" i="4"/>
  <c r="BC437" i="4"/>
  <c r="BC436" i="4"/>
  <c r="AG436" i="4"/>
  <c r="BC434" i="4"/>
  <c r="BC433" i="4"/>
  <c r="BC432" i="4"/>
  <c r="BC431" i="4"/>
  <c r="BC430" i="4"/>
  <c r="BC429" i="4"/>
  <c r="AG429" i="4"/>
  <c r="BC428" i="4"/>
  <c r="BC427" i="4"/>
  <c r="BC426" i="4"/>
  <c r="BC425" i="4"/>
  <c r="BC424" i="4"/>
  <c r="BC423" i="4"/>
  <c r="BC422" i="4"/>
  <c r="BC421" i="4"/>
  <c r="BC420" i="4"/>
  <c r="BC419" i="4"/>
  <c r="BC418" i="4"/>
  <c r="BC417" i="4"/>
  <c r="BC416" i="4"/>
  <c r="BC415" i="4"/>
  <c r="BC414" i="4"/>
  <c r="BC413" i="4"/>
  <c r="BC412" i="4"/>
  <c r="BC411" i="4"/>
  <c r="BC410" i="4"/>
  <c r="BC409" i="4"/>
  <c r="BC408" i="4"/>
  <c r="BC407" i="4"/>
  <c r="BC406" i="4"/>
  <c r="BC405" i="4"/>
  <c r="AL405" i="4"/>
  <c r="BC404" i="4"/>
  <c r="AL404" i="4"/>
  <c r="BC403" i="4"/>
  <c r="AL403" i="4"/>
  <c r="BC402" i="4"/>
  <c r="AL402" i="4"/>
  <c r="BC400" i="4"/>
  <c r="BC399" i="4"/>
  <c r="BC398" i="4"/>
  <c r="BC397" i="4"/>
  <c r="BC396" i="4"/>
  <c r="BC395" i="4"/>
  <c r="BC394" i="4"/>
  <c r="BC393" i="4"/>
  <c r="BC392" i="4"/>
  <c r="BC391" i="4"/>
  <c r="BC390" i="4"/>
  <c r="BC389" i="4"/>
  <c r="BC388" i="4"/>
  <c r="BC387" i="4"/>
  <c r="BC386" i="4"/>
  <c r="BC385" i="4"/>
  <c r="BC384" i="4"/>
  <c r="BC383" i="4"/>
  <c r="BC382" i="4"/>
  <c r="BC380" i="4"/>
  <c r="BC379" i="4"/>
  <c r="BC378" i="4"/>
  <c r="BC377" i="4"/>
  <c r="BC376" i="4"/>
  <c r="BC375" i="4"/>
  <c r="AG375" i="4"/>
  <c r="BC374" i="4"/>
  <c r="BC373" i="4"/>
  <c r="BC372" i="4"/>
  <c r="BC371" i="4"/>
  <c r="BC369" i="4"/>
  <c r="BC368" i="4"/>
  <c r="BC367" i="4"/>
  <c r="BC366" i="4"/>
  <c r="BC365" i="4"/>
  <c r="BC364" i="4"/>
  <c r="BC362" i="4"/>
  <c r="BC361" i="4"/>
  <c r="BC360" i="4"/>
  <c r="BC359" i="4"/>
  <c r="BC358" i="4"/>
  <c r="BC357" i="4"/>
  <c r="BC356" i="4"/>
  <c r="BC355" i="4"/>
  <c r="BC354" i="4"/>
  <c r="BC353" i="4"/>
  <c r="BC352" i="4"/>
  <c r="BC351" i="4"/>
  <c r="BC350" i="4"/>
  <c r="BC349" i="4"/>
  <c r="BC348" i="4"/>
  <c r="BC347" i="4"/>
  <c r="BC346" i="4"/>
  <c r="BC345" i="4"/>
  <c r="BC344" i="4"/>
  <c r="BC343" i="4"/>
  <c r="BC342" i="4"/>
  <c r="BC341" i="4"/>
  <c r="BC340" i="4"/>
  <c r="BC339" i="4"/>
  <c r="BC338" i="4"/>
  <c r="BC337" i="4"/>
  <c r="BC336" i="4"/>
  <c r="BC335" i="4"/>
  <c r="BC334" i="4"/>
  <c r="BC333" i="4"/>
  <c r="BC332" i="4"/>
  <c r="BC331" i="4"/>
  <c r="BC330" i="4"/>
  <c r="BC329" i="4"/>
  <c r="BC328" i="4"/>
  <c r="BC327" i="4"/>
  <c r="BC326" i="4"/>
  <c r="BC325" i="4"/>
  <c r="BC324" i="4"/>
  <c r="BC323" i="4"/>
  <c r="BC321" i="4"/>
  <c r="BC320" i="4"/>
  <c r="BC319" i="4"/>
  <c r="BC318" i="4"/>
  <c r="BC317" i="4"/>
  <c r="BC316" i="4"/>
  <c r="BC315" i="4"/>
  <c r="BC314" i="4"/>
  <c r="BC313" i="4"/>
  <c r="BC312" i="4"/>
  <c r="BC311" i="4"/>
  <c r="BC310" i="4"/>
  <c r="BC309" i="4"/>
  <c r="BC308" i="4"/>
  <c r="BC307" i="4"/>
  <c r="BC306" i="4"/>
  <c r="BC305" i="4"/>
  <c r="BC304" i="4"/>
  <c r="BC303" i="4"/>
  <c r="BC302" i="4"/>
  <c r="BC301" i="4"/>
  <c r="BC300" i="4"/>
  <c r="BC299" i="4"/>
  <c r="BC298" i="4"/>
  <c r="BC297" i="4"/>
  <c r="BC296" i="4"/>
  <c r="BC295" i="4"/>
  <c r="BC294" i="4"/>
  <c r="BC293" i="4"/>
  <c r="BC292" i="4"/>
  <c r="BC290" i="4"/>
  <c r="BC289" i="4"/>
  <c r="BC288" i="4"/>
  <c r="BC287" i="4"/>
  <c r="BC286" i="4"/>
  <c r="BC285" i="4"/>
  <c r="BC284" i="4"/>
  <c r="BC283" i="4"/>
  <c r="BC282" i="4"/>
  <c r="BC281" i="4"/>
  <c r="BC280" i="4"/>
  <c r="BC279" i="4"/>
  <c r="BC278" i="4"/>
  <c r="BC277" i="4"/>
  <c r="BC275" i="4"/>
  <c r="BC274" i="4"/>
  <c r="BC273" i="4"/>
  <c r="BC272" i="4"/>
  <c r="BC271" i="4"/>
  <c r="BC270" i="4"/>
  <c r="BC269" i="4"/>
  <c r="BC268" i="4"/>
  <c r="BC267" i="4"/>
  <c r="BC266" i="4"/>
  <c r="BC265" i="4"/>
  <c r="BC264" i="4"/>
  <c r="BC263" i="4"/>
  <c r="BC262" i="4"/>
  <c r="BC261" i="4"/>
  <c r="BC260" i="4"/>
  <c r="BC259" i="4"/>
  <c r="BC258" i="4"/>
  <c r="BC257" i="4"/>
  <c r="BC256" i="4"/>
  <c r="BC255" i="4"/>
  <c r="BC254" i="4"/>
  <c r="BC253" i="4"/>
  <c r="BC252" i="4"/>
  <c r="BC251" i="4"/>
  <c r="BC250" i="4"/>
  <c r="BC249" i="4"/>
  <c r="BC248" i="4"/>
  <c r="BC247" i="4"/>
  <c r="BC246" i="4"/>
  <c r="BC245" i="4"/>
  <c r="BC244" i="4"/>
  <c r="BC243" i="4"/>
  <c r="BC242" i="4"/>
  <c r="BC240" i="4"/>
  <c r="BC239" i="4"/>
  <c r="BC238" i="4"/>
  <c r="BC237" i="4"/>
  <c r="BC235" i="4"/>
  <c r="BC234" i="4"/>
  <c r="BC233" i="4"/>
  <c r="BC232" i="4"/>
  <c r="BC231" i="4"/>
  <c r="BC230" i="4"/>
  <c r="BC229" i="4"/>
  <c r="BC228" i="4"/>
  <c r="BC227" i="4"/>
  <c r="BC225" i="4"/>
  <c r="BC224" i="4"/>
  <c r="BC223" i="4"/>
  <c r="BC222" i="4"/>
  <c r="BC220" i="4"/>
  <c r="BC219" i="4"/>
  <c r="BC218" i="4"/>
  <c r="BC217" i="4"/>
  <c r="BC216" i="4"/>
  <c r="BC215" i="4"/>
  <c r="BC214" i="4"/>
  <c r="BC211" i="4"/>
  <c r="BC207" i="4"/>
  <c r="BC206" i="4"/>
  <c r="BC205" i="4"/>
  <c r="BC204" i="4"/>
  <c r="BC203" i="4"/>
  <c r="BC201" i="4"/>
  <c r="BC200" i="4"/>
  <c r="BC199" i="4"/>
  <c r="AG199" i="4"/>
  <c r="BC198" i="4"/>
  <c r="BC197" i="4"/>
  <c r="BC196" i="4"/>
  <c r="BC195" i="4"/>
  <c r="BC194" i="4"/>
  <c r="BC193" i="4"/>
  <c r="BC192" i="4"/>
  <c r="BC191" i="4"/>
  <c r="AG191" i="4"/>
  <c r="BC190" i="4"/>
  <c r="BC189" i="4"/>
  <c r="BC188" i="4"/>
  <c r="BC187" i="4"/>
  <c r="BC186" i="4"/>
  <c r="BC185" i="4"/>
  <c r="BC184" i="4"/>
  <c r="BC183" i="4"/>
  <c r="BC182" i="4"/>
  <c r="BC181" i="4"/>
  <c r="BC180" i="4"/>
  <c r="BC179" i="4"/>
  <c r="BC178" i="4"/>
  <c r="BC177" i="4"/>
  <c r="BC176" i="4"/>
  <c r="BC175" i="4"/>
  <c r="BC174" i="4"/>
  <c r="BC173" i="4"/>
  <c r="BC172" i="4"/>
  <c r="BC171" i="4"/>
  <c r="BC170" i="4"/>
  <c r="BC169" i="4"/>
  <c r="BC168" i="4"/>
  <c r="BC167" i="4"/>
  <c r="BC166" i="4"/>
  <c r="BC165" i="4"/>
  <c r="BC164" i="4"/>
  <c r="BC163" i="4"/>
  <c r="BC162" i="4"/>
  <c r="BC161" i="4"/>
  <c r="BC160" i="4"/>
  <c r="BC159" i="4"/>
  <c r="BC158" i="4"/>
  <c r="BC157" i="4"/>
  <c r="BC156" i="4"/>
  <c r="BC155" i="4"/>
  <c r="BC154" i="4"/>
  <c r="BC153" i="4"/>
  <c r="BC152" i="4"/>
  <c r="BC151" i="4"/>
  <c r="BC150" i="4"/>
  <c r="BC149" i="4"/>
  <c r="BC148" i="4"/>
  <c r="BC147" i="4"/>
  <c r="BC146" i="4"/>
  <c r="BC145" i="4"/>
  <c r="BC144" i="4"/>
  <c r="BC143" i="4"/>
  <c r="BC142" i="4"/>
  <c r="BC141" i="4"/>
  <c r="BC140" i="4"/>
  <c r="BC139" i="4"/>
  <c r="BC138" i="4"/>
  <c r="BC137" i="4"/>
  <c r="BC136" i="4"/>
  <c r="BC135" i="4"/>
  <c r="BC134" i="4"/>
  <c r="BC133" i="4"/>
  <c r="BC132" i="4"/>
  <c r="BC131" i="4"/>
  <c r="BC130" i="4"/>
  <c r="BC129" i="4"/>
  <c r="AG129" i="4"/>
  <c r="BC128" i="4"/>
  <c r="BC127" i="4"/>
  <c r="BC126" i="4"/>
  <c r="BC125" i="4"/>
  <c r="BC124" i="4"/>
  <c r="BC123" i="4"/>
  <c r="BC122" i="4"/>
  <c r="BC121" i="4"/>
  <c r="BC120" i="4"/>
  <c r="BC119" i="4"/>
  <c r="BC118" i="4"/>
  <c r="BC117" i="4"/>
  <c r="BC116" i="4"/>
  <c r="BC115" i="4"/>
  <c r="BC114" i="4"/>
  <c r="BC113" i="4"/>
  <c r="BC112" i="4"/>
  <c r="BC111" i="4"/>
  <c r="BC110" i="4"/>
  <c r="BC109" i="4"/>
  <c r="BC108" i="4"/>
  <c r="BC107" i="4"/>
  <c r="AG107" i="4"/>
  <c r="BC106" i="4"/>
  <c r="BC105" i="4"/>
  <c r="AG105" i="4"/>
  <c r="BC104" i="4"/>
  <c r="BC103" i="4"/>
  <c r="AG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AG91" i="4"/>
  <c r="BC90" i="4"/>
  <c r="AG90" i="4"/>
  <c r="BC89" i="4"/>
  <c r="BC88" i="4"/>
  <c r="BC87" i="4"/>
  <c r="BC86" i="4"/>
  <c r="BC85" i="4"/>
  <c r="BC84" i="4"/>
  <c r="BC83" i="4"/>
  <c r="BC82" i="4"/>
  <c r="BC81" i="4"/>
  <c r="BC80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BC66" i="4"/>
  <c r="BC65" i="4"/>
  <c r="BC64" i="4"/>
  <c r="BC63" i="4"/>
  <c r="BC62" i="4"/>
  <c r="AG62" i="4"/>
  <c r="BC61" i="4"/>
  <c r="BC60" i="4"/>
  <c r="BC59" i="4"/>
  <c r="BC58" i="4"/>
  <c r="BC56" i="4"/>
  <c r="BC55" i="4"/>
  <c r="BC54" i="4"/>
  <c r="AG54" i="4"/>
  <c r="BC53" i="4"/>
  <c r="BC52" i="4"/>
  <c r="BC51" i="4"/>
  <c r="BC50" i="4"/>
  <c r="BC49" i="4"/>
  <c r="BC48" i="4"/>
  <c r="BC47" i="4"/>
  <c r="BC46" i="4"/>
  <c r="BC45" i="4"/>
  <c r="BC44" i="4"/>
  <c r="BC43" i="4"/>
  <c r="BC42" i="4"/>
  <c r="BC41" i="4"/>
  <c r="BC40" i="4"/>
  <c r="BC39" i="4"/>
  <c r="BC38" i="4"/>
  <c r="BC37" i="4"/>
  <c r="BC36" i="4"/>
  <c r="BC35" i="4"/>
  <c r="BC34" i="4"/>
  <c r="BC33" i="4"/>
  <c r="BC32" i="4"/>
  <c r="BC31" i="4"/>
  <c r="AG31" i="4"/>
  <c r="BC30" i="4"/>
  <c r="BC29" i="4"/>
  <c r="BC27" i="4"/>
  <c r="BC26" i="4"/>
  <c r="BC25" i="4"/>
  <c r="BC24" i="4"/>
  <c r="BC23" i="4"/>
  <c r="BC22" i="4"/>
  <c r="BC21" i="4"/>
  <c r="BC20" i="4"/>
  <c r="BC18" i="4"/>
  <c r="BC17" i="4"/>
  <c r="BC16" i="4"/>
  <c r="BC15" i="4"/>
  <c r="BC14" i="4"/>
  <c r="BC12" i="4"/>
  <c r="BC10" i="4"/>
  <c r="BC9" i="4"/>
  <c r="BC8" i="4"/>
  <c r="BC6" i="4"/>
  <c r="BC5" i="4"/>
  <c r="BC4" i="4"/>
  <c r="BC3" i="4"/>
  <c r="AG439" i="3"/>
  <c r="AG438" i="3"/>
  <c r="AG436" i="3"/>
  <c r="BC434" i="3"/>
  <c r="BC433" i="3"/>
  <c r="BC432" i="3"/>
  <c r="BC431" i="3"/>
  <c r="BC430" i="3"/>
  <c r="BC429" i="3"/>
  <c r="BC428" i="3"/>
  <c r="BC427" i="3"/>
  <c r="BC426" i="3"/>
  <c r="BC425" i="3"/>
  <c r="BC424" i="3"/>
  <c r="BC423" i="3"/>
  <c r="BC422" i="3"/>
  <c r="BC421" i="3"/>
  <c r="BC420" i="3"/>
  <c r="BC419" i="3"/>
  <c r="BC418" i="3"/>
  <c r="BC417" i="3"/>
  <c r="BC416" i="3"/>
  <c r="BC415" i="3"/>
  <c r="BC413" i="3"/>
  <c r="BC412" i="3"/>
  <c r="BC411" i="3"/>
  <c r="BC410" i="3"/>
  <c r="BC409" i="3"/>
  <c r="BC408" i="3"/>
  <c r="BC407" i="3"/>
  <c r="BC406" i="3"/>
  <c r="BC405" i="3"/>
  <c r="BC404" i="3"/>
  <c r="BC403" i="3"/>
  <c r="BC402" i="3"/>
  <c r="BC401" i="3"/>
  <c r="BC400" i="3"/>
  <c r="BC399" i="3"/>
  <c r="BC398" i="3"/>
  <c r="BC397" i="3"/>
  <c r="BC396" i="3"/>
  <c r="BC395" i="3"/>
  <c r="BC394" i="3"/>
  <c r="BC393" i="3"/>
  <c r="BC391" i="3"/>
  <c r="BC390" i="3"/>
  <c r="BC389" i="3"/>
  <c r="BC388" i="3"/>
  <c r="BC387" i="3"/>
  <c r="BC386" i="3"/>
  <c r="BC385" i="3"/>
  <c r="BC384" i="3"/>
  <c r="BC383" i="3"/>
  <c r="BC382" i="3"/>
  <c r="BC380" i="3"/>
  <c r="BC379" i="3"/>
  <c r="BC378" i="3"/>
  <c r="BC377" i="3"/>
  <c r="BC376" i="3"/>
  <c r="BC375" i="3"/>
  <c r="BC373" i="3"/>
  <c r="BC372" i="3"/>
  <c r="BC371" i="3"/>
  <c r="BC370" i="3"/>
  <c r="BC369" i="3"/>
  <c r="BC368" i="3"/>
  <c r="BC367" i="3"/>
  <c r="BC366" i="3"/>
  <c r="BC365" i="3"/>
  <c r="BC364" i="3"/>
  <c r="BC363" i="3"/>
  <c r="BC362" i="3"/>
  <c r="BC361" i="3"/>
  <c r="BC360" i="3"/>
  <c r="BC359" i="3"/>
  <c r="BC358" i="3"/>
  <c r="BC357" i="3"/>
  <c r="BC356" i="3"/>
  <c r="BC355" i="3"/>
  <c r="BC354" i="3"/>
  <c r="BC353" i="3"/>
  <c r="AL353" i="3"/>
  <c r="BC352" i="3"/>
  <c r="AL352" i="3"/>
  <c r="BC351" i="3"/>
  <c r="BC350" i="3"/>
  <c r="BC349" i="3"/>
  <c r="BC348" i="3"/>
  <c r="BC347" i="3"/>
  <c r="BC346" i="3"/>
  <c r="BC345" i="3"/>
  <c r="BC344" i="3"/>
  <c r="AL344" i="3"/>
  <c r="BC343" i="3"/>
  <c r="AL343" i="3"/>
  <c r="BC342" i="3"/>
  <c r="BC341" i="3"/>
  <c r="BC340" i="3"/>
  <c r="BC339" i="3"/>
  <c r="BC338" i="3"/>
  <c r="BC337" i="3"/>
  <c r="BC336" i="3"/>
  <c r="BC335" i="3"/>
  <c r="BC334" i="3"/>
  <c r="BC333" i="3"/>
  <c r="BC332" i="3"/>
  <c r="BC331" i="3"/>
  <c r="BC330" i="3"/>
  <c r="BC328" i="3"/>
  <c r="BC327" i="3"/>
  <c r="BC326" i="3"/>
  <c r="BC325" i="3"/>
  <c r="BC324" i="3"/>
  <c r="BC323" i="3"/>
  <c r="BC322" i="3"/>
  <c r="BC321" i="3"/>
  <c r="BC320" i="3"/>
  <c r="BC319" i="3"/>
  <c r="BC318" i="3"/>
  <c r="BC317" i="3"/>
  <c r="BC316" i="3"/>
  <c r="BC315" i="3"/>
  <c r="BC314" i="3"/>
  <c r="BC313" i="3"/>
  <c r="BC312" i="3"/>
  <c r="BC311" i="3"/>
  <c r="BC310" i="3"/>
  <c r="BC309" i="3"/>
  <c r="BC308" i="3"/>
  <c r="BC307" i="3"/>
  <c r="BC306" i="3"/>
  <c r="BC305" i="3"/>
  <c r="BC304" i="3"/>
  <c r="BC303" i="3"/>
  <c r="BC302" i="3"/>
  <c r="BC301" i="3"/>
  <c r="BC299" i="3"/>
  <c r="BC298" i="3"/>
  <c r="BC297" i="3"/>
  <c r="BC296" i="3"/>
  <c r="BC295" i="3"/>
  <c r="BC294" i="3"/>
  <c r="BC293" i="3"/>
  <c r="BC292" i="3"/>
  <c r="BC291" i="3"/>
  <c r="BC290" i="3"/>
  <c r="BC289" i="3"/>
  <c r="BC288" i="3"/>
  <c r="BC287" i="3"/>
  <c r="BC286" i="3"/>
  <c r="BC285" i="3"/>
  <c r="BC284" i="3"/>
  <c r="BC283" i="3"/>
  <c r="BC282" i="3"/>
  <c r="BC281" i="3"/>
  <c r="BC280" i="3"/>
  <c r="BC279" i="3"/>
  <c r="BC278" i="3"/>
  <c r="BC277" i="3"/>
  <c r="BC276" i="3"/>
  <c r="BC275" i="3"/>
  <c r="BC274" i="3"/>
  <c r="BC273" i="3"/>
  <c r="BC272" i="3"/>
  <c r="BC271" i="3"/>
  <c r="BC270" i="3"/>
  <c r="BC269" i="3"/>
  <c r="BC268" i="3"/>
  <c r="BC267" i="3"/>
  <c r="BC266" i="3"/>
  <c r="BC265" i="3"/>
  <c r="BC264" i="3"/>
  <c r="BC263" i="3"/>
  <c r="BC262" i="3"/>
  <c r="BC261" i="3"/>
  <c r="BC260" i="3"/>
  <c r="BC259" i="3"/>
  <c r="BC258" i="3"/>
  <c r="BC257" i="3"/>
  <c r="BC256" i="3"/>
  <c r="BC255" i="3"/>
  <c r="BC254" i="3"/>
  <c r="BC253" i="3"/>
  <c r="BC252" i="3"/>
  <c r="BC251" i="3"/>
  <c r="BC250" i="3"/>
  <c r="BC249" i="3"/>
  <c r="BC248" i="3"/>
  <c r="BC247" i="3"/>
  <c r="BC246" i="3"/>
  <c r="BC244" i="3"/>
  <c r="BC243" i="3"/>
  <c r="BC242" i="3"/>
  <c r="BC241" i="3"/>
  <c r="BC239" i="3"/>
  <c r="BC238" i="3"/>
  <c r="BC237" i="3"/>
  <c r="BC236" i="3"/>
  <c r="BC235" i="3"/>
  <c r="BC234" i="3"/>
  <c r="BC233" i="3"/>
  <c r="BC232" i="3"/>
  <c r="BC231" i="3"/>
  <c r="BC230" i="3"/>
  <c r="BC229" i="3"/>
  <c r="BC228" i="3"/>
  <c r="BC227" i="3"/>
  <c r="BC226" i="3"/>
  <c r="BC225" i="3"/>
  <c r="BC224" i="3"/>
  <c r="BC223" i="3"/>
  <c r="BC222" i="3"/>
  <c r="BC221" i="3"/>
  <c r="BC219" i="3"/>
  <c r="BC218" i="3"/>
  <c r="BC217" i="3"/>
  <c r="BC216" i="3"/>
  <c r="BC215" i="3"/>
  <c r="BC214" i="3"/>
  <c r="AG214" i="3"/>
  <c r="BC213" i="3"/>
  <c r="BC212" i="3"/>
  <c r="BC211" i="3"/>
  <c r="BC210" i="3"/>
  <c r="BC208" i="3"/>
  <c r="BC207" i="3"/>
  <c r="BC206" i="3"/>
  <c r="BC205" i="3"/>
  <c r="BC204" i="3"/>
  <c r="BC203" i="3"/>
  <c r="BC202" i="3"/>
  <c r="BC201" i="3"/>
  <c r="BC200" i="3"/>
  <c r="BC199" i="3"/>
  <c r="BC198" i="3"/>
  <c r="BC197" i="3"/>
  <c r="BC196" i="3"/>
  <c r="BC195" i="3"/>
  <c r="BC194" i="3"/>
  <c r="BC193" i="3"/>
  <c r="BC192" i="3"/>
  <c r="BC191" i="3"/>
  <c r="BC190" i="3"/>
  <c r="BC189" i="3"/>
  <c r="BC188" i="3"/>
  <c r="BC187" i="3"/>
  <c r="BC186" i="3"/>
  <c r="BC185" i="3"/>
  <c r="BC184" i="3"/>
  <c r="BC183" i="3"/>
  <c r="BC182" i="3"/>
  <c r="BC181" i="3"/>
  <c r="BC180" i="3"/>
  <c r="BC179" i="3"/>
  <c r="BC178" i="3"/>
  <c r="BC177" i="3"/>
  <c r="BC176" i="3"/>
  <c r="BC175" i="3"/>
  <c r="BC174" i="3"/>
  <c r="BC173" i="3"/>
  <c r="BC172" i="3"/>
  <c r="BC171" i="3"/>
  <c r="BC170" i="3"/>
  <c r="BC169" i="3"/>
  <c r="BC168" i="3"/>
  <c r="BC167" i="3"/>
  <c r="BC166" i="3"/>
  <c r="BC165" i="3"/>
  <c r="BC164" i="3"/>
  <c r="BC163" i="3"/>
  <c r="BC162" i="3"/>
  <c r="BC161" i="3"/>
  <c r="BC160" i="3"/>
  <c r="BC159" i="3"/>
  <c r="BC158" i="3"/>
  <c r="BC157" i="3"/>
  <c r="BC156" i="3"/>
  <c r="BC155" i="3"/>
  <c r="BC154" i="3"/>
  <c r="BC153" i="3"/>
  <c r="BC152" i="3"/>
  <c r="BC151" i="3"/>
  <c r="BC150" i="3"/>
  <c r="BC149" i="3"/>
  <c r="BC148" i="3"/>
  <c r="BC147" i="3"/>
  <c r="BC146" i="3"/>
  <c r="BC145" i="3"/>
  <c r="BC144" i="3"/>
  <c r="BC143" i="3"/>
  <c r="BC142" i="3"/>
  <c r="BC141" i="3"/>
  <c r="BC140" i="3"/>
  <c r="BC139" i="3"/>
  <c r="BC138" i="3"/>
  <c r="BC137" i="3"/>
  <c r="BC135" i="3"/>
  <c r="BC134" i="3"/>
  <c r="BC133" i="3"/>
  <c r="BC132" i="3"/>
  <c r="BC131" i="3"/>
  <c r="BC130" i="3"/>
  <c r="BC129" i="3"/>
  <c r="BC128" i="3"/>
  <c r="BC127" i="3"/>
  <c r="BC126" i="3"/>
  <c r="BC125" i="3"/>
  <c r="BC124" i="3"/>
  <c r="BC123" i="3"/>
  <c r="BC122" i="3"/>
  <c r="BC121" i="3"/>
  <c r="BC120" i="3"/>
  <c r="BC119" i="3"/>
  <c r="BC118" i="3"/>
  <c r="BC117" i="3"/>
  <c r="BC116" i="3"/>
  <c r="BC115" i="3"/>
  <c r="BC114" i="3"/>
  <c r="BC113" i="3"/>
  <c r="BC112" i="3"/>
  <c r="BC111" i="3"/>
  <c r="BC110" i="3"/>
  <c r="BC109" i="3"/>
  <c r="BC108" i="3"/>
  <c r="BC107" i="3"/>
  <c r="BC106" i="3"/>
  <c r="BC105" i="3"/>
  <c r="BC104" i="3"/>
  <c r="BC103" i="3"/>
  <c r="BC102" i="3"/>
  <c r="BC101" i="3"/>
  <c r="BC100" i="3"/>
  <c r="BC99" i="3"/>
  <c r="BC98" i="3"/>
  <c r="BC97" i="3"/>
  <c r="AG97" i="3"/>
  <c r="BC96" i="3"/>
  <c r="AG96" i="3"/>
  <c r="BC95" i="3"/>
  <c r="BC94" i="3"/>
  <c r="BC93" i="3"/>
  <c r="BC92" i="3"/>
  <c r="BC91" i="3"/>
  <c r="BC90" i="3"/>
  <c r="BC89" i="3"/>
  <c r="BC88" i="3"/>
  <c r="BC87" i="3"/>
  <c r="BC86" i="3"/>
  <c r="BC85" i="3"/>
  <c r="BC84" i="3"/>
  <c r="BC82" i="3"/>
  <c r="BC81" i="3"/>
  <c r="BC80" i="3"/>
  <c r="BC79" i="3"/>
  <c r="BC78" i="3"/>
  <c r="BC77" i="3"/>
  <c r="BC76" i="3"/>
  <c r="BC75" i="3"/>
  <c r="BC74" i="3"/>
  <c r="BC73" i="3"/>
  <c r="BC72" i="3"/>
  <c r="BC71" i="3"/>
  <c r="BC70" i="3"/>
  <c r="BC69" i="3"/>
  <c r="BC68" i="3"/>
  <c r="AG68" i="3"/>
  <c r="BC67" i="3"/>
  <c r="BC66" i="3"/>
  <c r="BC65" i="3"/>
  <c r="BC64" i="3"/>
  <c r="BC63" i="3"/>
  <c r="BC62" i="3"/>
  <c r="BC61" i="3"/>
  <c r="BC60" i="3"/>
  <c r="BC59" i="3"/>
  <c r="BC57" i="3"/>
  <c r="BC56" i="3"/>
  <c r="BC55" i="3"/>
  <c r="AG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AG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5" i="3"/>
  <c r="BC4" i="3"/>
  <c r="BC3" i="3"/>
  <c r="AG430" i="2"/>
  <c r="BC428" i="2"/>
  <c r="BC427" i="2"/>
  <c r="BC426" i="2"/>
  <c r="BC425" i="2"/>
  <c r="BC424" i="2"/>
  <c r="BC423" i="2"/>
  <c r="BC422" i="2"/>
  <c r="BC421" i="2"/>
  <c r="BC420" i="2"/>
  <c r="BC419" i="2"/>
  <c r="BC418" i="2"/>
  <c r="BC417" i="2"/>
  <c r="BC416" i="2"/>
  <c r="BC415" i="2"/>
  <c r="BC414" i="2"/>
  <c r="BC413" i="2"/>
  <c r="BC412" i="2"/>
  <c r="BC411" i="2"/>
  <c r="BC410" i="2"/>
  <c r="BC409" i="2"/>
  <c r="BC408" i="2"/>
  <c r="BC407" i="2"/>
  <c r="BC406" i="2"/>
  <c r="BC405" i="2"/>
  <c r="BC404" i="2"/>
  <c r="BC403" i="2"/>
  <c r="BC402" i="2"/>
  <c r="BC401" i="2"/>
  <c r="BC399" i="2"/>
  <c r="BC398" i="2"/>
  <c r="BC397" i="2"/>
  <c r="BC396" i="2"/>
  <c r="BC395" i="2"/>
  <c r="BC394" i="2"/>
  <c r="BC393" i="2"/>
  <c r="BC392" i="2"/>
  <c r="BC391" i="2"/>
  <c r="BC390" i="2"/>
  <c r="BC389" i="2"/>
  <c r="BC387" i="2"/>
  <c r="BC386" i="2"/>
  <c r="BC385" i="2"/>
  <c r="BC384" i="2"/>
  <c r="BC383" i="2"/>
  <c r="BC382" i="2"/>
  <c r="BC381" i="2"/>
  <c r="BC380" i="2"/>
  <c r="BC379" i="2"/>
  <c r="BC378" i="2"/>
  <c r="BC377" i="2"/>
  <c r="BC376" i="2"/>
  <c r="BC374" i="2"/>
  <c r="BC373" i="2"/>
  <c r="BC372" i="2"/>
  <c r="BC371" i="2"/>
  <c r="BC370" i="2"/>
  <c r="BC369" i="2"/>
  <c r="BC367" i="2"/>
  <c r="BC366" i="2"/>
  <c r="BC365" i="2"/>
  <c r="BC364" i="2"/>
  <c r="BC363" i="2"/>
  <c r="BC362" i="2"/>
  <c r="BC361" i="2"/>
  <c r="BC360" i="2"/>
  <c r="BC359" i="2"/>
  <c r="BC358" i="2"/>
  <c r="BC357" i="2"/>
  <c r="BC356" i="2"/>
  <c r="BC355" i="2"/>
  <c r="BC354" i="2"/>
  <c r="BC353" i="2"/>
  <c r="BC352" i="2"/>
  <c r="BC351" i="2"/>
  <c r="BC350" i="2"/>
  <c r="BC349" i="2"/>
  <c r="BC348" i="2"/>
  <c r="BC347" i="2"/>
  <c r="AL347" i="2"/>
  <c r="BC346" i="2"/>
  <c r="AL346" i="2"/>
  <c r="BC345" i="2"/>
  <c r="BC344" i="2"/>
  <c r="BC343" i="2"/>
  <c r="BC342" i="2"/>
  <c r="BC341" i="2"/>
  <c r="BC340" i="2"/>
  <c r="BC339" i="2"/>
  <c r="BC338" i="2"/>
  <c r="AL338" i="2"/>
  <c r="BC337" i="2"/>
  <c r="AL337" i="2"/>
  <c r="BC336" i="2"/>
  <c r="BC335" i="2"/>
  <c r="BC334" i="2"/>
  <c r="BC333" i="2"/>
  <c r="BC332" i="2"/>
  <c r="BC331" i="2"/>
  <c r="BC330" i="2"/>
  <c r="BC329" i="2"/>
  <c r="BC328" i="2"/>
  <c r="BC327" i="2"/>
  <c r="BC326" i="2"/>
  <c r="BC325" i="2"/>
  <c r="BC324" i="2"/>
  <c r="BC322" i="2"/>
  <c r="BC321" i="2"/>
  <c r="BC320" i="2"/>
  <c r="BC319" i="2"/>
  <c r="BC318" i="2"/>
  <c r="BC317" i="2"/>
  <c r="BC316" i="2"/>
  <c r="BC315" i="2"/>
  <c r="BC314" i="2"/>
  <c r="BC313" i="2"/>
  <c r="BC312" i="2"/>
  <c r="BC311" i="2"/>
  <c r="BC310" i="2"/>
  <c r="BC309" i="2"/>
  <c r="BC308" i="2"/>
  <c r="BC307" i="2"/>
  <c r="BC306" i="2"/>
  <c r="BC305" i="2"/>
  <c r="BC304" i="2"/>
  <c r="BC303" i="2"/>
  <c r="BC302" i="2"/>
  <c r="BC301" i="2"/>
  <c r="BC300" i="2"/>
  <c r="BC299" i="2"/>
  <c r="BC298" i="2"/>
  <c r="BC297" i="2"/>
  <c r="BC296" i="2"/>
  <c r="BC295" i="2"/>
  <c r="BC293" i="2"/>
  <c r="BC292" i="2"/>
  <c r="BC291" i="2"/>
  <c r="BC290" i="2"/>
  <c r="BC289" i="2"/>
  <c r="BC288" i="2"/>
  <c r="BC287" i="2"/>
  <c r="BC286" i="2"/>
  <c r="BC285" i="2"/>
  <c r="BC284" i="2"/>
  <c r="BC283" i="2"/>
  <c r="BC282" i="2"/>
  <c r="BC281" i="2"/>
  <c r="BC280" i="2"/>
  <c r="BC279" i="2"/>
  <c r="BC278" i="2"/>
  <c r="BC277" i="2"/>
  <c r="BC276" i="2"/>
  <c r="BC275" i="2"/>
  <c r="BC274" i="2"/>
  <c r="BC273" i="2"/>
  <c r="BC272" i="2"/>
  <c r="BC271" i="2"/>
  <c r="BC270" i="2"/>
  <c r="BC269" i="2"/>
  <c r="BC268" i="2"/>
  <c r="BC267" i="2"/>
  <c r="BC266" i="2"/>
  <c r="BC265" i="2"/>
  <c r="BC264" i="2"/>
  <c r="BC263" i="2"/>
  <c r="BC262" i="2"/>
  <c r="BC261" i="2"/>
  <c r="BC260" i="2"/>
  <c r="BC259" i="2"/>
  <c r="BC258" i="2"/>
  <c r="BC257" i="2"/>
  <c r="BC256" i="2"/>
  <c r="BC255" i="2"/>
  <c r="BC254" i="2"/>
  <c r="BC253" i="2"/>
  <c r="BC252" i="2"/>
  <c r="BC251" i="2"/>
  <c r="BC250" i="2"/>
  <c r="BC249" i="2"/>
  <c r="BC248" i="2"/>
  <c r="BC247" i="2"/>
  <c r="BC246" i="2"/>
  <c r="BC245" i="2"/>
  <c r="BC244" i="2"/>
  <c r="BC243" i="2"/>
  <c r="BC242" i="2"/>
  <c r="BC241" i="2"/>
  <c r="BC240" i="2"/>
  <c r="BC238" i="2"/>
  <c r="BC237" i="2"/>
  <c r="BC236" i="2"/>
  <c r="BC235" i="2"/>
  <c r="BC233" i="2"/>
  <c r="BC232" i="2"/>
  <c r="BC231" i="2"/>
  <c r="BC230" i="2"/>
  <c r="BC229" i="2"/>
  <c r="BC228" i="2"/>
  <c r="BC227" i="2"/>
  <c r="BC226" i="2"/>
  <c r="BC225" i="2"/>
  <c r="BC224" i="2"/>
  <c r="BC223" i="2"/>
  <c r="BC222" i="2"/>
  <c r="BC221" i="2"/>
  <c r="BC220" i="2"/>
  <c r="BC219" i="2"/>
  <c r="BC218" i="2"/>
  <c r="BC217" i="2"/>
  <c r="BC216" i="2"/>
  <c r="BC215" i="2"/>
  <c r="BC213" i="2"/>
  <c r="BC212" i="2"/>
  <c r="BC211" i="2"/>
  <c r="BC210" i="2"/>
  <c r="BC209" i="2"/>
  <c r="BC208" i="2"/>
  <c r="BC207" i="2"/>
  <c r="AG207" i="2"/>
  <c r="BC206" i="2"/>
  <c r="BC205" i="2"/>
  <c r="BC204" i="2"/>
  <c r="BC203" i="2"/>
  <c r="BC202" i="2"/>
  <c r="BC201" i="2"/>
  <c r="BC199" i="2"/>
  <c r="BC198" i="2"/>
  <c r="BC197" i="2"/>
  <c r="BC196" i="2"/>
  <c r="BC195" i="2"/>
  <c r="BC194" i="2"/>
  <c r="BC193" i="2"/>
  <c r="BC192" i="2"/>
  <c r="BC191" i="2"/>
  <c r="BC190" i="2"/>
  <c r="BC189" i="2"/>
  <c r="BC188" i="2"/>
  <c r="BC187" i="2"/>
  <c r="BC186" i="2"/>
  <c r="BC185" i="2"/>
  <c r="BC184" i="2"/>
  <c r="BC183" i="2"/>
  <c r="BC182" i="2"/>
  <c r="BC181" i="2"/>
  <c r="BC180" i="2"/>
  <c r="BC179" i="2"/>
  <c r="BC178" i="2"/>
  <c r="BC177" i="2"/>
  <c r="BC176" i="2"/>
  <c r="BC175" i="2"/>
  <c r="BC174" i="2"/>
  <c r="BC173" i="2"/>
  <c r="BC172" i="2"/>
  <c r="BC171" i="2"/>
  <c r="BC170" i="2"/>
  <c r="BC169" i="2"/>
  <c r="BC168" i="2"/>
  <c r="BC167" i="2"/>
  <c r="BC166" i="2"/>
  <c r="BC165" i="2"/>
  <c r="BC164" i="2"/>
  <c r="BC163" i="2"/>
  <c r="BC162" i="2"/>
  <c r="BC161" i="2"/>
  <c r="BC160" i="2"/>
  <c r="BC159" i="2"/>
  <c r="BC158" i="2"/>
  <c r="BC157" i="2"/>
  <c r="BC156" i="2"/>
  <c r="BC155" i="2"/>
  <c r="BC154" i="2"/>
  <c r="BC153" i="2"/>
  <c r="BC152" i="2"/>
  <c r="BC151" i="2"/>
  <c r="BC150" i="2"/>
  <c r="BC149" i="2"/>
  <c r="BC148" i="2"/>
  <c r="BC147" i="2"/>
  <c r="BC146" i="2"/>
  <c r="BC145" i="2"/>
  <c r="BC144" i="2"/>
  <c r="BC143" i="2"/>
  <c r="BC142" i="2"/>
  <c r="BC141" i="2"/>
  <c r="BC140" i="2"/>
  <c r="BC139" i="2"/>
  <c r="BC138" i="2"/>
  <c r="BC137" i="2"/>
  <c r="BC136" i="2"/>
  <c r="BC135" i="2"/>
  <c r="BC134" i="2"/>
  <c r="BC133" i="2"/>
  <c r="BC132" i="2"/>
  <c r="BC131" i="2"/>
  <c r="BC130" i="2"/>
  <c r="BC129" i="2"/>
  <c r="BC128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AG92" i="2"/>
  <c r="BC91" i="2"/>
  <c r="AG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AG60" i="2"/>
  <c r="BC59" i="2"/>
  <c r="BC58" i="2"/>
  <c r="BC57" i="2"/>
  <c r="BC56" i="2"/>
  <c r="BC54" i="2"/>
  <c r="BC53" i="2"/>
  <c r="BC52" i="2"/>
  <c r="BC51" i="2"/>
  <c r="AG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AG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I3" i="14"/>
  <c r="AG430" i="1"/>
  <c r="BC429" i="1"/>
  <c r="BC428" i="1"/>
  <c r="BC427" i="1"/>
  <c r="BC426" i="1"/>
  <c r="BC425" i="1"/>
  <c r="BC424" i="1"/>
  <c r="BC423" i="1"/>
  <c r="BC422" i="1"/>
  <c r="BC421" i="1"/>
  <c r="BC420" i="1"/>
  <c r="BC419" i="1"/>
  <c r="BC418" i="1"/>
  <c r="BC417" i="1"/>
  <c r="BC416" i="1"/>
  <c r="BC415" i="1"/>
  <c r="BC414" i="1"/>
  <c r="BC413" i="1"/>
  <c r="BC412" i="1"/>
  <c r="BC411" i="1"/>
  <c r="BC410" i="1"/>
  <c r="BC409" i="1"/>
  <c r="BC408" i="1"/>
  <c r="BC407" i="1"/>
  <c r="BC406" i="1"/>
  <c r="BC405" i="1"/>
  <c r="BC404" i="1"/>
  <c r="BC403" i="1"/>
  <c r="BC402" i="1"/>
  <c r="BC401" i="1"/>
  <c r="BC400" i="1"/>
  <c r="BC399" i="1"/>
  <c r="BC398" i="1"/>
  <c r="BC396" i="1"/>
  <c r="BC395" i="1"/>
  <c r="BC394" i="1"/>
  <c r="BC393" i="1"/>
  <c r="BC392" i="1"/>
  <c r="BC391" i="1"/>
  <c r="BC390" i="1"/>
  <c r="BC388" i="1"/>
  <c r="BC387" i="1"/>
  <c r="BC386" i="1"/>
  <c r="BC385" i="1"/>
  <c r="BC384" i="1"/>
  <c r="BC383" i="1"/>
  <c r="BC382" i="1"/>
  <c r="BC381" i="1"/>
  <c r="BC380" i="1"/>
  <c r="BC379" i="1"/>
  <c r="BC378" i="1"/>
  <c r="BC377" i="1"/>
  <c r="BC376" i="1"/>
  <c r="BC374" i="1"/>
  <c r="BC372" i="1"/>
  <c r="BC371" i="1"/>
  <c r="BC370" i="1"/>
  <c r="BC369" i="1"/>
  <c r="BC368" i="1"/>
  <c r="BC367" i="1"/>
  <c r="BC366" i="1"/>
  <c r="BC365" i="1"/>
  <c r="BC364" i="1"/>
  <c r="BC363" i="1"/>
  <c r="BC362" i="1"/>
  <c r="BC361" i="1"/>
  <c r="BC360" i="1"/>
  <c r="BC359" i="1"/>
  <c r="BC358" i="1"/>
  <c r="BC357" i="1"/>
  <c r="BC356" i="1"/>
  <c r="BC355" i="1"/>
  <c r="BC354" i="1"/>
  <c r="BC353" i="1"/>
  <c r="BC352" i="1"/>
  <c r="BC351" i="1"/>
  <c r="BC350" i="1"/>
  <c r="BC349" i="1"/>
  <c r="BC348" i="1"/>
  <c r="BC347" i="1"/>
  <c r="AL347" i="1"/>
  <c r="BC346" i="1"/>
  <c r="AL346" i="1"/>
  <c r="BC345" i="1"/>
  <c r="BC344" i="1"/>
  <c r="BC343" i="1"/>
  <c r="BC342" i="1"/>
  <c r="BC341" i="1"/>
  <c r="BC340" i="1"/>
  <c r="BC339" i="1"/>
  <c r="BC338" i="1"/>
  <c r="AL338" i="1"/>
  <c r="BC337" i="1"/>
  <c r="AL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2" i="1"/>
  <c r="BC211" i="1"/>
  <c r="BC210" i="1"/>
  <c r="BC209" i="1"/>
  <c r="BC208" i="1"/>
  <c r="BC207" i="1"/>
  <c r="BC206" i="1"/>
  <c r="AG206" i="1"/>
  <c r="BC205" i="1"/>
  <c r="BC204" i="1"/>
  <c r="BC203" i="1"/>
  <c r="BC202" i="1"/>
  <c r="BC201" i="1"/>
  <c r="BC200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AG91" i="1"/>
  <c r="BC90" i="1"/>
  <c r="AG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AG60" i="1"/>
  <c r="BC59" i="1"/>
  <c r="BC58" i="1"/>
  <c r="BC57" i="1"/>
  <c r="BC56" i="1"/>
  <c r="BC54" i="1"/>
  <c r="BC53" i="1"/>
  <c r="BC52" i="1"/>
  <c r="BC51" i="1"/>
  <c r="AG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AG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G335" i="8"/>
  <c r="BC332" i="8"/>
  <c r="AG332" i="8"/>
  <c r="BC331" i="8"/>
  <c r="BC330" i="8"/>
  <c r="BC329" i="8"/>
  <c r="AG329" i="8"/>
  <c r="BC328" i="8"/>
  <c r="BC327" i="8"/>
  <c r="BC326" i="8"/>
  <c r="BC325" i="8"/>
  <c r="BC324" i="8"/>
  <c r="BC323" i="8"/>
  <c r="AG323" i="8"/>
  <c r="BC322" i="8"/>
  <c r="BC321" i="8"/>
  <c r="BC320" i="8"/>
  <c r="BC318" i="8"/>
  <c r="BC317" i="8"/>
  <c r="BC316" i="8"/>
  <c r="BC315" i="8"/>
  <c r="BC314" i="8"/>
  <c r="BC313" i="8"/>
  <c r="BC312" i="8"/>
  <c r="BC311" i="8"/>
  <c r="BC310" i="8"/>
  <c r="BC309" i="8"/>
  <c r="BC308" i="8"/>
  <c r="AG308" i="8"/>
  <c r="BC307" i="8"/>
  <c r="BC306" i="8"/>
  <c r="BC305" i="8"/>
  <c r="BC304" i="8"/>
  <c r="BC303" i="8"/>
  <c r="BC302" i="8"/>
  <c r="BC301" i="8"/>
  <c r="BC300" i="8"/>
  <c r="BC299" i="8"/>
  <c r="BC298" i="8"/>
  <c r="BC297" i="8"/>
  <c r="BC296" i="8"/>
  <c r="BC295" i="8"/>
  <c r="BC294" i="8"/>
  <c r="BC293" i="8"/>
  <c r="BC292" i="8"/>
  <c r="BC290" i="8"/>
  <c r="BC289" i="8"/>
  <c r="BC288" i="8"/>
  <c r="BC287" i="8"/>
  <c r="BC286" i="8"/>
  <c r="BC285" i="8"/>
  <c r="BC284" i="8"/>
  <c r="BC283" i="8"/>
  <c r="BC282" i="8"/>
  <c r="BC281" i="8"/>
  <c r="BC280" i="8"/>
  <c r="BC279" i="8"/>
  <c r="BC278" i="8"/>
  <c r="BC276" i="8"/>
  <c r="BC275" i="8"/>
  <c r="BC274" i="8"/>
  <c r="BC273" i="8"/>
  <c r="BC272" i="8"/>
  <c r="BC271" i="8"/>
  <c r="BC270" i="8"/>
  <c r="BC269" i="8"/>
  <c r="BC268" i="8"/>
  <c r="BC267" i="8"/>
  <c r="BC266" i="8"/>
  <c r="BC265" i="8"/>
  <c r="AG265" i="8"/>
  <c r="BC264" i="8"/>
  <c r="BC263" i="8"/>
  <c r="BC262" i="8"/>
  <c r="BC261" i="8"/>
  <c r="BC260" i="8"/>
  <c r="BC259" i="8"/>
  <c r="BC258" i="8"/>
  <c r="BC257" i="8"/>
  <c r="BC256" i="8"/>
  <c r="AL256" i="8"/>
  <c r="BC255" i="8"/>
  <c r="AL255" i="8"/>
  <c r="BC254" i="8"/>
  <c r="BC253" i="8"/>
  <c r="BC252" i="8"/>
  <c r="BC251" i="8"/>
  <c r="AL251" i="8"/>
  <c r="BC250" i="8"/>
  <c r="AL250" i="8"/>
  <c r="BC249" i="8"/>
  <c r="BC248" i="8"/>
  <c r="BC247" i="8"/>
  <c r="BC245" i="8"/>
  <c r="BC244" i="8"/>
  <c r="BC243" i="8"/>
  <c r="BC242" i="8"/>
  <c r="BC241" i="8"/>
  <c r="BC240" i="8"/>
  <c r="BC239" i="8"/>
  <c r="BC238" i="8"/>
  <c r="BC237" i="8"/>
  <c r="AG237" i="8"/>
  <c r="BC236" i="8"/>
  <c r="BC235" i="8"/>
  <c r="BC234" i="8"/>
  <c r="BC233" i="8"/>
  <c r="BC232" i="8"/>
  <c r="BC231" i="8"/>
  <c r="BC230" i="8"/>
  <c r="BC229" i="8"/>
  <c r="BC228" i="8"/>
  <c r="BC227" i="8"/>
  <c r="AG227" i="8"/>
  <c r="BC226" i="8"/>
  <c r="BC225" i="8"/>
  <c r="BC223" i="8"/>
  <c r="BC222" i="8"/>
  <c r="AG222" i="8"/>
  <c r="BC221" i="8"/>
  <c r="AG221" i="8"/>
  <c r="BC220" i="8"/>
  <c r="BC219" i="8"/>
  <c r="BC218" i="8"/>
  <c r="BC217" i="8"/>
  <c r="BC216" i="8"/>
  <c r="BC215" i="8"/>
  <c r="BC214" i="8"/>
  <c r="BC213" i="8"/>
  <c r="BC212" i="8"/>
  <c r="BC211" i="8"/>
  <c r="AG211" i="8"/>
  <c r="BC210" i="8"/>
  <c r="BC209" i="8"/>
  <c r="BC208" i="8"/>
  <c r="BC207" i="8"/>
  <c r="BC206" i="8"/>
  <c r="BC205" i="8"/>
  <c r="BC204" i="8"/>
  <c r="BC203" i="8"/>
  <c r="BC202" i="8"/>
  <c r="BC201" i="8"/>
  <c r="BC200" i="8"/>
  <c r="BC199" i="8"/>
  <c r="AG199" i="8"/>
  <c r="BC198" i="8"/>
  <c r="BC197" i="8"/>
  <c r="BC196" i="8"/>
  <c r="BC195" i="8"/>
  <c r="BC194" i="8"/>
  <c r="BC193" i="8"/>
  <c r="BC192" i="8"/>
  <c r="AG192" i="8"/>
  <c r="BC191" i="8"/>
  <c r="BC190" i="8"/>
  <c r="AG190" i="8"/>
  <c r="BC189" i="8"/>
  <c r="BC188" i="8"/>
  <c r="BC186" i="8"/>
  <c r="BC185" i="8"/>
  <c r="BC184" i="8"/>
  <c r="BC183" i="8"/>
  <c r="BC182" i="8"/>
  <c r="BC181" i="8"/>
  <c r="BC180" i="8"/>
  <c r="AG180" i="8"/>
  <c r="BC179" i="8"/>
  <c r="BC178" i="8"/>
  <c r="BC177" i="8"/>
  <c r="BC176" i="8"/>
  <c r="BC175" i="8"/>
  <c r="BC174" i="8"/>
  <c r="BC173" i="8"/>
  <c r="BC172" i="8"/>
  <c r="BC171" i="8"/>
  <c r="BC170" i="8"/>
  <c r="AG170" i="8"/>
  <c r="BC169" i="8"/>
  <c r="BC168" i="8"/>
  <c r="BC167" i="8"/>
  <c r="BC166" i="8"/>
  <c r="BC165" i="8"/>
  <c r="BC164" i="8"/>
  <c r="BC163" i="8"/>
  <c r="BC162" i="8"/>
  <c r="BC161" i="8"/>
  <c r="BC159" i="8"/>
  <c r="BC158" i="8"/>
  <c r="BC157" i="8"/>
  <c r="BC156" i="8"/>
  <c r="BC155" i="8"/>
  <c r="BC154" i="8"/>
  <c r="BC153" i="8"/>
  <c r="AG153" i="8"/>
  <c r="BC152" i="8"/>
  <c r="BC151" i="8"/>
  <c r="BC150" i="8"/>
  <c r="BC149" i="8"/>
  <c r="BC148" i="8"/>
  <c r="BC147" i="8"/>
  <c r="BC146" i="8"/>
  <c r="BC145" i="8"/>
  <c r="BC144" i="8"/>
  <c r="BC143" i="8"/>
  <c r="BC142" i="8"/>
  <c r="BC141" i="8"/>
  <c r="BC140" i="8"/>
  <c r="BC139" i="8"/>
  <c r="BC138" i="8"/>
  <c r="BC137" i="8"/>
  <c r="BC136" i="8"/>
  <c r="BC135" i="8"/>
  <c r="BC134" i="8"/>
  <c r="BC133" i="8"/>
  <c r="BC132" i="8"/>
  <c r="BC131" i="8"/>
  <c r="BC129" i="8"/>
  <c r="BC128" i="8"/>
  <c r="BC127" i="8"/>
  <c r="BC126" i="8"/>
  <c r="BC125" i="8"/>
  <c r="BC124" i="8"/>
  <c r="AG124" i="8"/>
  <c r="BC123" i="8"/>
  <c r="BC122" i="8"/>
  <c r="BC121" i="8"/>
  <c r="BC120" i="8"/>
  <c r="BC119" i="8"/>
  <c r="BC118" i="8"/>
  <c r="BC117" i="8"/>
  <c r="BC116" i="8"/>
  <c r="BC115" i="8"/>
  <c r="BC114" i="8"/>
  <c r="AG114" i="8"/>
  <c r="BC113" i="8"/>
  <c r="BC112" i="8"/>
  <c r="BC111" i="8"/>
  <c r="BC109" i="8"/>
  <c r="BC108" i="8"/>
  <c r="AG108" i="8"/>
  <c r="BC107" i="8"/>
  <c r="BC106" i="8"/>
  <c r="BC105" i="8"/>
  <c r="BC104" i="8"/>
  <c r="BC103" i="8"/>
  <c r="BC102" i="8"/>
  <c r="BC101" i="8"/>
  <c r="BC100" i="8"/>
  <c r="BC99" i="8"/>
  <c r="BC98" i="8"/>
  <c r="BC97" i="8"/>
  <c r="BC96" i="8"/>
  <c r="BC95" i="8"/>
  <c r="BC94" i="8"/>
  <c r="BC93" i="8"/>
  <c r="AG93" i="8"/>
  <c r="BC92" i="8"/>
  <c r="AG92" i="8"/>
  <c r="BC91" i="8"/>
  <c r="AG91" i="8"/>
  <c r="BC90" i="8"/>
  <c r="BC89" i="8"/>
  <c r="BC88" i="8"/>
  <c r="BC87" i="8"/>
  <c r="BC86" i="8"/>
  <c r="BC85" i="8"/>
  <c r="BC84" i="8"/>
  <c r="AG84" i="8"/>
  <c r="BC83" i="8"/>
  <c r="AG83" i="8"/>
  <c r="BC82" i="8"/>
  <c r="BC81" i="8"/>
  <c r="BC80" i="8"/>
  <c r="BC79" i="8"/>
  <c r="BC78" i="8"/>
  <c r="BC77" i="8"/>
  <c r="BC76" i="8"/>
  <c r="BC75" i="8"/>
  <c r="BC74" i="8"/>
  <c r="BC73" i="8"/>
  <c r="BC72" i="8"/>
  <c r="BC71" i="8"/>
  <c r="BC70" i="8"/>
  <c r="BC69" i="8"/>
  <c r="BC68" i="8"/>
  <c r="BC67" i="8"/>
  <c r="BC66" i="8"/>
  <c r="BC65" i="8"/>
  <c r="BC64" i="8"/>
  <c r="BC63" i="8"/>
  <c r="BC62" i="8"/>
  <c r="BC61" i="8"/>
  <c r="AG61" i="8"/>
  <c r="BC60" i="8"/>
  <c r="BC59" i="8"/>
  <c r="AG59" i="8"/>
  <c r="BC58" i="8"/>
  <c r="BC57" i="8"/>
  <c r="BC56" i="8"/>
  <c r="BC55" i="8"/>
  <c r="BC54" i="8"/>
  <c r="BC53" i="8"/>
  <c r="BC52" i="8"/>
  <c r="BC51" i="8"/>
  <c r="BC49" i="8"/>
  <c r="BC48" i="8"/>
  <c r="BC47" i="8"/>
  <c r="BC46" i="8"/>
  <c r="BC45" i="8"/>
  <c r="BC44" i="8"/>
  <c r="BC43" i="8"/>
  <c r="AG43" i="8"/>
  <c r="BC42" i="8"/>
  <c r="AG42" i="8"/>
  <c r="BC41" i="8"/>
  <c r="AG41" i="8"/>
  <c r="BC40" i="8"/>
  <c r="BC39" i="8"/>
  <c r="AG39" i="8"/>
  <c r="BC38" i="8"/>
  <c r="BC37" i="8"/>
  <c r="BC36" i="8"/>
  <c r="BC35" i="8"/>
  <c r="BC34" i="8"/>
  <c r="BC33" i="8"/>
  <c r="BC32" i="8"/>
  <c r="AG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AG18" i="8"/>
  <c r="BC17" i="8"/>
  <c r="BC16" i="8"/>
  <c r="BC15" i="8"/>
  <c r="BC14" i="8"/>
  <c r="BC13" i="8"/>
  <c r="BC12" i="8"/>
  <c r="BC11" i="8"/>
  <c r="BC10" i="8"/>
  <c r="BC9" i="8"/>
  <c r="BC8" i="8"/>
  <c r="BC7" i="8"/>
  <c r="AG7" i="8"/>
  <c r="BC6" i="8"/>
  <c r="BC5" i="8"/>
  <c r="BC4" i="8"/>
  <c r="BC3" i="8"/>
</calcChain>
</file>

<file path=xl/sharedStrings.xml><?xml version="1.0" encoding="utf-8"?>
<sst xmlns="http://schemas.openxmlformats.org/spreadsheetml/2006/main" count="16144" uniqueCount="1621">
  <si>
    <t>Complete</t>
  </si>
  <si>
    <t>Maxwell Bradley</t>
  </si>
  <si>
    <t>Daniel Frockt</t>
  </si>
  <si>
    <t>Benjamin Tipton</t>
  </si>
  <si>
    <t>Vanessa Burns</t>
  </si>
  <si>
    <t>Distribute report to the following:</t>
  </si>
  <si>
    <t>John Callihan</t>
  </si>
  <si>
    <t>CC:</t>
  </si>
  <si>
    <t>Jeff Brown</t>
  </si>
  <si>
    <t>86-100</t>
  </si>
  <si>
    <t>Good</t>
  </si>
  <si>
    <t>71-85</t>
  </si>
  <si>
    <t>56-70</t>
  </si>
  <si>
    <t>41-55</t>
  </si>
  <si>
    <t>26-40</t>
  </si>
  <si>
    <t>0-10</t>
  </si>
  <si>
    <t>11-25</t>
  </si>
  <si>
    <t>Satisfactory</t>
  </si>
  <si>
    <t>Fair</t>
  </si>
  <si>
    <t>Poor</t>
  </si>
  <si>
    <t>Very Poor</t>
  </si>
  <si>
    <t>Serious</t>
  </si>
  <si>
    <t>Failed</t>
  </si>
  <si>
    <t>Utility Conflict</t>
  </si>
  <si>
    <t>Concrete Road</t>
  </si>
  <si>
    <t>Not completed yet</t>
  </si>
  <si>
    <t>Metro Project Pending</t>
  </si>
  <si>
    <t>Pre- Pave</t>
  </si>
  <si>
    <t>Contract</t>
  </si>
  <si>
    <t>SW</t>
  </si>
  <si>
    <t>PO#</t>
  </si>
  <si>
    <t>Date received</t>
  </si>
  <si>
    <t>Road</t>
  </si>
  <si>
    <t>From</t>
  </si>
  <si>
    <t>To</t>
  </si>
  <si>
    <t>Rating</t>
  </si>
  <si>
    <t>District</t>
  </si>
  <si>
    <t>Classification</t>
  </si>
  <si>
    <t>Length (ft)</t>
  </si>
  <si>
    <t>Width (ft)</t>
  </si>
  <si>
    <t>Surface Area (sqft)</t>
  </si>
  <si>
    <t>Surface Area (SY)</t>
  </si>
  <si>
    <t>Depth (in)</t>
  </si>
  <si>
    <t>Volume (cf)</t>
  </si>
  <si>
    <t>lbs</t>
  </si>
  <si>
    <t xml:space="preserve">tons + 15% </t>
  </si>
  <si>
    <t>Asphalt</t>
  </si>
  <si>
    <t>Milling</t>
  </si>
  <si>
    <t>Striping</t>
  </si>
  <si>
    <t>MH</t>
  </si>
  <si>
    <t>Historic</t>
  </si>
  <si>
    <t>Ramps/ other</t>
  </si>
  <si>
    <t>Total</t>
  </si>
  <si>
    <t>Estimate</t>
  </si>
  <si>
    <t>Actual</t>
  </si>
  <si>
    <t>Actual End Date</t>
  </si>
  <si>
    <t>Funding Source</t>
  </si>
  <si>
    <t>Account Code #1</t>
  </si>
  <si>
    <t>Amount</t>
  </si>
  <si>
    <t>Account Code #2</t>
  </si>
  <si>
    <t>Account Code #3</t>
  </si>
  <si>
    <t>Account Code #4</t>
  </si>
  <si>
    <t>Account Code #5</t>
  </si>
  <si>
    <t>Notes:</t>
  </si>
  <si>
    <t>Lane Miles</t>
  </si>
  <si>
    <t>Hall</t>
  </si>
  <si>
    <t>Hale Ave</t>
  </si>
  <si>
    <t>S 26th St</t>
  </si>
  <si>
    <t>Local</t>
  </si>
  <si>
    <t>Pri Coll</t>
  </si>
  <si>
    <t>S 40th St</t>
  </si>
  <si>
    <t>Min Art</t>
  </si>
  <si>
    <t>LP</t>
  </si>
  <si>
    <t>Dead End</t>
  </si>
  <si>
    <t>July</t>
  </si>
  <si>
    <t>Poplar Level Rd</t>
  </si>
  <si>
    <t>W Hill St</t>
  </si>
  <si>
    <t>Baxter Ave</t>
  </si>
  <si>
    <t>S 1st St</t>
  </si>
  <si>
    <t>S Floyd St</t>
  </si>
  <si>
    <t>E Witherspoon St</t>
  </si>
  <si>
    <t>E Chestnut St</t>
  </si>
  <si>
    <t>W Main St</t>
  </si>
  <si>
    <t>S Shelby St</t>
  </si>
  <si>
    <t>S Preston St</t>
  </si>
  <si>
    <t>Roy Wilkins Ave</t>
  </si>
  <si>
    <t>Greenwood Ave</t>
  </si>
  <si>
    <t>Dixie Hwy</t>
  </si>
  <si>
    <t>Arthur St</t>
  </si>
  <si>
    <t>Brownsboro Rd</t>
  </si>
  <si>
    <t>Grinstead Dr</t>
  </si>
  <si>
    <t>Bardstown Rd</t>
  </si>
  <si>
    <t>Taylorsville Rd</t>
  </si>
  <si>
    <t>Hikes Ln</t>
  </si>
  <si>
    <t>PW Funds</t>
  </si>
  <si>
    <t>Six Mile Ln</t>
  </si>
  <si>
    <t>Manslick Rd</t>
  </si>
  <si>
    <t>Bearcamp Rd</t>
  </si>
  <si>
    <t>Blevins Gap Rd</t>
  </si>
  <si>
    <t>Sec Coll</t>
  </si>
  <si>
    <t>Crittenden Dr</t>
  </si>
  <si>
    <t>University Blvd</t>
  </si>
  <si>
    <t>River Rd</t>
  </si>
  <si>
    <t>Strawberry Ln</t>
  </si>
  <si>
    <t>Southside Dr</t>
  </si>
  <si>
    <t>Holiday Towers Blvd</t>
  </si>
  <si>
    <t>Fern Valley Rd</t>
  </si>
  <si>
    <t>Bermuda Ln</t>
  </si>
  <si>
    <t>CD Capital, PW Bond</t>
  </si>
  <si>
    <t>8102-410-8105-148323-822702</t>
  </si>
  <si>
    <t>High Rise Dr</t>
  </si>
  <si>
    <t>Holiday Towers Dr</t>
  </si>
  <si>
    <t>Seatonville Rd</t>
  </si>
  <si>
    <t>Klondike Ln</t>
  </si>
  <si>
    <t>S 5th St</t>
  </si>
  <si>
    <t>CIF</t>
  </si>
  <si>
    <t>S 39th St</t>
  </si>
  <si>
    <t xml:space="preserve">Dead End </t>
  </si>
  <si>
    <t>Kellie Watson</t>
  </si>
  <si>
    <t>Christy Tapp</t>
  </si>
  <si>
    <t>Aaron Jackson</t>
  </si>
  <si>
    <t>Metro Council Staff</t>
  </si>
  <si>
    <t>LaTonya Bell</t>
  </si>
  <si>
    <t>Est Sidewalk Start Date</t>
  </si>
  <si>
    <t>Estimated Ramps</t>
  </si>
  <si>
    <t>ADA Ramps Installed</t>
  </si>
  <si>
    <t>Spent</t>
  </si>
  <si>
    <t>Area (SqFt)</t>
  </si>
  <si>
    <t>Wilson Ave</t>
  </si>
  <si>
    <t>PW FUNDS 18</t>
  </si>
  <si>
    <t>S 9th St</t>
  </si>
  <si>
    <t>Cabel St</t>
  </si>
  <si>
    <t>E Washington St</t>
  </si>
  <si>
    <t>N Hancock St</t>
  </si>
  <si>
    <t>Maj Art</t>
  </si>
  <si>
    <t>dead end</t>
  </si>
  <si>
    <t>Browns Ln</t>
  </si>
  <si>
    <t>Billtown Rd</t>
  </si>
  <si>
    <t>Preston Hwy</t>
  </si>
  <si>
    <t>Downes Ln</t>
  </si>
  <si>
    <t>Rob Roy St</t>
  </si>
  <si>
    <t>Section from Stawberry to macalester may have been repaved</t>
  </si>
  <si>
    <t>Downes Ter</t>
  </si>
  <si>
    <t>New Way</t>
  </si>
  <si>
    <t>E Southside Ct</t>
  </si>
  <si>
    <t>Council</t>
  </si>
  <si>
    <t>Morningside Way</t>
  </si>
  <si>
    <t>Monaco Dr</t>
  </si>
  <si>
    <t>Council Funds</t>
  </si>
  <si>
    <t>350002-190</t>
  </si>
  <si>
    <t>See Crittenden</t>
  </si>
  <si>
    <t>Heritage green work complete.  Will schedule for spring 2019</t>
  </si>
  <si>
    <t>LWC work done in area</t>
  </si>
  <si>
    <t>Algonquin Pky</t>
  </si>
  <si>
    <t>I264 Ramp</t>
  </si>
  <si>
    <t>Concrete LWC Main replacement area</t>
  </si>
  <si>
    <t>I 264 Ramp</t>
  </si>
  <si>
    <t>Concrete by I264, asphalt on other side of Algonquin, LWC Main replacement Area</t>
  </si>
  <si>
    <t>S 41st St</t>
  </si>
  <si>
    <t>Bells Ln</t>
  </si>
  <si>
    <t>SW connection should be made in SE corner @ Algonquin extending sidewalk to intersection.  Concrete Rd next to Ernst.   , LWC Main replacement Area</t>
  </si>
  <si>
    <t>W Magnolia Ave</t>
  </si>
  <si>
    <t>W Market St</t>
  </si>
  <si>
    <t>Rudd Ave</t>
  </si>
  <si>
    <t>Southwestern Pky</t>
  </si>
  <si>
    <t>W Burnett Ave</t>
  </si>
  <si>
    <t>Alta Vista Ct</t>
  </si>
  <si>
    <t>Alta Vista Rd</t>
  </si>
  <si>
    <t>Parklawn Dr</t>
  </si>
  <si>
    <t>Greenbelt Hwy</t>
  </si>
  <si>
    <t>Rutledge Rd</t>
  </si>
  <si>
    <t>Bay Pointe Ct</t>
  </si>
  <si>
    <t>Bay Pointe Dr</t>
  </si>
  <si>
    <t>Chamberlain Ln</t>
  </si>
  <si>
    <t>Chamberlain Ct</t>
  </si>
  <si>
    <t>Old Clark Station Rd</t>
  </si>
  <si>
    <t>Hwy 148</t>
  </si>
  <si>
    <t xml:space="preserve">Bridge proejct and new development coming into area.  Need to hold on work until we get more clarification on those projects. </t>
  </si>
  <si>
    <t>W Amherst Ave</t>
  </si>
  <si>
    <t>Fegenbush Ln</t>
  </si>
  <si>
    <t>Cooper Chapel Rd</t>
  </si>
  <si>
    <t>Maple Rd</t>
  </si>
  <si>
    <t>Egypt Ln</t>
  </si>
  <si>
    <t>McCawley Rd</t>
  </si>
  <si>
    <t>Stop paving just past last entrance to the apartments, LWC main replacement project</t>
  </si>
  <si>
    <t>3rd Street Rd</t>
  </si>
  <si>
    <t>8101-410-8210-148385-822702</t>
  </si>
  <si>
    <t>Ozzy Gibson</t>
  </si>
  <si>
    <t>S 3rd St</t>
  </si>
  <si>
    <t>Old Henry Rd</t>
  </si>
  <si>
    <t>S Clay St</t>
  </si>
  <si>
    <t>S 4th St</t>
  </si>
  <si>
    <t>Dumesnil St</t>
  </si>
  <si>
    <t>Lime Kiln Ln</t>
  </si>
  <si>
    <t>350002-307</t>
  </si>
  <si>
    <t>Mint Spring Branch Rd</t>
  </si>
  <si>
    <t>Outer Loop</t>
  </si>
  <si>
    <t>Dutchmans Ln</t>
  </si>
  <si>
    <t>Moved to FY 21 due to virus</t>
  </si>
  <si>
    <t>350002-312</t>
  </si>
  <si>
    <t>Cecil Ave</t>
  </si>
  <si>
    <t>S 29th St</t>
  </si>
  <si>
    <t>S 32nd St</t>
  </si>
  <si>
    <t>Jefferson Blvd</t>
  </si>
  <si>
    <t>S 28th St</t>
  </si>
  <si>
    <t>S 23rd &amp; Becker Ct intersection</t>
  </si>
  <si>
    <t>S 23rd St</t>
  </si>
  <si>
    <t>Wingfield Ln</t>
  </si>
  <si>
    <t>Hardesty Ave</t>
  </si>
  <si>
    <t>Story Ave</t>
  </si>
  <si>
    <t>Franklin St</t>
  </si>
  <si>
    <t>E Liberty St</t>
  </si>
  <si>
    <t>Cooper St</t>
  </si>
  <si>
    <t>E Burnett Ave</t>
  </si>
  <si>
    <t>W Jefferson St</t>
  </si>
  <si>
    <t>E Broadway</t>
  </si>
  <si>
    <t>S 22nd St</t>
  </si>
  <si>
    <t>S 24th St</t>
  </si>
  <si>
    <t>Cedar Grove Ct</t>
  </si>
  <si>
    <t>Northwestern Pky</t>
  </si>
  <si>
    <t>Jewell Ave</t>
  </si>
  <si>
    <t>S 44th St</t>
  </si>
  <si>
    <t>Dead End (west)</t>
  </si>
  <si>
    <t>S Shawnee Ter</t>
  </si>
  <si>
    <t>Shawnee Park Dr</t>
  </si>
  <si>
    <t>S 30th St</t>
  </si>
  <si>
    <t>W Ormsby Ave</t>
  </si>
  <si>
    <t>Lancaster Essex Ct</t>
  </si>
  <si>
    <t>Greenlawn Rd</t>
  </si>
  <si>
    <t>Wesboro Rd</t>
  </si>
  <si>
    <t>Herr Ln</t>
  </si>
  <si>
    <t>Hayward Rd</t>
  </si>
  <si>
    <t>Birnamwood Dr</t>
  </si>
  <si>
    <t>St Andrews Church Rd</t>
  </si>
  <si>
    <t>Sylvania Rd</t>
  </si>
  <si>
    <t>Memory Ln</t>
  </si>
  <si>
    <t>Westmeadow Ct</t>
  </si>
  <si>
    <t>Mitchell Hill Rd</t>
  </si>
  <si>
    <t>Omar Khayyam Blvd</t>
  </si>
  <si>
    <t>Stonestreet Rd</t>
  </si>
  <si>
    <t>Valley Station Rd</t>
  </si>
  <si>
    <t>Donau Ln</t>
  </si>
  <si>
    <t>Count Fleet Dr</t>
  </si>
  <si>
    <t>Anna Ln</t>
  </si>
  <si>
    <t>Dunvegan Rd</t>
  </si>
  <si>
    <t>Regal Rd</t>
  </si>
  <si>
    <t>Bates View Ct</t>
  </si>
  <si>
    <t>Ward Ave</t>
  </si>
  <si>
    <t>Dorsey Ln</t>
  </si>
  <si>
    <t>Arnold Palmer Blvd</t>
  </si>
  <si>
    <t>Landmark Dr</t>
  </si>
  <si>
    <t>Aiken Rd</t>
  </si>
  <si>
    <t>Easum Rd</t>
  </si>
  <si>
    <t>Coon Trl</t>
  </si>
  <si>
    <t>Kenwood Hill Rd</t>
  </si>
  <si>
    <t>Possum Path</t>
  </si>
  <si>
    <t>Dead End (All)</t>
  </si>
  <si>
    <t>Brentlinger Ln</t>
  </si>
  <si>
    <t>Moorhaven Dr</t>
  </si>
  <si>
    <t>Valley College Dr</t>
  </si>
  <si>
    <t>D13 Paving Projects</t>
  </si>
  <si>
    <t>Lynnbrook Dr</t>
  </si>
  <si>
    <t xml:space="preserve"> </t>
  </si>
  <si>
    <t>350002-363</t>
  </si>
  <si>
    <t>Woodbine St</t>
  </si>
  <si>
    <t>521 Woodbine St</t>
  </si>
  <si>
    <t>8102-410-8105-148223-822702</t>
  </si>
  <si>
    <t>8138-410-8107-148223-822702</t>
  </si>
  <si>
    <t>350002-401</t>
  </si>
  <si>
    <t>350002-400</t>
  </si>
  <si>
    <t>350002-399</t>
  </si>
  <si>
    <t>350002-394</t>
  </si>
  <si>
    <t>350002-389</t>
  </si>
  <si>
    <t>See E Liberty above</t>
  </si>
  <si>
    <t>Millgate Rd</t>
  </si>
  <si>
    <t>See Southwestern Pkwy</t>
  </si>
  <si>
    <t>Pointe Bay Blvd</t>
  </si>
  <si>
    <t>D24 TBD</t>
  </si>
  <si>
    <t>8672-410-8105-148236-822702</t>
  </si>
  <si>
    <t>8102-410-8105-148236-822702</t>
  </si>
  <si>
    <t>8125-410-8207-148385-822702</t>
  </si>
  <si>
    <t>Use accounts in order</t>
  </si>
  <si>
    <t>350002-434</t>
  </si>
  <si>
    <t>350002-392</t>
  </si>
  <si>
    <t>See Eagles Cove Dr</t>
  </si>
  <si>
    <t>350002-441</t>
  </si>
  <si>
    <t>350002-449</t>
  </si>
  <si>
    <t>Albrecht Ct</t>
  </si>
  <si>
    <t>Albrecht Cir</t>
  </si>
  <si>
    <t xml:space="preserve"> 8133 410 8210 048101 822702</t>
  </si>
  <si>
    <t>Doe Spring Ct</t>
  </si>
  <si>
    <t>8676-410-8106-048101-822702</t>
  </si>
  <si>
    <t>350002-448</t>
  </si>
  <si>
    <t>Falls Ridge Ct</t>
  </si>
  <si>
    <t xml:space="preserve">Trail Ridge Rd </t>
  </si>
  <si>
    <t>Dead end</t>
  </si>
  <si>
    <t>Fawn Meadow Ct</t>
  </si>
  <si>
    <t xml:space="preserve"> 8133 410 8107 048101 822702</t>
  </si>
  <si>
    <t>Spring Branch Ct</t>
  </si>
  <si>
    <t>Trail Crest Ct</t>
  </si>
  <si>
    <t>350002-450</t>
  </si>
  <si>
    <t>350002-454</t>
  </si>
  <si>
    <t>350002-455</t>
  </si>
  <si>
    <t>See Albrecht Ct</t>
  </si>
  <si>
    <t>See Falls Ridge Ct</t>
  </si>
  <si>
    <t>This is a private Roadway</t>
  </si>
  <si>
    <t>350002-459</t>
  </si>
  <si>
    <t xml:space="preserve">See W Jefferson </t>
  </si>
  <si>
    <t>Moved to FY 23</t>
  </si>
  <si>
    <t>MSD project in area</t>
  </si>
  <si>
    <t>See Possum Path</t>
  </si>
  <si>
    <t>MSD to help with work.</t>
  </si>
  <si>
    <t>Waiting on MOU with KYTC</t>
  </si>
  <si>
    <t>350002-463</t>
  </si>
  <si>
    <t>Hunsinger Gardens Road Repairs</t>
  </si>
  <si>
    <t>8123-410-8107-148411-822702</t>
  </si>
  <si>
    <t>8133-410-8107-148411-822702</t>
  </si>
  <si>
    <t>8102-410-8105-148411-822702</t>
  </si>
  <si>
    <t>Clarion Ct</t>
  </si>
  <si>
    <t>Lees Ln</t>
  </si>
  <si>
    <t>Ellerholt Ct</t>
  </si>
  <si>
    <t>Virginia Ave</t>
  </si>
  <si>
    <t>Fordson Way</t>
  </si>
  <si>
    <t>S 43rd St</t>
  </si>
  <si>
    <t>All paved but 2 blocks where LWC conflict is</t>
  </si>
  <si>
    <t>Mae Ave</t>
  </si>
  <si>
    <t>Crums Ln</t>
  </si>
  <si>
    <t>S Crums Ln</t>
  </si>
  <si>
    <t>S 42nd St</t>
  </si>
  <si>
    <t>Cane Run Red</t>
  </si>
  <si>
    <t>Winnrose Way</t>
  </si>
  <si>
    <t>***Buechel Bank Rd ***</t>
  </si>
  <si>
    <t>Barley Ave</t>
  </si>
  <si>
    <t>Bruce Ave</t>
  </si>
  <si>
    <t>Need to confirm when time gets closer if this roadway should be paved or if it will be widened as part of the planned LPA project.</t>
  </si>
  <si>
    <t>Applegrove Ln</t>
  </si>
  <si>
    <t>Newport Rd</t>
  </si>
  <si>
    <t>Beechbrook Rd</t>
  </si>
  <si>
    <t>Kranet Wat</t>
  </si>
  <si>
    <t>Belrad Dr</t>
  </si>
  <si>
    <t>Buechel Bank Rd</t>
  </si>
  <si>
    <t>Cawood Dr</t>
  </si>
  <si>
    <t>Coram Way</t>
  </si>
  <si>
    <t>Sebree Ln</t>
  </si>
  <si>
    <t>Dahl Rd</t>
  </si>
  <si>
    <t>Guest Ave</t>
  </si>
  <si>
    <t>Handley Ave (West)</t>
  </si>
  <si>
    <t>Kern Ct</t>
  </si>
  <si>
    <t>Kranet Way</t>
  </si>
  <si>
    <t>Bolling Ave</t>
  </si>
  <si>
    <t>S 17th St</t>
  </si>
  <si>
    <t>McCloskey Ave</t>
  </si>
  <si>
    <t>Ralph Ave</t>
  </si>
  <si>
    <t>Gerald Dr</t>
  </si>
  <si>
    <t>350002-467</t>
  </si>
  <si>
    <t>YUM Center Ramps</t>
  </si>
  <si>
    <t>On Main St</t>
  </si>
  <si>
    <t>Barrett Ave</t>
  </si>
  <si>
    <t>S Campbell St</t>
  </si>
  <si>
    <t>E Madison St</t>
  </si>
  <si>
    <t>E Muhammad Ali Blvd</t>
  </si>
  <si>
    <t>N 9th St</t>
  </si>
  <si>
    <t>W Washington St</t>
  </si>
  <si>
    <t>N Shelby St</t>
  </si>
  <si>
    <t>I 64 Ramp</t>
  </si>
  <si>
    <t xml:space="preserve">Rubel Ave </t>
  </si>
  <si>
    <t>Payne St</t>
  </si>
  <si>
    <t>E Main St</t>
  </si>
  <si>
    <t>E Jefferson</t>
  </si>
  <si>
    <t>E Muhammad Ali</t>
  </si>
  <si>
    <t>?</t>
  </si>
  <si>
    <t>complete rebuild</t>
  </si>
  <si>
    <t>N 8th St</t>
  </si>
  <si>
    <t>Cedar St</t>
  </si>
  <si>
    <t>Larkwood Ave</t>
  </si>
  <si>
    <t>W Madison St</t>
  </si>
  <si>
    <t>S 31st St</t>
  </si>
  <si>
    <t>River Park Dr</t>
  </si>
  <si>
    <t>S/N 34th St</t>
  </si>
  <si>
    <t>N 35th St</t>
  </si>
  <si>
    <t>S/N Shawnee Ter</t>
  </si>
  <si>
    <t>Duncan St</t>
  </si>
  <si>
    <t>check for MSD project</t>
  </si>
  <si>
    <t>Vermont Ave</t>
  </si>
  <si>
    <t>Southwestern Pkwy</t>
  </si>
  <si>
    <t>S 6th St</t>
  </si>
  <si>
    <t>W Broadway</t>
  </si>
  <si>
    <t>S 7th St</t>
  </si>
  <si>
    <t>E St Catherine St</t>
  </si>
  <si>
    <t>St James Ct</t>
  </si>
  <si>
    <t>St Louis Ave</t>
  </si>
  <si>
    <t>W Oak St</t>
  </si>
  <si>
    <t>Erin Way</t>
  </si>
  <si>
    <t>Meadowgate Ln</t>
  </si>
  <si>
    <t>portion may be in Lyndon</t>
  </si>
  <si>
    <t>Flagstaff Ct</t>
  </si>
  <si>
    <t>Lyndon Ln</t>
  </si>
  <si>
    <t>Westport Rd</t>
  </si>
  <si>
    <t>Maricopa Ct</t>
  </si>
  <si>
    <t>Farnham Dr</t>
  </si>
  <si>
    <t>Maricopa Dr</t>
  </si>
  <si>
    <t>Creekwood Rd</t>
  </si>
  <si>
    <t>portion may be in Meadowbrook Farm</t>
  </si>
  <si>
    <t xml:space="preserve">LG&amp;E conflict </t>
  </si>
  <si>
    <t>Lexington Rd</t>
  </si>
  <si>
    <t>Bonnycastle Ter</t>
  </si>
  <si>
    <t>Bonnycastle Ave</t>
  </si>
  <si>
    <t>Denham Rd</t>
  </si>
  <si>
    <t>Valletta Rd</t>
  </si>
  <si>
    <t>Pee Wee Reese Rd</t>
  </si>
  <si>
    <t>Drayton Dr</t>
  </si>
  <si>
    <t>Dudley Ave</t>
  </si>
  <si>
    <t>Highland Ave</t>
  </si>
  <si>
    <t>Ellwood Ave</t>
  </si>
  <si>
    <t>Gladstone Ave</t>
  </si>
  <si>
    <t>Landor Ave</t>
  </si>
  <si>
    <t>Lucia Ave</t>
  </si>
  <si>
    <t>McCoy Way</t>
  </si>
  <si>
    <t>Trevilian Way</t>
  </si>
  <si>
    <t>Cleveland Blvd</t>
  </si>
  <si>
    <t>N Birchwood Ave</t>
  </si>
  <si>
    <t>University Rd</t>
  </si>
  <si>
    <t>Fleming Ave</t>
  </si>
  <si>
    <t>N Hite Ave</t>
  </si>
  <si>
    <t>S Petterson Ave</t>
  </si>
  <si>
    <t>Le Blanc Ct</t>
  </si>
  <si>
    <t>Moran Pl</t>
  </si>
  <si>
    <t>Ridgedale Rd</t>
  </si>
  <si>
    <t>Riedling Dr</t>
  </si>
  <si>
    <t>Thistlewood Dr</t>
  </si>
  <si>
    <t>Zorn Ave</t>
  </si>
  <si>
    <t>University Ave</t>
  </si>
  <si>
    <t>Regan Ave</t>
  </si>
  <si>
    <t>Ashview Ter</t>
  </si>
  <si>
    <t>English Ave</t>
  </si>
  <si>
    <t>Clarks Ln</t>
  </si>
  <si>
    <t>French Ave</t>
  </si>
  <si>
    <t>Meade Ave</t>
  </si>
  <si>
    <t>Harrison Ave</t>
  </si>
  <si>
    <t>Filson Ave</t>
  </si>
  <si>
    <t>Colin Ave</t>
  </si>
  <si>
    <t>Greenup Rd</t>
  </si>
  <si>
    <t>McKinley Ave</t>
  </si>
  <si>
    <t>Hess Ln</t>
  </si>
  <si>
    <t>Thruston Ave</t>
  </si>
  <si>
    <t xml:space="preserve">Briarglen Ln </t>
  </si>
  <si>
    <t>See Brody Ln</t>
  </si>
  <si>
    <t>Brody Ln</t>
  </si>
  <si>
    <t>Ridgehurst Pl</t>
  </si>
  <si>
    <t>8148-410-8107-148573-822702</t>
  </si>
  <si>
    <t>Brookglen Ct</t>
  </si>
  <si>
    <t>Stonydale Ln</t>
  </si>
  <si>
    <t>Debra Way</t>
  </si>
  <si>
    <t>McMahan Blvd</t>
  </si>
  <si>
    <t>Sunrise Way</t>
  </si>
  <si>
    <t>Fieldside Cir</t>
  </si>
  <si>
    <t>Greenbrook Ct</t>
  </si>
  <si>
    <t>Stonyrun Dr</t>
  </si>
  <si>
    <t>See Stonyrun Dr</t>
  </si>
  <si>
    <t>Hope Ct</t>
  </si>
  <si>
    <t>Hunsinger Ln</t>
  </si>
  <si>
    <t>Ridgehurst Ct</t>
  </si>
  <si>
    <t>Old Six Mile Ln</t>
  </si>
  <si>
    <t>Green Garden Ct</t>
  </si>
  <si>
    <t>Stony Brook Dr</t>
  </si>
  <si>
    <t>Stone Hollow Dr</t>
  </si>
  <si>
    <t>Stone River Ct</t>
  </si>
  <si>
    <t>Brookhollow Dr</t>
  </si>
  <si>
    <t>Stonyrun Cir</t>
  </si>
  <si>
    <t>Stonyrun Dr (All)</t>
  </si>
  <si>
    <t>Stonyrun Ct</t>
  </si>
  <si>
    <t>Stonygale Ln</t>
  </si>
  <si>
    <t>8148-410-8210-148572-822702</t>
  </si>
  <si>
    <t>Watterson Trl</t>
  </si>
  <si>
    <t>S Hurstbourne Pkwy</t>
  </si>
  <si>
    <t>Windbrook Ct</t>
  </si>
  <si>
    <t>Capella Ln</t>
  </si>
  <si>
    <t>Wood Rd</t>
  </si>
  <si>
    <t>350002-470</t>
  </si>
  <si>
    <t>Freeport Dr</t>
  </si>
  <si>
    <t>Trade Port Dr</t>
  </si>
  <si>
    <t>See Trade Port Dr</t>
  </si>
  <si>
    <t>Terry Rd</t>
  </si>
  <si>
    <t>Sylvania #4 Rd</t>
  </si>
  <si>
    <t>Johnsontown Rd</t>
  </si>
  <si>
    <t>Transport Ct</t>
  </si>
  <si>
    <t>Greyling Dr</t>
  </si>
  <si>
    <t>Lonsome Hollow Rd</t>
  </si>
  <si>
    <t>350002-468</t>
  </si>
  <si>
    <t>Carbine Ln</t>
  </si>
  <si>
    <t>Commerce Crossings Dr</t>
  </si>
  <si>
    <t>Cooper Chruch Rd</t>
  </si>
  <si>
    <t>TBD</t>
  </si>
  <si>
    <t>8148-410-8107-148574-822702</t>
  </si>
  <si>
    <t>Garrow Ave</t>
  </si>
  <si>
    <t>Clay Ave</t>
  </si>
  <si>
    <t>Southacres Dr</t>
  </si>
  <si>
    <t>Garrow Ct</t>
  </si>
  <si>
    <t>W Manslick Rd</t>
  </si>
  <si>
    <t>portion in D 14</t>
  </si>
  <si>
    <t>Interchange Dr</t>
  </si>
  <si>
    <t>includes RWCOMPKEY 31714 Old Preston</t>
  </si>
  <si>
    <t>Interchange Way</t>
  </si>
  <si>
    <t>Keys Ferry Rd</t>
  </si>
  <si>
    <t>Lone Oak Ave (North)</t>
  </si>
  <si>
    <t>Markwell Ln</t>
  </si>
  <si>
    <t>Obrecht Way</t>
  </si>
  <si>
    <t>Minyard Dr</t>
  </si>
  <si>
    <t>Whites Ln</t>
  </si>
  <si>
    <t>Gerald Way</t>
  </si>
  <si>
    <t>Appollo Ct</t>
  </si>
  <si>
    <t>Appollo Ln</t>
  </si>
  <si>
    <t>Ponder Ln</t>
  </si>
  <si>
    <t>Ashby Ln</t>
  </si>
  <si>
    <t>Greenbelt</t>
  </si>
  <si>
    <t>Count Turf Dr</t>
  </si>
  <si>
    <t>Donerail Way</t>
  </si>
  <si>
    <t>Plaudit Way</t>
  </si>
  <si>
    <t>Reigh Count Dr</t>
  </si>
  <si>
    <t>Halma Dr</t>
  </si>
  <si>
    <t>E Orell Rd</t>
  </si>
  <si>
    <t>Middleground Dr</t>
  </si>
  <si>
    <t>Yolanda Dr</t>
  </si>
  <si>
    <t>Bellevue Ave</t>
  </si>
  <si>
    <t>Longfield Ave</t>
  </si>
  <si>
    <t>Brentwood Ave</t>
  </si>
  <si>
    <t>Warren Ave</t>
  </si>
  <si>
    <t>Calhoun Ave</t>
  </si>
  <si>
    <t>Taylor Ave</t>
  </si>
  <si>
    <t>Bohannon Ave</t>
  </si>
  <si>
    <t>Cliff Ave</t>
  </si>
  <si>
    <t>Homeview Dr</t>
  </si>
  <si>
    <t>Taylor Blvd</t>
  </si>
  <si>
    <t>Queen Ave</t>
  </si>
  <si>
    <t>W Evelyn Ave</t>
  </si>
  <si>
    <t>Aspenwood Ave</t>
  </si>
  <si>
    <t>Seminary Dr</t>
  </si>
  <si>
    <t>Chickering Woods Dr</t>
  </si>
  <si>
    <t>Aspenwood Way</t>
  </si>
  <si>
    <t>Wooded Meadow Rd</t>
  </si>
  <si>
    <t>Blankenbaker Ln</t>
  </si>
  <si>
    <t>Springdale Rd</t>
  </si>
  <si>
    <t xml:space="preserve">I-71 Overpass </t>
  </si>
  <si>
    <t>KY 22</t>
  </si>
  <si>
    <t>8148-410-8107-148576-822702</t>
  </si>
  <si>
    <t>Wooded Meadow Ct</t>
  </si>
  <si>
    <t>Woods Club Rd</t>
  </si>
  <si>
    <t>Cedar Forest Pl</t>
  </si>
  <si>
    <t>Willow Forest Dr</t>
  </si>
  <si>
    <t>Cedar Forest Way</t>
  </si>
  <si>
    <t>Cherry Forest Cir (all)</t>
  </si>
  <si>
    <t>Cherry Forest Cir</t>
  </si>
  <si>
    <t>Collins Ln</t>
  </si>
  <si>
    <t>Juniper Forest Pl</t>
  </si>
  <si>
    <t>Lakeland Rd</t>
  </si>
  <si>
    <t>Freys Hill Rd</t>
  </si>
  <si>
    <t>Evergreen Wynde</t>
  </si>
  <si>
    <t>Maple Forest Dr</t>
  </si>
  <si>
    <t>Redbud Forest Pl</t>
  </si>
  <si>
    <t>Rollington Rd</t>
  </si>
  <si>
    <t>County Line</t>
  </si>
  <si>
    <t>potential developer widening project</t>
  </si>
  <si>
    <t>Southlake Dr</t>
  </si>
  <si>
    <t>LaGrange Rd</t>
  </si>
  <si>
    <t>Willow Forest Dr (west loop)</t>
  </si>
  <si>
    <t>Willow Lake Ct</t>
  </si>
  <si>
    <t>Blossomwood Dr</t>
  </si>
  <si>
    <t>Woodsdale Ave</t>
  </si>
  <si>
    <t>Laurelwood Ave</t>
  </si>
  <si>
    <t>Rockwood Dr</t>
  </si>
  <si>
    <t>Brookhaven Ave</t>
  </si>
  <si>
    <t>339051-91</t>
  </si>
  <si>
    <t>Clark Station Rd</t>
  </si>
  <si>
    <t>Shelbyville Rd</t>
  </si>
  <si>
    <t>Spotswood Ln</t>
  </si>
  <si>
    <t>McMeekin Ln</t>
  </si>
  <si>
    <t>339051-89</t>
  </si>
  <si>
    <t>Eastpoint Pkwy</t>
  </si>
  <si>
    <t>middle section not paved in FY 20</t>
  </si>
  <si>
    <t>339051-90</t>
  </si>
  <si>
    <t>Flat Rock Rd</t>
  </si>
  <si>
    <t>Candywood Ln</t>
  </si>
  <si>
    <t>Carolina Springs Ct</t>
  </si>
  <si>
    <t>Saratoga Ridge Dr</t>
  </si>
  <si>
    <t>Coventry Hill Rd</t>
  </si>
  <si>
    <t>Saratoga Woods Dr</t>
  </si>
  <si>
    <t>Fairwood Ct</t>
  </si>
  <si>
    <t>Fairwood Ln</t>
  </si>
  <si>
    <t>Fairground Rd</t>
  </si>
  <si>
    <t>Firwood Ct</t>
  </si>
  <si>
    <t>Firwood Ln</t>
  </si>
  <si>
    <t>Michael Edward Dr</t>
  </si>
  <si>
    <t>Sprucewood Dr</t>
  </si>
  <si>
    <t>Newport Trace Ct</t>
  </si>
  <si>
    <t>Old Billtown Rd</t>
  </si>
  <si>
    <t>Pleasant Lawn Ct</t>
  </si>
  <si>
    <t>Saratoga Club Rd</t>
  </si>
  <si>
    <t>Sprucewood Ct</t>
  </si>
  <si>
    <t>Sprigwood Ln</t>
  </si>
  <si>
    <t>Steep Ridge Ct</t>
  </si>
  <si>
    <t>Burkley Ave</t>
  </si>
  <si>
    <t>W Kenwood Way</t>
  </si>
  <si>
    <t>Southern Pky</t>
  </si>
  <si>
    <t>Christopher Pl</t>
  </si>
  <si>
    <t>W Kingston Ave</t>
  </si>
  <si>
    <t>Forum Ave</t>
  </si>
  <si>
    <t>School Way</t>
  </si>
  <si>
    <t>Cedar Creek Rd</t>
  </si>
  <si>
    <t>may require road widening</t>
  </si>
  <si>
    <t>Cris Dr</t>
  </si>
  <si>
    <t>Dart Dr</t>
  </si>
  <si>
    <t>Edsel Ln</t>
  </si>
  <si>
    <t>Eagles Crest Ct</t>
  </si>
  <si>
    <t>Mercury Dr</t>
  </si>
  <si>
    <t>Ferndale Rd</t>
  </si>
  <si>
    <t>Fair Ln</t>
  </si>
  <si>
    <t>S Watterson Trl</t>
  </si>
  <si>
    <t>Ferncliff Ln</t>
  </si>
  <si>
    <t>Keira Ridge Ct</t>
  </si>
  <si>
    <t>Meter Ct</t>
  </si>
  <si>
    <t>Oak Grove Rd</t>
  </si>
  <si>
    <t>Independence School Rd</t>
  </si>
  <si>
    <t>Thixton Ln</t>
  </si>
  <si>
    <t>Sprint Ct</t>
  </si>
  <si>
    <t>Van Ct</t>
  </si>
  <si>
    <t>Michael Ray Dr</t>
  </si>
  <si>
    <t>Acme Way</t>
  </si>
  <si>
    <t>Gregory Way</t>
  </si>
  <si>
    <t>Joyce Dr</t>
  </si>
  <si>
    <t>Smyrna Pky</t>
  </si>
  <si>
    <t>Richiewayne Dr</t>
  </si>
  <si>
    <t>Timmy Ct</t>
  </si>
  <si>
    <t>Timmy Ln</t>
  </si>
  <si>
    <t>Applegate Ln</t>
  </si>
  <si>
    <t>Woodrow Way</t>
  </si>
  <si>
    <t>Briscoe Ln</t>
  </si>
  <si>
    <t>Bluestone Rd</t>
  </si>
  <si>
    <t>Yellowsands Dr</t>
  </si>
  <si>
    <t>Buena Vista Ct</t>
  </si>
  <si>
    <t>Flagstone Ct</t>
  </si>
  <si>
    <t>Rock Hollow Dr</t>
  </si>
  <si>
    <t>Monaco Dr/Layne Rd</t>
  </si>
  <si>
    <t>Shepherdsville Rd</t>
  </si>
  <si>
    <t>Pattie Ln</t>
  </si>
  <si>
    <t>Seebolt Dr</t>
  </si>
  <si>
    <t>Red Rock Ct</t>
  </si>
  <si>
    <t>Sandstone Blvd</t>
  </si>
  <si>
    <t>Rock Forest Dr</t>
  </si>
  <si>
    <t>Whispering Hills Blvd</t>
  </si>
  <si>
    <t>Allanwood Rd</t>
  </si>
  <si>
    <t>Red Stone Hill Rd</t>
  </si>
  <si>
    <t>Bentford Dr</t>
  </si>
  <si>
    <t>3rd St Rd</t>
  </si>
  <si>
    <t>Dead End (intersects Prarie Dr)</t>
  </si>
  <si>
    <t>See Sunlight Ln</t>
  </si>
  <si>
    <t>Cristland Rd</t>
  </si>
  <si>
    <t xml:space="preserve">Heavenly Way </t>
  </si>
  <si>
    <t>Moonlight Way</t>
  </si>
  <si>
    <t>Iron Horse Way</t>
  </si>
  <si>
    <t>Sedalia Trail</t>
  </si>
  <si>
    <t>Heavenly Way</t>
  </si>
  <si>
    <t xml:space="preserve">Manslick Rd </t>
  </si>
  <si>
    <t>Roycewood Ct</t>
  </si>
  <si>
    <t>Roycewood Rd</t>
  </si>
  <si>
    <t>Sedalia Ct</t>
  </si>
  <si>
    <t xml:space="preserve">Moonlight Way </t>
  </si>
  <si>
    <t>St Anthony Church Rd</t>
  </si>
  <si>
    <t>Starlight Way</t>
  </si>
  <si>
    <t>Sunlight Lane</t>
  </si>
  <si>
    <t>Goldstein Ln</t>
  </si>
  <si>
    <t>8102-410-8105-148586-822702</t>
  </si>
  <si>
    <t>8138-410-8107-148586-822702</t>
  </si>
  <si>
    <t>8148-410-8107-148586-822702</t>
  </si>
  <si>
    <t>Alvarado Way</t>
  </si>
  <si>
    <t>Woodluck Way</t>
  </si>
  <si>
    <t>See Vivian Ln</t>
  </si>
  <si>
    <t>350002-469</t>
  </si>
  <si>
    <t>Kresge Way</t>
  </si>
  <si>
    <t>See Kresge Way</t>
  </si>
  <si>
    <t>check Capital project, portion in D 10</t>
  </si>
  <si>
    <t>Clingstone Way</t>
  </si>
  <si>
    <t>Orchard Manor Cir</t>
  </si>
  <si>
    <t>Garden Way</t>
  </si>
  <si>
    <t>Almara Cir</t>
  </si>
  <si>
    <t>Vivian Ln</t>
  </si>
  <si>
    <t>Breckenridge Ln</t>
  </si>
  <si>
    <t>S Hubbards Ln</t>
  </si>
  <si>
    <t>Manner Dale Dr</t>
  </si>
  <si>
    <t>Cabinwood Dr</t>
  </si>
  <si>
    <t>Pomeroy Dr</t>
  </si>
  <si>
    <t>Whitehall Ter</t>
  </si>
  <si>
    <t>Roselawn Blvd (west)</t>
  </si>
  <si>
    <t>Vogue Ave</t>
  </si>
  <si>
    <t>8138-410-8107-148587-822702</t>
  </si>
  <si>
    <t>8146-410-8107-148587-822702</t>
  </si>
  <si>
    <t>8102-410-8105-148587-822702</t>
  </si>
  <si>
    <t>Vogue Ave (all)</t>
  </si>
  <si>
    <t>Roselawn Blvd</t>
  </si>
  <si>
    <t>Woodluck Ave</t>
  </si>
  <si>
    <t>339051-94</t>
  </si>
  <si>
    <t>August</t>
  </si>
  <si>
    <t>350002-471</t>
  </si>
  <si>
    <t>350002-472</t>
  </si>
  <si>
    <t>See Cabel St</t>
  </si>
  <si>
    <t>350002-474</t>
  </si>
  <si>
    <t>350002-482</t>
  </si>
  <si>
    <t>350002-473</t>
  </si>
  <si>
    <t>350002-475</t>
  </si>
  <si>
    <t>Parkway Dr</t>
  </si>
  <si>
    <t>Alexander Ave</t>
  </si>
  <si>
    <t>350002-485</t>
  </si>
  <si>
    <t>Kosene Ct</t>
  </si>
  <si>
    <t>See Westmeadow</t>
  </si>
  <si>
    <t>See Commerce Crossing Dr</t>
  </si>
  <si>
    <t>339051-95</t>
  </si>
  <si>
    <t>350002-480</t>
  </si>
  <si>
    <t>See Dunvegan</t>
  </si>
  <si>
    <t>350002-476</t>
  </si>
  <si>
    <t>350002-477</t>
  </si>
  <si>
    <t xml:space="preserve">Asphalt quantities shown in PO 350002-450. </t>
  </si>
  <si>
    <t>339051-93</t>
  </si>
  <si>
    <t>339051-96</t>
  </si>
  <si>
    <t>339051-97</t>
  </si>
  <si>
    <t>Trakia Ct</t>
  </si>
  <si>
    <t>Petra Ct</t>
  </si>
  <si>
    <t>Mar Vista Ct</t>
  </si>
  <si>
    <t>La Cima Ct</t>
  </si>
  <si>
    <t>Diablo Ct</t>
  </si>
  <si>
    <t>Boca Chica Ct</t>
  </si>
  <si>
    <t>Rodney Cir</t>
  </si>
  <si>
    <t>Malibu Dr</t>
  </si>
  <si>
    <t>339051-92</t>
  </si>
  <si>
    <t>350002-484</t>
  </si>
  <si>
    <t>350002-478</t>
  </si>
  <si>
    <t>S Peterson Dr Brick Repair</t>
  </si>
  <si>
    <t>8138-410-8107-148818-821344</t>
  </si>
  <si>
    <t xml:space="preserve">Completed by roads.  Contractor showed up, have to pay for mobilization. PW will cover these costs. </t>
  </si>
  <si>
    <t>September</t>
  </si>
  <si>
    <t>350002-486</t>
  </si>
  <si>
    <t>See Clarks Ln</t>
  </si>
  <si>
    <t>Dee Debra Way</t>
  </si>
  <si>
    <t>LWC LSR Work, added $2,271.50 to this PO from striping on Barbee Ln</t>
  </si>
  <si>
    <t>See Aspenwood Way</t>
  </si>
  <si>
    <t>See Clingstone Way</t>
  </si>
  <si>
    <t>See Manner Dale Dr</t>
  </si>
  <si>
    <t>september</t>
  </si>
  <si>
    <t>October</t>
  </si>
  <si>
    <t>See Denham Rd</t>
  </si>
  <si>
    <t>350002-506</t>
  </si>
  <si>
    <t xml:space="preserve">Cornell and Iola </t>
  </si>
  <si>
    <t>St Mathew boundry (North)</t>
  </si>
  <si>
    <t>Hall was paving the remainder of these blocks for St Mathews</t>
  </si>
  <si>
    <t>350002-518</t>
  </si>
  <si>
    <t>339051-99</t>
  </si>
  <si>
    <t>339051-100</t>
  </si>
  <si>
    <t>350002-502</t>
  </si>
  <si>
    <t>350002-504</t>
  </si>
  <si>
    <t>Oakdale Ave</t>
  </si>
  <si>
    <t>S 4th St (only locations not paved with utility paving)</t>
  </si>
  <si>
    <t>8125-410-8105-048215-822702</t>
  </si>
  <si>
    <t>8102-410-8105-148376-822702</t>
  </si>
  <si>
    <t>8672-410-8105-148376-822702</t>
  </si>
  <si>
    <t>8133-410-8107-148962-822702</t>
  </si>
  <si>
    <t>8133-410-8210-148962-822702</t>
  </si>
  <si>
    <t>Acct 6: 8101-410-8105-148962-822702 for $10,851.49</t>
  </si>
  <si>
    <t>339051-98</t>
  </si>
  <si>
    <t>339051-101</t>
  </si>
  <si>
    <t>350002-505</t>
  </si>
  <si>
    <t>350002-507</t>
  </si>
  <si>
    <t>350002-519</t>
  </si>
  <si>
    <t>Smyrna Pl</t>
  </si>
  <si>
    <t>Public Works funding initially, will JV money when appropriation complete</t>
  </si>
  <si>
    <t>350002-508</t>
  </si>
  <si>
    <t>297.065.74</t>
  </si>
  <si>
    <t>See Bentford Dr</t>
  </si>
  <si>
    <t>350002-520</t>
  </si>
  <si>
    <t>Jail Bollards</t>
  </si>
  <si>
    <t>Develop Louisville Funds</t>
  </si>
  <si>
    <t>Bollards requested by facilities.  Using Develop Louisville Funds</t>
  </si>
  <si>
    <t>350002-535</t>
  </si>
  <si>
    <t>See S Crums Ln</t>
  </si>
  <si>
    <t>350002-536</t>
  </si>
  <si>
    <t>See Buechel Bank Rd</t>
  </si>
  <si>
    <t>350002-532</t>
  </si>
  <si>
    <t>November</t>
  </si>
  <si>
    <t>350002-541</t>
  </si>
  <si>
    <t>See Highland Ave</t>
  </si>
  <si>
    <t>See Riedling Dr</t>
  </si>
  <si>
    <t>See Capella Ln</t>
  </si>
  <si>
    <t>See Blevins Gap</t>
  </si>
  <si>
    <t>See Appollo Ln</t>
  </si>
  <si>
    <t>350002-529</t>
  </si>
  <si>
    <t>350002-537</t>
  </si>
  <si>
    <t>See Michael Edward Dr</t>
  </si>
  <si>
    <t>350002-534</t>
  </si>
  <si>
    <t>See Michael Ray Dr</t>
  </si>
  <si>
    <t>350002-533</t>
  </si>
  <si>
    <t>See Vivian</t>
  </si>
  <si>
    <t>350002-503</t>
  </si>
  <si>
    <t>Johnson Rd Catch Basin Repairs</t>
  </si>
  <si>
    <t>Seven Seas</t>
  </si>
  <si>
    <t>373766-40</t>
  </si>
  <si>
    <t>Hidden Creek Stream Mitigation</t>
  </si>
  <si>
    <t>339051-104</t>
  </si>
  <si>
    <t>December</t>
  </si>
  <si>
    <t>339051-102</t>
  </si>
  <si>
    <t>350002-546</t>
  </si>
  <si>
    <t>350002-545</t>
  </si>
  <si>
    <t>350002-543</t>
  </si>
  <si>
    <t>See Blossomwood Dr</t>
  </si>
  <si>
    <t>See Saratoga Woods Dr</t>
  </si>
  <si>
    <t>350002-544</t>
  </si>
  <si>
    <t>See Cristland</t>
  </si>
  <si>
    <t xml:space="preserve">Will complete an engineering study to review stability of roadway. </t>
  </si>
  <si>
    <t>$1400 charged against PO 350002-549</t>
  </si>
  <si>
    <t>See Homeview</t>
  </si>
  <si>
    <t>350002-548</t>
  </si>
  <si>
    <t>350002-554</t>
  </si>
  <si>
    <t>Guthrie St</t>
  </si>
  <si>
    <t>S 2nd St</t>
  </si>
  <si>
    <t>Pave only that which had not been paved previously.  No ramps</t>
  </si>
  <si>
    <t>Coverbrook Ct</t>
  </si>
  <si>
    <t>350002-553</t>
  </si>
  <si>
    <t>350002-552</t>
  </si>
  <si>
    <t>See Brentwood</t>
  </si>
  <si>
    <t>350002-551</t>
  </si>
  <si>
    <t>Foxboro Dr</t>
  </si>
  <si>
    <t xml:space="preserve">Vannah Ave </t>
  </si>
  <si>
    <t>Dorsey Way</t>
  </si>
  <si>
    <t>8148-410-8107-148580-822702</t>
  </si>
  <si>
    <t>350002-555</t>
  </si>
  <si>
    <t>Damascus Ct</t>
  </si>
  <si>
    <t>PW/CIF/Local Contribution</t>
  </si>
  <si>
    <t>Entrance at Scottsdale Blvd</t>
  </si>
  <si>
    <t>See Cecil Ave</t>
  </si>
  <si>
    <t>Possibly moving this project into FY 23 to account for bridge project</t>
  </si>
  <si>
    <t>350002-564</t>
  </si>
  <si>
    <t>See Maricopa Ct</t>
  </si>
  <si>
    <t>350002-556</t>
  </si>
  <si>
    <t>350002-557</t>
  </si>
  <si>
    <t>350002-560</t>
  </si>
  <si>
    <t>See Southacres Dr</t>
  </si>
  <si>
    <t>See Southlake Dr</t>
  </si>
  <si>
    <t>350002-559</t>
  </si>
  <si>
    <t>See W Kingston Ave</t>
  </si>
  <si>
    <t>350002-562</t>
  </si>
  <si>
    <t>350002-563</t>
  </si>
  <si>
    <t>See Monaco Dr</t>
  </si>
  <si>
    <t>350002-561</t>
  </si>
  <si>
    <t>See Seebolt Dr</t>
  </si>
  <si>
    <t>March</t>
  </si>
  <si>
    <t>388368-1</t>
  </si>
  <si>
    <t>388368-3</t>
  </si>
  <si>
    <t>Tucker Station and Rehl Rd</t>
  </si>
  <si>
    <t>388368-4</t>
  </si>
  <si>
    <t>Barrett Ln Reconstruction</t>
  </si>
  <si>
    <t>Council Funded</t>
  </si>
  <si>
    <t>388368-5</t>
  </si>
  <si>
    <t>Aiken Rd Base Failure</t>
  </si>
  <si>
    <t>Michael Baker</t>
  </si>
  <si>
    <t>387658-1</t>
  </si>
  <si>
    <t>Supplemental Inspections</t>
  </si>
  <si>
    <t>350002-565</t>
  </si>
  <si>
    <t>350002-567</t>
  </si>
  <si>
    <t>350002-568</t>
  </si>
  <si>
    <t>350002-566</t>
  </si>
  <si>
    <t>FY 23</t>
  </si>
  <si>
    <t>Bridwell Dr</t>
  </si>
  <si>
    <t>Kaufman Ln</t>
  </si>
  <si>
    <t>Public Works</t>
  </si>
  <si>
    <t>Catalpa St</t>
  </si>
  <si>
    <t>Speed Humps and rail crossing</t>
  </si>
  <si>
    <t>D1 Paving</t>
  </si>
  <si>
    <t>Doerhoefer Ave</t>
  </si>
  <si>
    <t>Dead End (east)</t>
  </si>
  <si>
    <t>Looks like an alley.  Base Failures likely</t>
  </si>
  <si>
    <t>Farnsley Rd (west)</t>
  </si>
  <si>
    <t>Cane Run Rd</t>
  </si>
  <si>
    <t>Narrows at dead end.  Look to possibly add Zoeller and Van Winkle to Paving</t>
  </si>
  <si>
    <t>alley just west of S 28th</t>
  </si>
  <si>
    <t>Mary Rose Dr</t>
  </si>
  <si>
    <t>Lencott Dr</t>
  </si>
  <si>
    <t>Likely illegal driveway at Wilkie, but leave it alone</t>
  </si>
  <si>
    <t>Ronald Ct</t>
  </si>
  <si>
    <t>Possible base failure</t>
  </si>
  <si>
    <t>Southern Ave</t>
  </si>
  <si>
    <t>Dr William G Weathers Dr</t>
  </si>
  <si>
    <t>do not repalce east sidewalk median on weathers where bump out is</t>
  </si>
  <si>
    <t>FY 22</t>
  </si>
  <si>
    <t>Van Winkle Dr</t>
  </si>
  <si>
    <t>Check to see if this needs to be paved</t>
  </si>
  <si>
    <t>Woodland Ave</t>
  </si>
  <si>
    <t>Olive St</t>
  </si>
  <si>
    <t>Zoeller Ave</t>
  </si>
  <si>
    <t>Farnsley Rd</t>
  </si>
  <si>
    <t>LWC main replacement, LPA project</t>
  </si>
  <si>
    <t>Ayars Ct</t>
  </si>
  <si>
    <t>Lambert Ave</t>
  </si>
  <si>
    <t>Bartholomew Dr</t>
  </si>
  <si>
    <t>Don’t update ramps at end of roaday</t>
  </si>
  <si>
    <t>Norfolk Dr</t>
  </si>
  <si>
    <t>Bunche Ct</t>
  </si>
  <si>
    <t>Ellington Ave</t>
  </si>
  <si>
    <t>Stokes Ct</t>
  </si>
  <si>
    <t>Petersburg Rd</t>
  </si>
  <si>
    <t>Exeter Ave</t>
  </si>
  <si>
    <t>E Indian Trl</t>
  </si>
  <si>
    <t xml:space="preserve">2 bar walks at school which should go back.  Do not add ramp at shared use path </t>
  </si>
  <si>
    <t>Heller St</t>
  </si>
  <si>
    <t>Kilgore Ct</t>
  </si>
  <si>
    <t>Speed Humps</t>
  </si>
  <si>
    <t>Lambert Ct</t>
  </si>
  <si>
    <t>Landing Dr</t>
  </si>
  <si>
    <t>Include little dead end seciton just northof norfolk</t>
  </si>
  <si>
    <t>Norbrook Dr</t>
  </si>
  <si>
    <t>Believe this section of roadway includes base failures</t>
  </si>
  <si>
    <t>Sanford Ave</t>
  </si>
  <si>
    <t>Tubman Ct</t>
  </si>
  <si>
    <t>Wheatley Ct</t>
  </si>
  <si>
    <t>Done</t>
  </si>
  <si>
    <t>Cost in FY 22</t>
  </si>
  <si>
    <t>June</t>
  </si>
  <si>
    <t>june</t>
  </si>
  <si>
    <t>Dead End (south)</t>
  </si>
  <si>
    <t>Put on hold.  Same as 23rd and Becker</t>
  </si>
  <si>
    <t>Hemlock Ct</t>
  </si>
  <si>
    <t>W Gaulbert Ave</t>
  </si>
  <si>
    <t>Plantation Dr</t>
  </si>
  <si>
    <t>Millers Ln</t>
  </si>
  <si>
    <t xml:space="preserve">On Hold </t>
  </si>
  <si>
    <t>S 28th ST</t>
  </si>
  <si>
    <t>Cypress St</t>
  </si>
  <si>
    <t>350002-571</t>
  </si>
  <si>
    <t>See Barrett</t>
  </si>
  <si>
    <t>Benton Ave</t>
  </si>
  <si>
    <t>St Anthony Pl</t>
  </si>
  <si>
    <t>Rubel Ave</t>
  </si>
  <si>
    <t>FY23</t>
  </si>
  <si>
    <t>Bus Pad at 6th &amp; Jefferson</t>
  </si>
  <si>
    <t>S 19th St</t>
  </si>
  <si>
    <t>S 15th St</t>
  </si>
  <si>
    <t>Debarr St</t>
  </si>
  <si>
    <t>Barret Ave</t>
  </si>
  <si>
    <t>N 22nd St</t>
  </si>
  <si>
    <t>N 24th St</t>
  </si>
  <si>
    <t>N 1st St</t>
  </si>
  <si>
    <t>N Preston St</t>
  </si>
  <si>
    <t>Edward St</t>
  </si>
  <si>
    <t>Morton Ave</t>
  </si>
  <si>
    <t>Magazine St</t>
  </si>
  <si>
    <t>S 10th St</t>
  </si>
  <si>
    <t>S 11th St</t>
  </si>
  <si>
    <t>1?</t>
  </si>
  <si>
    <t>Maybe make a new ramp where Magazine hits 10th st</t>
  </si>
  <si>
    <t>N 2nd St</t>
  </si>
  <si>
    <t>350002-590</t>
  </si>
  <si>
    <t>Rowan St</t>
  </si>
  <si>
    <t>Read Alley</t>
  </si>
  <si>
    <t>W Chestnut St</t>
  </si>
  <si>
    <t>S 18th St</t>
  </si>
  <si>
    <t>Green Alley</t>
  </si>
  <si>
    <t>Eddy St</t>
  </si>
  <si>
    <t>E Hill St</t>
  </si>
  <si>
    <t>I 65 Ramp</t>
  </si>
  <si>
    <t>N 25th St</t>
  </si>
  <si>
    <t>Walter Barnes Way</t>
  </si>
  <si>
    <t>350002-583</t>
  </si>
  <si>
    <t>See S 32nd St</t>
  </si>
  <si>
    <t>350002-582</t>
  </si>
  <si>
    <t>Carter St</t>
  </si>
  <si>
    <t>Portland Ave</t>
  </si>
  <si>
    <t>Northwestern Pkwy</t>
  </si>
  <si>
    <t>Concrete Roadway, look to Overlay if possible. Otehrwise select panel replacement</t>
  </si>
  <si>
    <t>388368-9</t>
  </si>
  <si>
    <t>Cedar Grove Ter</t>
  </si>
  <si>
    <t>S 45th St</t>
  </si>
  <si>
    <t>Griffiths Ave</t>
  </si>
  <si>
    <t>Bank St</t>
  </si>
  <si>
    <t>Lytle St</t>
  </si>
  <si>
    <t>N 20th St</t>
  </si>
  <si>
    <t>See N 20th</t>
  </si>
  <si>
    <t>N 21st St</t>
  </si>
  <si>
    <t>N 23rd St</t>
  </si>
  <si>
    <t xml:space="preserve">Brick paver ramp to replace with concrete.  Need to check if histroic preservation dist. </t>
  </si>
  <si>
    <t>N 27th St</t>
  </si>
  <si>
    <t>N 33rd St</t>
  </si>
  <si>
    <t>Pflanz St</t>
  </si>
  <si>
    <t>N 34th St</t>
  </si>
  <si>
    <t>Pflanz Ave</t>
  </si>
  <si>
    <t>Parker Ave</t>
  </si>
  <si>
    <t>N 36th St</t>
  </si>
  <si>
    <t>Garland Ave</t>
  </si>
  <si>
    <t>Short St</t>
  </si>
  <si>
    <t>Owen St</t>
  </si>
  <si>
    <t>350002-588</t>
  </si>
  <si>
    <t>see S Floyd</t>
  </si>
  <si>
    <t>350002-579</t>
  </si>
  <si>
    <t>350002-587</t>
  </si>
  <si>
    <t>Colorado Ave</t>
  </si>
  <si>
    <t>Central Ave</t>
  </si>
  <si>
    <t>Algonquin Pkwy</t>
  </si>
  <si>
    <t>Lillian Ave</t>
  </si>
  <si>
    <t>7th Street Rd</t>
  </si>
  <si>
    <t>Replace ramps where sidewalks exist only</t>
  </si>
  <si>
    <t>Lincoln Ave</t>
  </si>
  <si>
    <t>Lindbergh Dr</t>
  </si>
  <si>
    <t>Dead End (Homeview)</t>
  </si>
  <si>
    <t>Some ramps may be technically infeasible. Dead end at homeview is strange</t>
  </si>
  <si>
    <t>S 16th St</t>
  </si>
  <si>
    <t>W Breckinridge St</t>
  </si>
  <si>
    <t>W Kentucky St</t>
  </si>
  <si>
    <t>Tennessee Ave</t>
  </si>
  <si>
    <t>W St Catherine St</t>
  </si>
  <si>
    <t>Weller Ave</t>
  </si>
  <si>
    <t>Wurtele Ave</t>
  </si>
  <si>
    <t>Chippewa Rd</t>
  </si>
  <si>
    <t>Elfin Ave</t>
  </si>
  <si>
    <t>Napanee Rd</t>
  </si>
  <si>
    <t xml:space="preserve">Big base failure north of Elfin need to complete with this work. </t>
  </si>
  <si>
    <t>St Matthews Ave</t>
  </si>
  <si>
    <t>Alta Ave</t>
  </si>
  <si>
    <t>Cherokee Rd</t>
  </si>
  <si>
    <t>350002-584</t>
  </si>
  <si>
    <t>Rufer Ave</t>
  </si>
  <si>
    <t>Grasmere Ter</t>
  </si>
  <si>
    <t>Grasmere Dr</t>
  </si>
  <si>
    <t>Small alley, could be a nightmare</t>
  </si>
  <si>
    <t>Louisville Paving</t>
  </si>
  <si>
    <t>388368-7</t>
  </si>
  <si>
    <t>Parsons Pl</t>
  </si>
  <si>
    <t>Ray Ave</t>
  </si>
  <si>
    <t>Longest Ave</t>
  </si>
  <si>
    <t>Ridgeway Ave</t>
  </si>
  <si>
    <t>Willow Ave</t>
  </si>
  <si>
    <t>Looks like an alley</t>
  </si>
  <si>
    <t>Spring Dr</t>
  </si>
  <si>
    <t>Speed Ave</t>
  </si>
  <si>
    <t>Woodford Pl</t>
  </si>
  <si>
    <t>366368-17</t>
  </si>
  <si>
    <t>Newburg Rd</t>
  </si>
  <si>
    <t>Dundee Rd</t>
  </si>
  <si>
    <t>Google Funds</t>
  </si>
  <si>
    <t>Avon Ct</t>
  </si>
  <si>
    <t>Kennedy Ave</t>
  </si>
  <si>
    <t>Kennedy Ct</t>
  </si>
  <si>
    <t>Bauer Ave</t>
  </si>
  <si>
    <t>Wilmington Ave</t>
  </si>
  <si>
    <t>Chamberry Cir (All)</t>
  </si>
  <si>
    <t>Old Cannons Ln</t>
  </si>
  <si>
    <t>Circle Hill Rd</t>
  </si>
  <si>
    <t>Rock Creek Dr</t>
  </si>
  <si>
    <t>Crescent Ct</t>
  </si>
  <si>
    <t>Frankfort Ave</t>
  </si>
  <si>
    <t>Base failures?</t>
  </si>
  <si>
    <t>Homestead Blvd</t>
  </si>
  <si>
    <t>Huntington Rd</t>
  </si>
  <si>
    <t>Lake Ave</t>
  </si>
  <si>
    <t>Mellwood Ave</t>
  </si>
  <si>
    <t>Macon Ave</t>
  </si>
  <si>
    <t>Meadowlark Ave</t>
  </si>
  <si>
    <t>Seminary Rd</t>
  </si>
  <si>
    <t>Stilz Ave</t>
  </si>
  <si>
    <t>Mount Holly Ave</t>
  </si>
  <si>
    <t>Lindsay Ave</t>
  </si>
  <si>
    <t>Base fialure by Lindsay</t>
  </si>
  <si>
    <t>Pleasantview Ave</t>
  </si>
  <si>
    <t>Cannons Ln</t>
  </si>
  <si>
    <t>Base failures</t>
  </si>
  <si>
    <t>350002-604</t>
  </si>
  <si>
    <t>Bowling Blvd</t>
  </si>
  <si>
    <t>Ormond Rd</t>
  </si>
  <si>
    <t>Wallace Ave</t>
  </si>
  <si>
    <t>Wendover Ave</t>
  </si>
  <si>
    <t>Willis Ave</t>
  </si>
  <si>
    <t>Wiltshire Ave</t>
  </si>
  <si>
    <t>Collector</t>
  </si>
  <si>
    <t>Winchester Rd</t>
  </si>
  <si>
    <t>Thompson Ave</t>
  </si>
  <si>
    <t>Audubon Ridge Ct</t>
  </si>
  <si>
    <t>Audubon Ridge Dr</t>
  </si>
  <si>
    <t>Illinois Ave</t>
  </si>
  <si>
    <t>Ellison Ave</t>
  </si>
  <si>
    <t>Spratt Ave</t>
  </si>
  <si>
    <t>Grantswood Ct</t>
  </si>
  <si>
    <t>Reutlinger Ave</t>
  </si>
  <si>
    <t>E Oak St</t>
  </si>
  <si>
    <t>366368-16</t>
  </si>
  <si>
    <t>Robards Ln</t>
  </si>
  <si>
    <t>Gardiner Ln</t>
  </si>
  <si>
    <t>Bishop Ln</t>
  </si>
  <si>
    <t>Spratt St</t>
  </si>
  <si>
    <t>Goss Ave</t>
  </si>
  <si>
    <t>St Michael St</t>
  </si>
  <si>
    <t>St  Michael St</t>
  </si>
  <si>
    <t>Bircham Rd</t>
  </si>
  <si>
    <t>Burleigh Ct</t>
  </si>
  <si>
    <t xml:space="preserve">Burcham Rd </t>
  </si>
  <si>
    <t>Burleigh Pl</t>
  </si>
  <si>
    <t>Chenoweth Run Rd</t>
  </si>
  <si>
    <t>Blankenbaker Pkwy</t>
  </si>
  <si>
    <t>Constant Comment Pl</t>
  </si>
  <si>
    <t>From J-Town R/W north of Electron</t>
  </si>
  <si>
    <t>Dorshire Ct</t>
  </si>
  <si>
    <t xml:space="preserve">Bircham Rd </t>
  </si>
  <si>
    <t>E Rehl Ct</t>
  </si>
  <si>
    <t>Rehl Rd</t>
  </si>
  <si>
    <t>Electron Dr</t>
  </si>
  <si>
    <t>Hurstbourne Park Blvd</t>
  </si>
  <si>
    <t>Hurstbourne Pkwy</t>
  </si>
  <si>
    <t>Landis Lakes Dr</t>
  </si>
  <si>
    <t>S English Station Rd</t>
  </si>
  <si>
    <t>Landis Lakes Ct</t>
  </si>
  <si>
    <t>Summerfield Dr</t>
  </si>
  <si>
    <t>Weather Way</t>
  </si>
  <si>
    <t>Willoughby Ct</t>
  </si>
  <si>
    <t>Blanton Ln</t>
  </si>
  <si>
    <t>De Mel Ave</t>
  </si>
  <si>
    <t>Frank Lee Ave</t>
  </si>
  <si>
    <t>On-hold, looking to see if any state or fed funding avail</t>
  </si>
  <si>
    <t>350002-601</t>
  </si>
  <si>
    <t>Lynn Myra Ct</t>
  </si>
  <si>
    <t>Vista John Dr</t>
  </si>
  <si>
    <t>350002-600</t>
  </si>
  <si>
    <t>Maryview Dr</t>
  </si>
  <si>
    <t>Dawn Dr</t>
  </si>
  <si>
    <t>LWC Project</t>
  </si>
  <si>
    <t>Mount Marcy Rd</t>
  </si>
  <si>
    <t>Mount Holyoke Dr</t>
  </si>
  <si>
    <t>Alps Rd</t>
  </si>
  <si>
    <t>Nancy Ave</t>
  </si>
  <si>
    <t>Princewood Pl</t>
  </si>
  <si>
    <t>Stephan Rd</t>
  </si>
  <si>
    <t>Oswego Cir</t>
  </si>
  <si>
    <t>Terudon Dr</t>
  </si>
  <si>
    <t>Stephan Dr</t>
  </si>
  <si>
    <t>Wade Lee Ct</t>
  </si>
  <si>
    <t>Wilke Farm Ave</t>
  </si>
  <si>
    <t>Ree Dr</t>
  </si>
  <si>
    <t>350002-592</t>
  </si>
  <si>
    <t>Minor Ln</t>
  </si>
  <si>
    <t>Jefferson Hill Rd</t>
  </si>
  <si>
    <t>Snawder Ln</t>
  </si>
  <si>
    <t>Joyner Hill Rd</t>
  </si>
  <si>
    <t>Lonesome Hollow Rd</t>
  </si>
  <si>
    <t>Bleevins Gap Rd</t>
  </si>
  <si>
    <t>Meadow Hill Rd</t>
  </si>
  <si>
    <t>Metro ROW is small, only 4 houses, rest private</t>
  </si>
  <si>
    <t>Sunset Dr</t>
  </si>
  <si>
    <t>Tidwell Rd</t>
  </si>
  <si>
    <t>Top Hill Rd</t>
  </si>
  <si>
    <t>350002-599</t>
  </si>
  <si>
    <t>Chase Rd</t>
  </si>
  <si>
    <t>W Pages Ln</t>
  </si>
  <si>
    <t>350002-594</t>
  </si>
  <si>
    <t>Dixie Garden Dr</t>
  </si>
  <si>
    <t>Blaze Way</t>
  </si>
  <si>
    <t>Fashion Way</t>
  </si>
  <si>
    <t>Bethany Ln</t>
  </si>
  <si>
    <t>Nocturne Dr</t>
  </si>
  <si>
    <t>350002-598</t>
  </si>
  <si>
    <t>Applied for rubber aspahlt grant on this roadway</t>
  </si>
  <si>
    <t>Mark Dr</t>
  </si>
  <si>
    <t>Vicki Ln</t>
  </si>
  <si>
    <t>Robbins Rd</t>
  </si>
  <si>
    <t>Medora Rd</t>
  </si>
  <si>
    <t>Pendleton Rd</t>
  </si>
  <si>
    <t>Minette Ct</t>
  </si>
  <si>
    <t>public dead end</t>
  </si>
  <si>
    <t>Likely has base failures, ROW ends half way and turns private</t>
  </si>
  <si>
    <t>Deixie Hwy</t>
  </si>
  <si>
    <t>Sally Dr</t>
  </si>
  <si>
    <t>Schooler Ln</t>
  </si>
  <si>
    <t>Alma Ave</t>
  </si>
  <si>
    <t>Churchman Ave</t>
  </si>
  <si>
    <t>Locust Ave</t>
  </si>
  <si>
    <t>Hazelwood Ave</t>
  </si>
  <si>
    <t>Bicknell Ave</t>
  </si>
  <si>
    <t>Parthenia Ave</t>
  </si>
  <si>
    <t>Cayuga St</t>
  </si>
  <si>
    <t>Bluegrass Ave</t>
  </si>
  <si>
    <t>Delmar Ct</t>
  </si>
  <si>
    <t>Sadie Ln</t>
  </si>
  <si>
    <t>Delmar Ln</t>
  </si>
  <si>
    <t>Naneen Dr</t>
  </si>
  <si>
    <t>Estate Dr</t>
  </si>
  <si>
    <t>Friden Way</t>
  </si>
  <si>
    <t>Tracy Way</t>
  </si>
  <si>
    <t>Garvey Ct</t>
  </si>
  <si>
    <t>Garvey Dr</t>
  </si>
  <si>
    <t>Joetta Ct</t>
  </si>
  <si>
    <t>Rhonda Way</t>
  </si>
  <si>
    <t>Knight Rd</t>
  </si>
  <si>
    <t>La Salle Ave</t>
  </si>
  <si>
    <t>Old Bluegrass Ave</t>
  </si>
  <si>
    <t>388368-14</t>
  </si>
  <si>
    <t>Dead end near Locust Ave</t>
  </si>
  <si>
    <t>ROW ends just past Locust</t>
  </si>
  <si>
    <t>Rolling Ridge Rd</t>
  </si>
  <si>
    <t>Bryce Dr</t>
  </si>
  <si>
    <t>Dead End (north)</t>
  </si>
  <si>
    <t>Barbour Manor Ct</t>
  </si>
  <si>
    <t>Barbour Manor Dr</t>
  </si>
  <si>
    <t>Barbour Ln</t>
  </si>
  <si>
    <t>Branning Rd</t>
  </si>
  <si>
    <t>end of Metro R/W</t>
  </si>
  <si>
    <t>Brentler Rd</t>
  </si>
  <si>
    <t xml:space="preserve">Local </t>
  </si>
  <si>
    <t>Cronin Dr</t>
  </si>
  <si>
    <t>Halifax Dr</t>
  </si>
  <si>
    <t>Debsom Way</t>
  </si>
  <si>
    <t>388368-20</t>
  </si>
  <si>
    <t>Hitt Rd</t>
  </si>
  <si>
    <t>Ballardsville Rd</t>
  </si>
  <si>
    <t>Jenica Way</t>
  </si>
  <si>
    <t>Machupe Ct</t>
  </si>
  <si>
    <t>Machupe Dr</t>
  </si>
  <si>
    <t>Oak Pointe Dr (south)</t>
  </si>
  <si>
    <t>Spring Farm Rd</t>
  </si>
  <si>
    <t>Wolf Pen Branch Rd</t>
  </si>
  <si>
    <t>4945 Spring Farm Rd</t>
  </si>
  <si>
    <t>Tamerlane Ct</t>
  </si>
  <si>
    <t>Tamerlane Rd</t>
  </si>
  <si>
    <t>Woodside Rd</t>
  </si>
  <si>
    <t>Tuckaho Rd</t>
  </si>
  <si>
    <t>Therina Ct</t>
  </si>
  <si>
    <t>Therina Way</t>
  </si>
  <si>
    <t>2510 Tuckaho Rd</t>
  </si>
  <si>
    <t>Glen Meadow Rd</t>
  </si>
  <si>
    <t>Brownsboro Glen Rd</t>
  </si>
  <si>
    <t>Spring Gate Dr</t>
  </si>
  <si>
    <t>Murphy Ln</t>
  </si>
  <si>
    <t>388368-19</t>
  </si>
  <si>
    <t>N English Station Rd</t>
  </si>
  <si>
    <t>Oakland Forest Ct</t>
  </si>
  <si>
    <t>Spring Mill Rd</t>
  </si>
  <si>
    <t>388368-23</t>
  </si>
  <si>
    <t>Old Harrods Creek Rd</t>
  </si>
  <si>
    <t>End of Metro R/W</t>
  </si>
  <si>
    <t>Rolling Springs Ct</t>
  </si>
  <si>
    <t>Rock Bay Dr</t>
  </si>
  <si>
    <t>Rolling Springs Pl</t>
  </si>
  <si>
    <t>Spring Forest Ct</t>
  </si>
  <si>
    <t>Spring Forest Dr</t>
  </si>
  <si>
    <t>Stone Glen Rd</t>
  </si>
  <si>
    <t>Spring Mill Pl</t>
  </si>
  <si>
    <t>Woods View Pl</t>
  </si>
  <si>
    <t>N Hurstbourne</t>
  </si>
  <si>
    <t>Nearest Joint</t>
  </si>
  <si>
    <t>Hurstbourne Rd</t>
  </si>
  <si>
    <t>Mayhurst</t>
  </si>
  <si>
    <t>Elsmete Cir</t>
  </si>
  <si>
    <t>Republican Pool</t>
  </si>
  <si>
    <t>90k</t>
  </si>
  <si>
    <t>CIF?</t>
  </si>
  <si>
    <t>36k</t>
  </si>
  <si>
    <t>Hobbs Station Rd</t>
  </si>
  <si>
    <t>Lodge Hill Rd (south)</t>
  </si>
  <si>
    <t>Sable Wing Cir (south)</t>
  </si>
  <si>
    <t>Talon Way</t>
  </si>
  <si>
    <t>UPS Dr</t>
  </si>
  <si>
    <t>Whipps Mill Rd</t>
  </si>
  <si>
    <t>Ormsby Station Rd</t>
  </si>
  <si>
    <t>Bush Farm Rd</t>
  </si>
  <si>
    <t>N Beckley Station Rd</t>
  </si>
  <si>
    <t>Forest Oaks Dr</t>
  </si>
  <si>
    <t>Forest Trace Ct</t>
  </si>
  <si>
    <t>Garden Hill Pl</t>
  </si>
  <si>
    <t>Golden Leaf Pl</t>
  </si>
  <si>
    <t>Golden Leaf Way</t>
  </si>
  <si>
    <t>Golden Leaf Way (all)</t>
  </si>
  <si>
    <t>Greensbrook Pl</t>
  </si>
  <si>
    <t>Hiawatha Ave</t>
  </si>
  <si>
    <t>Heafer Rd</t>
  </si>
  <si>
    <t>Hines Ct</t>
  </si>
  <si>
    <t>Hines Rd</t>
  </si>
  <si>
    <t>Berrytown Rd</t>
  </si>
  <si>
    <t>Lilly Ln</t>
  </si>
  <si>
    <t>Majestic Woods Pl</t>
  </si>
  <si>
    <t>Treeline Ct</t>
  </si>
  <si>
    <t>Winding Creek Pl</t>
  </si>
  <si>
    <t>Urton Ln</t>
  </si>
  <si>
    <t>Rockbridge Rd</t>
  </si>
  <si>
    <t>Whisperwood Trace</t>
  </si>
  <si>
    <t>Winding Creek Ct</t>
  </si>
  <si>
    <t>Oakhurst Rd</t>
  </si>
  <si>
    <t>Winterbranch Way</t>
  </si>
  <si>
    <t>Wood Thrush Trace</t>
  </si>
  <si>
    <t>Burkett Ct</t>
  </si>
  <si>
    <t>Mary Dell Ln</t>
  </si>
  <si>
    <t>Cenoweth Run Service Rd</t>
  </si>
  <si>
    <t>Off Chenoweth Run Rd</t>
  </si>
  <si>
    <t>Council/PW</t>
  </si>
  <si>
    <t>See Chenoweth Run</t>
  </si>
  <si>
    <t>Chenoweth Park Ln</t>
  </si>
  <si>
    <t>Old Heady Rd</t>
  </si>
  <si>
    <t>Dawson Hill Rd</t>
  </si>
  <si>
    <t>Brush Run Rd</t>
  </si>
  <si>
    <t>Dry Ridge Ln</t>
  </si>
  <si>
    <t>Dry Ridge Rd</t>
  </si>
  <si>
    <t>Hopewell Rd</t>
  </si>
  <si>
    <t>Cynthia Dr</t>
  </si>
  <si>
    <t>S Pope Lick Rd</t>
  </si>
  <si>
    <t>Sloane Ct</t>
  </si>
  <si>
    <t>Asphalt done on forum/school Need to make concrete repairs</t>
  </si>
  <si>
    <t>Campobello St</t>
  </si>
  <si>
    <t>Howard St</t>
  </si>
  <si>
    <t>Zeta Ct</t>
  </si>
  <si>
    <t>Carroll Ave</t>
  </si>
  <si>
    <t>Durrett Ln</t>
  </si>
  <si>
    <t>Scholar St</t>
  </si>
  <si>
    <t>Cavelle Ave</t>
  </si>
  <si>
    <t>Grade Lane</t>
  </si>
  <si>
    <t>LWC Project in area</t>
  </si>
  <si>
    <t>350002-603</t>
  </si>
  <si>
    <t>E Kenwood Dr</t>
  </si>
  <si>
    <t>Tecumseh Ave</t>
  </si>
  <si>
    <t>Greenleaf Rd</t>
  </si>
  <si>
    <t>Rosemary Dr</t>
  </si>
  <si>
    <t>Fern Dr</t>
  </si>
  <si>
    <t>Lacona Ln</t>
  </si>
  <si>
    <t>Meridale Ave</t>
  </si>
  <si>
    <t>W Southern Heights Ave</t>
  </si>
  <si>
    <t>W Wellington Ave</t>
  </si>
  <si>
    <t>W Kenwood Dr</t>
  </si>
  <si>
    <t>New Cut Rd</t>
  </si>
  <si>
    <t>W Wampum Ave</t>
  </si>
  <si>
    <t>Southern Pkwy</t>
  </si>
  <si>
    <t>350002-596</t>
  </si>
  <si>
    <t>Woodmore Ave</t>
  </si>
  <si>
    <t>Artis Pl</t>
  </si>
  <si>
    <t>Artis Way</t>
  </si>
  <si>
    <t>Beulah Church Rd</t>
  </si>
  <si>
    <t>Brentlinger Ln (Old Alignment)</t>
  </si>
  <si>
    <t>Dobson Ln</t>
  </si>
  <si>
    <t>Fox Ledge Ct</t>
  </si>
  <si>
    <t>Gainsborough Dr</t>
  </si>
  <si>
    <t>Johnson School Rd</t>
  </si>
  <si>
    <t>Annalisa Dr</t>
  </si>
  <si>
    <t>Ledge Pointe Ct</t>
  </si>
  <si>
    <t>366368-18</t>
  </si>
  <si>
    <t>Stone Ledge Ct</t>
  </si>
  <si>
    <t>Stone Ledge Rd</t>
  </si>
  <si>
    <t>Warrenton Hill Ct</t>
  </si>
  <si>
    <t>Wellington Hill Ct</t>
  </si>
  <si>
    <t>350002-597</t>
  </si>
  <si>
    <t>Adkins Rd</t>
  </si>
  <si>
    <t>Honor Ave</t>
  </si>
  <si>
    <t>Amalfi Ave</t>
  </si>
  <si>
    <t>Beth Rd</t>
  </si>
  <si>
    <t>Denise Dr</t>
  </si>
  <si>
    <t>Cherita Rd</t>
  </si>
  <si>
    <t>Cherriville Rd</t>
  </si>
  <si>
    <t>Lois Ave</t>
  </si>
  <si>
    <t>Elise Way</t>
  </si>
  <si>
    <t>Senator Ln</t>
  </si>
  <si>
    <t>350002-593</t>
  </si>
  <si>
    <t>Abbydale Ct</t>
  </si>
  <si>
    <t>Wood Hollow Rd</t>
  </si>
  <si>
    <t>350002-591</t>
  </si>
  <si>
    <t>Bellflower Dr</t>
  </si>
  <si>
    <t>Blue Lick Rd</t>
  </si>
  <si>
    <t>Bluebell Dr</t>
  </si>
  <si>
    <t>Narcissus Dr</t>
  </si>
  <si>
    <t>Burnt Cedar Ct</t>
  </si>
  <si>
    <t xml:space="preserve">Burnt Cedar Ln </t>
  </si>
  <si>
    <t>Burnt Cedar Ln</t>
  </si>
  <si>
    <t>See Burnt cedar</t>
  </si>
  <si>
    <t>Cameo Ct</t>
  </si>
  <si>
    <t>Pebblebrook Ln</t>
  </si>
  <si>
    <t>Cathay Ct</t>
  </si>
  <si>
    <t>Linda Rd</t>
  </si>
  <si>
    <t>Delee Way</t>
  </si>
  <si>
    <t>Santa Paula Ln</t>
  </si>
  <si>
    <t>Smyrna Rd</t>
  </si>
  <si>
    <t>Tolkien Ct</t>
  </si>
  <si>
    <t>Tulip Cir</t>
  </si>
  <si>
    <t>Weigela Dr</t>
  </si>
  <si>
    <t>Oldshire Rd</t>
  </si>
  <si>
    <t>Woodsend Rd</t>
  </si>
  <si>
    <t>350002-602</t>
  </si>
  <si>
    <t>Bamberrie Cross Rd</t>
  </si>
  <si>
    <t>Chet Ln</t>
  </si>
  <si>
    <t>Burr Ln</t>
  </si>
  <si>
    <t>Carol Way</t>
  </si>
  <si>
    <t>Cartledge Ct</t>
  </si>
  <si>
    <t>350002-595</t>
  </si>
  <si>
    <t>Constitution Dr</t>
  </si>
  <si>
    <t>Fordhaven Rd</t>
  </si>
  <si>
    <t>public road end</t>
  </si>
  <si>
    <t>Heritage Pl</t>
  </si>
  <si>
    <t>Palatka Rd</t>
  </si>
  <si>
    <t>Potomac Pl</t>
  </si>
  <si>
    <t>Quaker Ct</t>
  </si>
  <si>
    <t>Springfield Dr</t>
  </si>
  <si>
    <t>Brockton Ln</t>
  </si>
  <si>
    <t>Hendon Rd</t>
  </si>
  <si>
    <t>Commander Dr</t>
  </si>
  <si>
    <t>Bryan Way</t>
  </si>
  <si>
    <t>Dogwood Dr</t>
  </si>
  <si>
    <t>Deibel Way</t>
  </si>
  <si>
    <t>Herb Ln</t>
  </si>
  <si>
    <t>D26 Paving</t>
  </si>
  <si>
    <t>Doreen Way</t>
  </si>
  <si>
    <t>Eastside Ct</t>
  </si>
  <si>
    <t>Eastside Dr</t>
  </si>
  <si>
    <t>Manner Gate Dr</t>
  </si>
  <si>
    <t>Enridge Dr</t>
  </si>
  <si>
    <t>Landside Dr</t>
  </si>
  <si>
    <t>Garden View Ct</t>
  </si>
  <si>
    <t>Westwood Farms Dr</t>
  </si>
  <si>
    <t>Kings Hwy</t>
  </si>
  <si>
    <t>Rosedale Blvd</t>
  </si>
  <si>
    <t>Talisman Rd</t>
  </si>
  <si>
    <t>Nadina Dr</t>
  </si>
  <si>
    <t>Wedgewood Way</t>
  </si>
  <si>
    <t>Plain Field Ct</t>
  </si>
  <si>
    <t>Shaker Mill Rd</t>
  </si>
  <si>
    <t>Radiance Rd</t>
  </si>
  <si>
    <t>Shaker Mill Ct</t>
  </si>
  <si>
    <t>Wedgewood Way (north)</t>
  </si>
  <si>
    <t>Westwood Farms Ct</t>
  </si>
  <si>
    <t>PO #</t>
  </si>
  <si>
    <t>Contractor</t>
  </si>
  <si>
    <t>Alley Name</t>
  </si>
  <si>
    <t>Parallel To</t>
  </si>
  <si>
    <t>Ramps</t>
  </si>
  <si>
    <t>Estimated Cost</t>
  </si>
  <si>
    <t>Actual Cost</t>
  </si>
  <si>
    <t>Completed</t>
  </si>
  <si>
    <t>Alley Match</t>
  </si>
  <si>
    <t>Other</t>
  </si>
  <si>
    <t>Notes</t>
  </si>
  <si>
    <t>388368-10</t>
  </si>
  <si>
    <t xml:space="preserve">Ward Alley </t>
  </si>
  <si>
    <t>Garland and Kentucky</t>
  </si>
  <si>
    <t>8146-410-8107-148793-822702</t>
  </si>
  <si>
    <t>388368-13</t>
  </si>
  <si>
    <t>2914 S 6th St Alley</t>
  </si>
  <si>
    <t>Heywood Ave</t>
  </si>
  <si>
    <t>Iowa Ave</t>
  </si>
  <si>
    <t>Rodman St &amp; S 6th St</t>
  </si>
  <si>
    <t>8137-410-8210-148962-822702</t>
  </si>
  <si>
    <t>8138-410-8205-148915-822702</t>
  </si>
  <si>
    <t>8138-410-8107-148962-822702</t>
  </si>
  <si>
    <t>8101-410-8105-148962-822702</t>
  </si>
  <si>
    <t>On leg closest to church, last 3 properties are non Metro</t>
  </si>
  <si>
    <t>Alley 1</t>
  </si>
  <si>
    <t>Greenwood and Grand</t>
  </si>
  <si>
    <t>Alley 2</t>
  </si>
  <si>
    <t>S32nd St</t>
  </si>
  <si>
    <t>Louis Coleman Ave</t>
  </si>
  <si>
    <t>Kirby (South of Kirby)</t>
  </si>
  <si>
    <t>8102-410-8210-148991-899998</t>
  </si>
  <si>
    <t>350002-608</t>
  </si>
  <si>
    <t>Grand Ave</t>
  </si>
  <si>
    <t>350002-606</t>
  </si>
  <si>
    <t>8102-410-8210-148628-899998</t>
  </si>
  <si>
    <t>388368-27</t>
  </si>
  <si>
    <t>See Rehl Rd</t>
  </si>
  <si>
    <t>8150-410-8210-148628-899998</t>
  </si>
  <si>
    <t>8133-410-8210-148628-899998</t>
  </si>
  <si>
    <t>See Vista John Dr</t>
  </si>
  <si>
    <t>See Stephan Dr</t>
  </si>
  <si>
    <t>See dixie Garden Dr</t>
  </si>
  <si>
    <t>8102-410-8210-148922-899998</t>
  </si>
  <si>
    <t>388368-26</t>
  </si>
  <si>
    <t>Chenoweth Run Service Rd</t>
  </si>
  <si>
    <t>8133-410-8210-148619-899998</t>
  </si>
  <si>
    <t>8123-410-8210-148619-899998</t>
  </si>
  <si>
    <t>8102-410-8210-148619-899998</t>
  </si>
  <si>
    <t>8131-410-8210-148628-899998</t>
  </si>
  <si>
    <t>8125-410-8210-148628-899998</t>
  </si>
  <si>
    <t>8108-410-8210-148628-899998</t>
  </si>
  <si>
    <t>8115-410-8210-148628-899998</t>
  </si>
  <si>
    <t>350002-609</t>
  </si>
  <si>
    <t>See Howard St</t>
  </si>
  <si>
    <t>350002-610</t>
  </si>
  <si>
    <t>See Woodsend Rd</t>
  </si>
  <si>
    <t>See Bluebell Dr</t>
  </si>
  <si>
    <t>8102-410-8210-148386-899998</t>
  </si>
  <si>
    <t>8672-410-8210-148385-899998</t>
  </si>
  <si>
    <t>8101-410-8210-148386-899998</t>
  </si>
  <si>
    <t>8137-410-8210-148385-899998</t>
  </si>
  <si>
    <t>8131-410-8210-148385-899998</t>
  </si>
  <si>
    <t>8138-410-8107-148547-82134</t>
  </si>
  <si>
    <t>8146-410-8107-148547-822705</t>
  </si>
  <si>
    <t>8138-410-8210-148386-822702</t>
  </si>
  <si>
    <t>See St Anthony Church Rd</t>
  </si>
  <si>
    <t>8102-410-8210-148626-899998</t>
  </si>
  <si>
    <t>8672-410-8210-148626-899998</t>
  </si>
  <si>
    <t>8131-410-8210-148626-899998</t>
  </si>
  <si>
    <t>8133-410-8210-148626-899998</t>
  </si>
  <si>
    <t>See Bryan Way</t>
  </si>
  <si>
    <t>Strand</t>
  </si>
  <si>
    <t>373479-43</t>
  </si>
  <si>
    <t>Alley paving administration</t>
  </si>
  <si>
    <t>350002-628</t>
  </si>
  <si>
    <t>350002-629</t>
  </si>
  <si>
    <t>See Bridwell</t>
  </si>
  <si>
    <t>See E Madison</t>
  </si>
  <si>
    <t>350002-625</t>
  </si>
  <si>
    <t>See W Main</t>
  </si>
  <si>
    <t>See Roy Wilkins Ave</t>
  </si>
  <si>
    <t>350002-630</t>
  </si>
  <si>
    <t>Muhammad Ali</t>
  </si>
  <si>
    <t>Chestnut St</t>
  </si>
  <si>
    <t>350002-626</t>
  </si>
  <si>
    <t>350002-615</t>
  </si>
  <si>
    <t>350002-627</t>
  </si>
  <si>
    <t>S 13th St</t>
  </si>
  <si>
    <t>Will likely need specialty equipment</t>
  </si>
  <si>
    <t>See Alta Vista Rd</t>
  </si>
  <si>
    <t>350002-612</t>
  </si>
  <si>
    <t>35002-616</t>
  </si>
  <si>
    <t>See Bauer Ave</t>
  </si>
  <si>
    <t>350002-611</t>
  </si>
  <si>
    <t>See Winchester Rd</t>
  </si>
  <si>
    <t>350002-631</t>
  </si>
  <si>
    <t>350002-613</t>
  </si>
  <si>
    <t>Pw/Council</t>
  </si>
  <si>
    <t>8676-410-8106-048212-822702</t>
  </si>
  <si>
    <t>8102-410-8105-148230-822702</t>
  </si>
  <si>
    <t>8144-410-8205-148230-822702</t>
  </si>
  <si>
    <t>8642-410-8105-148230-822702</t>
  </si>
  <si>
    <t>350002-614</t>
  </si>
  <si>
    <t>PW/Council</t>
  </si>
  <si>
    <t>See Maryview</t>
  </si>
  <si>
    <t xml:space="preserve">LWC has a project to complete on this roadway, to be complete in 2024.  </t>
  </si>
  <si>
    <t>388368-34</t>
  </si>
  <si>
    <t>388368-35</t>
  </si>
  <si>
    <t>388368-36</t>
  </si>
  <si>
    <t>388368-37</t>
  </si>
  <si>
    <t>350002-622</t>
  </si>
  <si>
    <t>350002-624</t>
  </si>
  <si>
    <t>See Estate Dr</t>
  </si>
  <si>
    <t>350002-623</t>
  </si>
  <si>
    <t>350002-619</t>
  </si>
  <si>
    <t>350002-620</t>
  </si>
  <si>
    <t>350002-618</t>
  </si>
  <si>
    <t>388368-24</t>
  </si>
  <si>
    <t>388368-31</t>
  </si>
  <si>
    <t>350002-621</t>
  </si>
  <si>
    <t>388368-33</t>
  </si>
  <si>
    <t>388368-30</t>
  </si>
  <si>
    <t>350002-617</t>
  </si>
  <si>
    <t>388368-32</t>
  </si>
  <si>
    <t>Bay Pointe Cir</t>
  </si>
  <si>
    <t>373479-47</t>
  </si>
  <si>
    <t>Crittenden Dr Striping</t>
  </si>
  <si>
    <t>373479-38</t>
  </si>
  <si>
    <t>Red Stone Hill study</t>
  </si>
  <si>
    <t>Gregg Ave</t>
  </si>
  <si>
    <t>Vorster Ave</t>
  </si>
  <si>
    <t>Dead End (Alley)</t>
  </si>
  <si>
    <t>8676-410-8106-048201-822702</t>
  </si>
  <si>
    <t>S 36th St</t>
  </si>
  <si>
    <t>Colmar Dr</t>
  </si>
  <si>
    <t>8101-410-8105-148391-822702</t>
  </si>
  <si>
    <t>8102-410-8105-148371-822702</t>
  </si>
  <si>
    <t>8133-410-8107-148911-822702</t>
  </si>
  <si>
    <t xml:space="preserve">Kirby Ave </t>
  </si>
  <si>
    <t>Louis Coleman Jr Dr</t>
  </si>
  <si>
    <t>Rosewell Ave</t>
  </si>
  <si>
    <t>See S 36th</t>
  </si>
  <si>
    <t>Challis Cir</t>
  </si>
  <si>
    <t>Regatta Way</t>
  </si>
  <si>
    <t xml:space="preserve">See S 36th </t>
  </si>
  <si>
    <t>Public Works, Council</t>
  </si>
  <si>
    <t>8126-410-8105-148946-822806</t>
  </si>
  <si>
    <t>8102-410-8105-148406-831532</t>
  </si>
  <si>
    <t xml:space="preserve">See N 20th </t>
  </si>
  <si>
    <t>See Bircham Rd</t>
  </si>
  <si>
    <t>Brookley Dr</t>
  </si>
  <si>
    <t>Arroyo Trl</t>
  </si>
  <si>
    <t>8672-410-8105-148231-822702</t>
  </si>
  <si>
    <t>8133-410-8107-148413-822702</t>
  </si>
  <si>
    <t>8133-410-8210-148413-822702</t>
  </si>
  <si>
    <t>8101-410-8105-148231-822702</t>
  </si>
  <si>
    <t>Calm Ct</t>
  </si>
  <si>
    <t>Calm Ln</t>
  </si>
  <si>
    <t>Endeavor Way</t>
  </si>
  <si>
    <t>Jan Way</t>
  </si>
  <si>
    <t>Bonaventure Blvd</t>
  </si>
  <si>
    <t>Skyline Dr</t>
  </si>
  <si>
    <t>Tumbleweed Rd</t>
  </si>
  <si>
    <t>See Chruchman</t>
  </si>
  <si>
    <t>See Churchman</t>
  </si>
  <si>
    <t>See Knight Rd</t>
  </si>
  <si>
    <t>see Barbour Manor Dr</t>
  </si>
  <si>
    <t>See Bay Pointe Ct</t>
  </si>
  <si>
    <t>See Spring Gate Dr</t>
  </si>
  <si>
    <t>See Cronin Dr</t>
  </si>
  <si>
    <t>See Old Heady Rd</t>
  </si>
  <si>
    <t>See W Wellington</t>
  </si>
  <si>
    <t>See E Kenwood</t>
  </si>
  <si>
    <t>See Dobson Ln</t>
  </si>
  <si>
    <t>See Adkins Rd</t>
  </si>
  <si>
    <t>8101-410-8210-148385-899998</t>
  </si>
  <si>
    <t>See Burnt Cedar Ln</t>
  </si>
  <si>
    <t>See Bamberrie Cross</t>
  </si>
  <si>
    <t>See Heritage Pl</t>
  </si>
  <si>
    <t>1 &amp; 4</t>
  </si>
  <si>
    <t>11 &amp; 20</t>
  </si>
  <si>
    <t>11 &amp; 26</t>
  </si>
  <si>
    <t>12 &amp; 14</t>
  </si>
  <si>
    <t>13 &amp; 24</t>
  </si>
  <si>
    <t>16 &amp; 17</t>
  </si>
  <si>
    <t>2 &amp; 24</t>
  </si>
  <si>
    <t>23 &amp; 24</t>
  </si>
  <si>
    <t>3 &amp; 6</t>
  </si>
  <si>
    <t>4 &amp; 6</t>
  </si>
  <si>
    <t>4 &amp; 9</t>
  </si>
  <si>
    <t>6 &amp; 15</t>
  </si>
  <si>
    <t>6, 10 &amp; 15</t>
  </si>
  <si>
    <t>7 &amp; 9</t>
  </si>
  <si>
    <t>8 &amp; 26</t>
  </si>
  <si>
    <t>8 &amp; 9</t>
  </si>
  <si>
    <t>Young Ave</t>
  </si>
  <si>
    <t>8133-410-8210-148911-822702</t>
  </si>
  <si>
    <t>8102-410-8105-148911-831532</t>
  </si>
  <si>
    <t>CIF Account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</si>
</sst>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.1"/>
      <color rgb="FF2C3E50"/>
      <name val="Oxygen"/>
    </font>
    <font>
      <sz val="11"/>
      <color rgb="FF2C3E50"/>
      <name val="Times New Roman"/>
      <family val="1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7F14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</cellStyleXfs>
  <cellXfs count="290">
    <xf numFmtId="0" fontId="0" fillId="0" borderId="0" xfId="0"/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" fontId="5" fillId="8" borderId="0" xfId="0" quotePrefix="1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3" fillId="0" borderId="0" xfId="0" applyFont="1"/>
    <xf numFmtId="44" fontId="0" fillId="0" borderId="0" xfId="1" applyFont="1"/>
    <xf numFmtId="164" fontId="7" fillId="0" borderId="7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4" fontId="7" fillId="0" borderId="10" xfId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3" fontId="7" fillId="6" borderId="10" xfId="0" applyNumberFormat="1" applyFont="1" applyFill="1" applyBorder="1" applyAlignment="1">
      <alignment horizontal="center" vertical="center"/>
    </xf>
    <xf numFmtId="2" fontId="7" fillId="6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5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/>
    </xf>
    <xf numFmtId="0" fontId="8" fillId="5" borderId="10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1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3" fontId="8" fillId="0" borderId="10" xfId="0" applyNumberFormat="1" applyFont="1" applyBorder="1" applyAlignment="1">
      <alignment horizontal="center"/>
    </xf>
    <xf numFmtId="3" fontId="8" fillId="6" borderId="10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1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" fontId="7" fillId="0" borderId="10" xfId="3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0" xfId="4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7" fillId="0" borderId="10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1" fontId="8" fillId="0" borderId="10" xfId="5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0" fontId="8" fillId="0" borderId="10" xfId="5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2" xfId="5" applyFont="1" applyBorder="1" applyAlignment="1">
      <alignment horizontal="center"/>
    </xf>
    <xf numFmtId="0" fontId="7" fillId="0" borderId="13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8" fillId="0" borderId="13" xfId="5" applyFont="1" applyBorder="1" applyAlignment="1">
      <alignment horizontal="center"/>
    </xf>
    <xf numFmtId="0" fontId="8" fillId="0" borderId="0" xfId="5" applyFont="1" applyAlignment="1">
      <alignment horizontal="left"/>
    </xf>
    <xf numFmtId="1" fontId="8" fillId="0" borderId="12" xfId="5" applyNumberFormat="1" applyFont="1" applyBorder="1" applyAlignment="1">
      <alignment horizontal="center"/>
    </xf>
    <xf numFmtId="1" fontId="8" fillId="0" borderId="13" xfId="5" applyNumberFormat="1" applyFont="1" applyBorder="1" applyAlignment="1">
      <alignment horizontal="center"/>
    </xf>
    <xf numFmtId="0" fontId="7" fillId="4" borderId="12" xfId="5" applyFont="1" applyFill="1" applyBorder="1" applyAlignment="1">
      <alignment horizontal="center"/>
    </xf>
    <xf numFmtId="0" fontId="7" fillId="4" borderId="13" xfId="5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12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1" fontId="8" fillId="0" borderId="20" xfId="5" applyNumberFormat="1" applyFont="1" applyBorder="1" applyAlignment="1">
      <alignment horizontal="center"/>
    </xf>
    <xf numFmtId="1" fontId="8" fillId="0" borderId="21" xfId="5" applyNumberFormat="1" applyFont="1" applyBorder="1" applyAlignment="1">
      <alignment horizontal="center"/>
    </xf>
    <xf numFmtId="1" fontId="8" fillId="0" borderId="22" xfId="5" applyNumberFormat="1" applyFont="1" applyBorder="1" applyAlignment="1">
      <alignment horizontal="center"/>
    </xf>
    <xf numFmtId="1" fontId="8" fillId="0" borderId="23" xfId="5" applyNumberFormat="1" applyFont="1" applyBorder="1" applyAlignment="1">
      <alignment horizontal="center"/>
    </xf>
    <xf numFmtId="1" fontId="8" fillId="0" borderId="24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7" fillId="2" borderId="12" xfId="5" applyFont="1" applyFill="1" applyBorder="1" applyAlignment="1">
      <alignment horizontal="center"/>
    </xf>
    <xf numFmtId="0" fontId="7" fillId="2" borderId="13" xfId="5" applyFont="1" applyFill="1" applyBorder="1" applyAlignment="1">
      <alignment horizontal="center"/>
    </xf>
    <xf numFmtId="1" fontId="8" fillId="2" borderId="12" xfId="5" applyNumberFormat="1" applyFont="1" applyFill="1" applyBorder="1" applyAlignment="1">
      <alignment horizontal="center"/>
    </xf>
    <xf numFmtId="1" fontId="8" fillId="2" borderId="13" xfId="5" applyNumberFormat="1" applyFont="1" applyFill="1" applyBorder="1" applyAlignment="1">
      <alignment horizontal="center"/>
    </xf>
    <xf numFmtId="1" fontId="8" fillId="2" borderId="10" xfId="5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/>
    </xf>
    <xf numFmtId="1" fontId="8" fillId="2" borderId="13" xfId="0" applyNumberFormat="1" applyFont="1" applyFill="1" applyBorder="1" applyAlignment="1">
      <alignment horizontal="center"/>
    </xf>
    <xf numFmtId="0" fontId="7" fillId="2" borderId="10" xfId="2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/>
    </xf>
    <xf numFmtId="0" fontId="8" fillId="2" borderId="0" xfId="5" applyFont="1" applyFill="1" applyAlignment="1">
      <alignment horizontal="center"/>
    </xf>
    <xf numFmtId="0" fontId="7" fillId="2" borderId="10" xfId="2" applyFont="1" applyFill="1" applyBorder="1" applyAlignment="1">
      <alignment horizontal="left" vertical="center" wrapText="1"/>
    </xf>
    <xf numFmtId="0" fontId="8" fillId="2" borderId="0" xfId="5" applyFont="1" applyFill="1" applyAlignment="1">
      <alignment horizontal="left"/>
    </xf>
    <xf numFmtId="1" fontId="8" fillId="2" borderId="10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8" fillId="2" borderId="10" xfId="5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1" fontId="8" fillId="4" borderId="12" xfId="5" applyNumberFormat="1" applyFont="1" applyFill="1" applyBorder="1" applyAlignment="1">
      <alignment horizontal="center"/>
    </xf>
    <xf numFmtId="1" fontId="8" fillId="4" borderId="13" xfId="5" applyNumberFormat="1" applyFont="1" applyFill="1" applyBorder="1" applyAlignment="1">
      <alignment horizontal="center"/>
    </xf>
    <xf numFmtId="0" fontId="8" fillId="2" borderId="10" xfId="5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/>
    </xf>
    <xf numFmtId="0" fontId="8" fillId="2" borderId="13" xfId="5" applyFont="1" applyFill="1" applyBorder="1" applyAlignment="1">
      <alignment horizontal="center"/>
    </xf>
    <xf numFmtId="0" fontId="7" fillId="5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 indent="1"/>
    </xf>
    <xf numFmtId="1" fontId="8" fillId="2" borderId="14" xfId="5" applyNumberFormat="1" applyFont="1" applyFill="1" applyBorder="1" applyAlignment="1">
      <alignment horizontal="center"/>
    </xf>
    <xf numFmtId="1" fontId="8" fillId="2" borderId="15" xfId="5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" fontId="8" fillId="2" borderId="18" xfId="5" applyNumberFormat="1" applyFont="1" applyFill="1" applyBorder="1" applyAlignment="1">
      <alignment horizontal="center"/>
    </xf>
    <xf numFmtId="1" fontId="8" fillId="2" borderId="19" xfId="5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165" fontId="8" fillId="4" borderId="10" xfId="0" applyNumberFormat="1" applyFont="1" applyFill="1" applyBorder="1" applyAlignment="1">
      <alignment horizontal="center"/>
    </xf>
    <xf numFmtId="3" fontId="8" fillId="4" borderId="10" xfId="0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 vertical="center"/>
    </xf>
    <xf numFmtId="44" fontId="7" fillId="4" borderId="10" xfId="1" applyFont="1" applyFill="1" applyBorder="1" applyAlignment="1">
      <alignment horizontal="center" vertical="center"/>
    </xf>
    <xf numFmtId="0" fontId="7" fillId="4" borderId="10" xfId="1" applyNumberFormat="1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/>
    </xf>
    <xf numFmtId="1" fontId="8" fillId="4" borderId="10" xfId="5" applyNumberFormat="1" applyFont="1" applyFill="1" applyBorder="1" applyAlignment="1">
      <alignment horizontal="center"/>
    </xf>
    <xf numFmtId="0" fontId="8" fillId="4" borderId="10" xfId="5" applyFont="1" applyFill="1" applyBorder="1" applyAlignment="1">
      <alignment horizontal="left"/>
    </xf>
    <xf numFmtId="0" fontId="7" fillId="4" borderId="10" xfId="5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/>
    </xf>
    <xf numFmtId="1" fontId="7" fillId="4" borderId="10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center" vertical="center"/>
    </xf>
    <xf numFmtId="0" fontId="8" fillId="4" borderId="0" xfId="5" applyFont="1" applyFill="1" applyAlignment="1">
      <alignment horizont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13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5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8" fillId="4" borderId="0" xfId="5" applyFont="1" applyFill="1" applyAlignment="1">
      <alignment horizontal="left"/>
    </xf>
    <xf numFmtId="0" fontId="7" fillId="0" borderId="10" xfId="2" applyFont="1" applyBorder="1" applyAlignment="1">
      <alignment horizontal="center" wrapText="1"/>
    </xf>
    <xf numFmtId="0" fontId="7" fillId="0" borderId="10" xfId="2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" fontId="8" fillId="0" borderId="18" xfId="5" applyNumberFormat="1" applyFont="1" applyBorder="1" applyAlignment="1">
      <alignment horizontal="center"/>
    </xf>
    <xf numFmtId="1" fontId="8" fillId="0" borderId="19" xfId="5" applyNumberFormat="1" applyFont="1" applyBorder="1" applyAlignment="1">
      <alignment horizontal="center"/>
    </xf>
    <xf numFmtId="0" fontId="7" fillId="0" borderId="18" xfId="5" applyFont="1" applyBorder="1" applyAlignment="1">
      <alignment horizontal="center"/>
    </xf>
    <xf numFmtId="0" fontId="7" fillId="0" borderId="19" xfId="5" applyFont="1" applyBorder="1" applyAlignment="1">
      <alignment horizontal="center"/>
    </xf>
    <xf numFmtId="0" fontId="7" fillId="0" borderId="20" xfId="5" applyFont="1" applyBorder="1" applyAlignment="1">
      <alignment horizontal="center"/>
    </xf>
    <xf numFmtId="0" fontId="7" fillId="0" borderId="21" xfId="5" applyFont="1" applyBorder="1" applyAlignment="1">
      <alignment horizontal="center"/>
    </xf>
    <xf numFmtId="0" fontId="7" fillId="0" borderId="22" xfId="5" applyFont="1" applyBorder="1" applyAlignment="1">
      <alignment horizontal="center"/>
    </xf>
    <xf numFmtId="0" fontId="7" fillId="0" borderId="23" xfId="5" applyFont="1" applyBorder="1" applyAlignment="1">
      <alignment horizontal="center"/>
    </xf>
    <xf numFmtId="0" fontId="7" fillId="0" borderId="24" xfId="5" applyFont="1" applyBorder="1" applyAlignment="1">
      <alignment horizontal="center"/>
    </xf>
    <xf numFmtId="0" fontId="7" fillId="0" borderId="25" xfId="5" applyFont="1" applyBorder="1" applyAlignment="1">
      <alignment horizontal="center"/>
    </xf>
    <xf numFmtId="1" fontId="7" fillId="2" borderId="10" xfId="5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2" fillId="0" borderId="26" xfId="0" applyFont="1" applyBorder="1" applyAlignment="1">
      <alignment horizontal="center"/>
    </xf>
    <xf numFmtId="165" fontId="12" fillId="0" borderId="26" xfId="1" applyNumberFormat="1" applyFont="1" applyBorder="1" applyAlignment="1">
      <alignment horizontal="center"/>
    </xf>
    <xf numFmtId="44" fontId="12" fillId="0" borderId="26" xfId="1" applyFont="1" applyBorder="1" applyAlignment="1">
      <alignment horizontal="center"/>
    </xf>
    <xf numFmtId="44" fontId="12" fillId="0" borderId="27" xfId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44" fontId="0" fillId="0" borderId="0" xfId="1" applyFont="1" applyBorder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7" fillId="13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8" fontId="7" fillId="2" borderId="10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/>
    </xf>
    <xf numFmtId="1" fontId="8" fillId="2" borderId="16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7" fillId="2" borderId="20" xfId="5" applyFont="1" applyFill="1" applyBorder="1" applyAlignment="1">
      <alignment horizontal="center"/>
    </xf>
    <xf numFmtId="0" fontId="7" fillId="2" borderId="21" xfId="5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4" fontId="12" fillId="0" borderId="26" xfId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/>
    </xf>
    <xf numFmtId="0" fontId="7" fillId="0" borderId="16" xfId="5" applyFont="1" applyBorder="1" applyAlignment="1">
      <alignment horizontal="center"/>
    </xf>
    <xf numFmtId="0" fontId="7" fillId="0" borderId="17" xfId="5" applyFont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19" xfId="0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" fontId="7" fillId="2" borderId="12" xfId="5" applyNumberFormat="1" applyFont="1" applyFill="1" applyBorder="1" applyAlignment="1">
      <alignment horizontal="center"/>
    </xf>
    <xf numFmtId="1" fontId="7" fillId="2" borderId="13" xfId="5" applyNumberFormat="1" applyFont="1" applyFill="1" applyBorder="1" applyAlignment="1">
      <alignment horizontal="center"/>
    </xf>
    <xf numFmtId="1" fontId="8" fillId="2" borderId="20" xfId="5" applyNumberFormat="1" applyFont="1" applyFill="1" applyBorder="1" applyAlignment="1">
      <alignment horizontal="center"/>
    </xf>
    <xf numFmtId="1" fontId="8" fillId="2" borderId="21" xfId="5" applyNumberFormat="1" applyFont="1" applyFill="1" applyBorder="1" applyAlignment="1">
      <alignment horizontal="center"/>
    </xf>
    <xf numFmtId="1" fontId="8" fillId="2" borderId="22" xfId="5" applyNumberFormat="1" applyFont="1" applyFill="1" applyBorder="1" applyAlignment="1">
      <alignment horizontal="center"/>
    </xf>
    <xf numFmtId="1" fontId="8" fillId="2" borderId="23" xfId="5" applyNumberFormat="1" applyFont="1" applyFill="1" applyBorder="1" applyAlignment="1">
      <alignment horizontal="center"/>
    </xf>
    <xf numFmtId="0" fontId="7" fillId="2" borderId="24" xfId="5" applyFont="1" applyFill="1" applyBorder="1" applyAlignment="1">
      <alignment horizontal="center"/>
    </xf>
    <xf numFmtId="0" fontId="7" fillId="2" borderId="25" xfId="5" applyFont="1" applyFill="1" applyBorder="1" applyAlignment="1">
      <alignment horizontal="center"/>
    </xf>
    <xf numFmtId="0" fontId="8" fillId="4" borderId="0" xfId="0" applyFont="1" applyFill="1" applyAlignment="1">
      <alignment horizontal="left" vertical="center" wrapText="1"/>
    </xf>
  </cellXfs>
  <cellStyles count="6">
    <cellStyle name="Currency" xfId="1" builtinId="4"/>
    <cellStyle name="Normal" xfId="0" builtinId="0"/>
    <cellStyle name="Normal 2 2" xfId="4" xr:uid="{00000000-0005-0000-0000-000002000000}"/>
    <cellStyle name="Normal 3" xfId="5" xr:uid="{4186AF41-7FBA-42A3-8AC1-647A4C88DC22}"/>
    <cellStyle name="Normal_Sheet1" xfId="2" xr:uid="{00000000-0005-0000-0000-000003000000}"/>
    <cellStyle name="Normal_Sheet1 2" xfId="3" xr:uid="{00000000-0005-0000-0000-000004000000}"/>
  </cellStyles>
  <dxfs count="0"/>
  <tableStyles count="0" defaultTableStyle="TableStyleMedium2" defaultPivotStyle="PivotStyleLight16"/>
  <colors>
    <mruColors>
      <color rgb="FF17F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F14B"/>
    <pageSetUpPr fitToPage="1"/>
  </sheetPr>
  <dimension ref="A1:BD434"/>
  <sheetViews>
    <sheetView topLeftCell="I2" workbookViewId="0">
      <pane ySplit="1" topLeftCell="A3" activePane="bottomLeft" state="frozen"/>
      <selection activeCell="I2" sqref="I2"/>
      <selection pane="bottomLeft" activeCell="I3" sqref="I3"/>
    </sheetView>
  </sheetViews>
  <sheetFormatPr defaultColWidth="9.140625" defaultRowHeight="15" x14ac:dyDescent="0.25"/>
  <cols>
    <col min="1" max="1" width="10.140625" style="55" hidden="1" customWidth="1"/>
    <col min="2" max="2" width="13.7109375" style="55" hidden="1" customWidth="1"/>
    <col min="3" max="3" width="9.5703125" style="55" hidden="1" customWidth="1"/>
    <col min="4" max="4" width="11.7109375" style="55" hidden="1" customWidth="1"/>
    <col min="5" max="5" width="13.28515625" style="55" hidden="1" customWidth="1"/>
    <col min="6" max="8" width="14.42578125" style="37" hidden="1" customWidth="1"/>
    <col min="9" max="9" width="27.140625" style="55" bestFit="1" customWidth="1"/>
    <col min="10" max="10" width="34.85546875" style="55" customWidth="1"/>
    <col min="11" max="11" width="42.28515625" style="55" bestFit="1" customWidth="1"/>
    <col min="12" max="12" width="7.140625" style="57" bestFit="1" customWidth="1"/>
    <col min="13" max="13" width="12.5703125" style="55" customWidth="1"/>
    <col min="14" max="14" width="18.28515625" style="55" customWidth="1"/>
    <col min="15" max="15" width="7" style="55" hidden="1" customWidth="1"/>
    <col min="16" max="16" width="6.5703125" style="55" hidden="1" customWidth="1"/>
    <col min="17" max="17" width="10.42578125" style="55" hidden="1" customWidth="1"/>
    <col min="18" max="18" width="9.140625" style="55" hidden="1" customWidth="1"/>
    <col min="19" max="19" width="6.42578125" style="55" hidden="1" customWidth="1"/>
    <col min="20" max="20" width="8" style="55" hidden="1" customWidth="1"/>
    <col min="21" max="22" width="10.7109375" style="55" hidden="1" customWidth="1"/>
    <col min="23" max="23" width="11.140625" style="55" hidden="1" customWidth="1"/>
    <col min="24" max="25" width="10.140625" style="55" hidden="1" customWidth="1"/>
    <col min="26" max="26" width="8.7109375" style="55" hidden="1" customWidth="1"/>
    <col min="27" max="27" width="13.140625" style="55" hidden="1" customWidth="1"/>
    <col min="28" max="28" width="18.42578125" style="55" hidden="1" customWidth="1"/>
    <col min="29" max="29" width="11.140625" style="55" hidden="1" customWidth="1"/>
    <col min="30" max="30" width="15.28515625" style="55" hidden="1" customWidth="1"/>
    <col min="31" max="31" width="19.7109375" style="55" hidden="1" customWidth="1"/>
    <col min="32" max="32" width="13.85546875" style="59" customWidth="1"/>
    <col min="33" max="33" width="23.42578125" style="59" customWidth="1"/>
    <col min="34" max="34" width="14.28515625" style="37" bestFit="1" customWidth="1"/>
    <col min="35" max="35" width="30.7109375" style="55" customWidth="1"/>
    <col min="36" max="36" width="28" style="57" bestFit="1" customWidth="1"/>
    <col min="37" max="37" width="14.28515625" style="59" customWidth="1"/>
    <col min="38" max="38" width="20.140625" style="59" bestFit="1" customWidth="1"/>
    <col min="39" max="39" width="27.42578125" style="55" customWidth="1"/>
    <col min="40" max="41" width="14.28515625" style="59" customWidth="1"/>
    <col min="42" max="42" width="27.42578125" style="55" customWidth="1"/>
    <col min="43" max="44" width="14.28515625" style="59" customWidth="1"/>
    <col min="45" max="45" width="27.42578125" style="55" customWidth="1"/>
    <col min="46" max="47" width="14.28515625" style="59" customWidth="1"/>
    <col min="48" max="48" width="27.42578125" style="55" customWidth="1"/>
    <col min="49" max="50" width="14.28515625" style="55" customWidth="1"/>
    <col min="51" max="51" width="54.42578125" style="64" customWidth="1"/>
    <col min="52" max="53" width="14.28515625" style="55" hidden="1" customWidth="1"/>
    <col min="54" max="54" width="14.28515625" style="60" hidden="1" customWidth="1"/>
    <col min="55" max="55" width="14.28515625" style="61" hidden="1" customWidth="1"/>
    <col min="56" max="16384" width="9.140625" style="55"/>
  </cols>
  <sheetData>
    <row r="1" spans="1:56" s="43" customFormat="1" ht="15.75" hidden="1" thickBot="1" x14ac:dyDescent="0.3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3.5" thickBot="1" x14ac:dyDescent="0.3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E3" s="55" t="s">
        <v>866</v>
      </c>
      <c r="G3" s="100"/>
      <c r="H3" s="100"/>
      <c r="I3" s="55" t="s">
        <v>867</v>
      </c>
      <c r="J3" s="55" t="s">
        <v>868</v>
      </c>
      <c r="K3" s="55" t="s">
        <v>73</v>
      </c>
      <c r="L3" s="57">
        <v>30.688069152001802</v>
      </c>
      <c r="M3" s="55">
        <v>1</v>
      </c>
      <c r="N3" s="55" t="s">
        <v>68</v>
      </c>
      <c r="AB3" s="55">
        <v>1</v>
      </c>
      <c r="AF3" s="59">
        <v>100503</v>
      </c>
      <c r="AI3" s="55" t="s">
        <v>869</v>
      </c>
      <c r="AY3" s="101"/>
      <c r="AZ3" s="55">
        <v>2965.84</v>
      </c>
      <c r="BA3" s="55">
        <v>19</v>
      </c>
      <c r="BB3" s="60">
        <v>55835.259999999995</v>
      </c>
      <c r="BC3" s="61">
        <f t="shared" ref="BC3:BC34" si="0">BB3/(5280*11.67)</f>
        <v>0.9061576562540572</v>
      </c>
      <c r="BD3" s="86"/>
    </row>
    <row r="4" spans="1:56" ht="15" customHeight="1" x14ac:dyDescent="0.25">
      <c r="A4" s="85"/>
      <c r="B4" s="55" t="s">
        <v>65</v>
      </c>
      <c r="E4" s="55" t="s">
        <v>866</v>
      </c>
      <c r="F4" s="55"/>
      <c r="G4" s="102"/>
      <c r="H4" s="102"/>
      <c r="I4" s="55" t="s">
        <v>870</v>
      </c>
      <c r="J4" s="55" t="s">
        <v>321</v>
      </c>
      <c r="K4" s="55" t="s">
        <v>128</v>
      </c>
      <c r="L4" s="57">
        <v>30.184818929395508</v>
      </c>
      <c r="M4" s="55">
        <v>1</v>
      </c>
      <c r="N4" s="55" t="s">
        <v>68</v>
      </c>
      <c r="AB4" s="55">
        <v>14</v>
      </c>
      <c r="AF4" s="59">
        <v>155020</v>
      </c>
      <c r="AH4" s="55"/>
      <c r="AI4" s="55" t="s">
        <v>869</v>
      </c>
      <c r="AJ4" s="55"/>
      <c r="AK4" s="55"/>
      <c r="AL4" s="55"/>
      <c r="AN4" s="55"/>
      <c r="AO4" s="55"/>
      <c r="AQ4" s="55"/>
      <c r="AR4" s="55"/>
      <c r="AT4" s="55"/>
      <c r="AU4" s="55"/>
      <c r="AY4" s="101" t="s">
        <v>871</v>
      </c>
      <c r="AZ4" s="55">
        <v>2421.8757023699977</v>
      </c>
      <c r="BA4" s="55">
        <v>35.25</v>
      </c>
      <c r="BB4" s="55">
        <v>86122.439582949926</v>
      </c>
      <c r="BC4" s="61">
        <f t="shared" si="0"/>
        <v>1.3976922110395396</v>
      </c>
      <c r="BD4" s="86"/>
    </row>
    <row r="5" spans="1:56" ht="15" customHeight="1" x14ac:dyDescent="0.25">
      <c r="A5" s="85"/>
      <c r="E5" s="55" t="s">
        <v>866</v>
      </c>
      <c r="F5" s="55"/>
      <c r="G5" s="102"/>
      <c r="H5" s="102"/>
      <c r="I5" s="55" t="s">
        <v>872</v>
      </c>
      <c r="M5" s="55">
        <v>1</v>
      </c>
      <c r="AF5" s="59">
        <v>40000</v>
      </c>
      <c r="AG5" s="55"/>
      <c r="AH5" s="59"/>
      <c r="AI5" s="55" t="s">
        <v>145</v>
      </c>
      <c r="AJ5" s="55"/>
      <c r="AK5" s="55"/>
      <c r="AL5" s="55"/>
      <c r="AN5" s="55"/>
      <c r="AO5" s="55"/>
      <c r="AQ5" s="55"/>
      <c r="AR5" s="55"/>
      <c r="AT5" s="55"/>
      <c r="AU5" s="55"/>
      <c r="AY5" s="101"/>
      <c r="BB5" s="55"/>
      <c r="BC5" s="61">
        <f t="shared" si="0"/>
        <v>0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873</v>
      </c>
      <c r="J6" s="55" t="s">
        <v>221</v>
      </c>
      <c r="K6" s="55" t="s">
        <v>874</v>
      </c>
      <c r="L6" s="57">
        <v>22.53297765253712</v>
      </c>
      <c r="M6" s="55">
        <v>1</v>
      </c>
      <c r="N6" s="55" t="s">
        <v>68</v>
      </c>
      <c r="AB6" s="55">
        <v>6</v>
      </c>
      <c r="AF6" s="59">
        <v>23711</v>
      </c>
      <c r="AI6" s="55" t="s">
        <v>869</v>
      </c>
      <c r="AY6" s="101" t="s">
        <v>875</v>
      </c>
      <c r="AZ6" s="55">
        <v>1061.0099999999989</v>
      </c>
      <c r="BA6" s="55">
        <v>12.666666666666666</v>
      </c>
      <c r="BB6" s="60">
        <v>13172.85999999999</v>
      </c>
      <c r="BC6" s="61">
        <f t="shared" si="0"/>
        <v>0.21378404871335446</v>
      </c>
      <c r="BD6" s="86"/>
    </row>
    <row r="7" spans="1:56" ht="15" customHeight="1" x14ac:dyDescent="0.25">
      <c r="A7" s="85"/>
      <c r="B7" s="55" t="s">
        <v>65</v>
      </c>
      <c r="E7" s="55" t="s">
        <v>866</v>
      </c>
      <c r="G7" s="100"/>
      <c r="H7" s="100"/>
      <c r="I7" s="55" t="s">
        <v>876</v>
      </c>
      <c r="J7" s="55" t="s">
        <v>877</v>
      </c>
      <c r="K7" s="55" t="s">
        <v>73</v>
      </c>
      <c r="L7" s="57">
        <v>37.252673137388442</v>
      </c>
      <c r="M7" s="55">
        <v>1</v>
      </c>
      <c r="N7" s="55" t="s">
        <v>68</v>
      </c>
      <c r="AB7" s="55">
        <v>2</v>
      </c>
      <c r="AF7" s="59">
        <v>41202</v>
      </c>
      <c r="AI7" s="55" t="s">
        <v>869</v>
      </c>
      <c r="AY7" s="101" t="s">
        <v>878</v>
      </c>
      <c r="AZ7" s="55">
        <v>1321.1200000000001</v>
      </c>
      <c r="BA7" s="55">
        <v>17</v>
      </c>
      <c r="BB7" s="60">
        <v>22889.77</v>
      </c>
      <c r="BC7" s="61">
        <f t="shared" si="0"/>
        <v>0.37148103788527953</v>
      </c>
      <c r="BD7" s="86"/>
    </row>
    <row r="8" spans="1:56" ht="15" customHeight="1" x14ac:dyDescent="0.25">
      <c r="A8" s="85"/>
      <c r="B8" s="55" t="s">
        <v>65</v>
      </c>
      <c r="E8" s="55" t="s">
        <v>866</v>
      </c>
      <c r="G8" s="100"/>
      <c r="H8" s="100"/>
      <c r="I8" s="55" t="s">
        <v>86</v>
      </c>
      <c r="J8" s="55" t="s">
        <v>67</v>
      </c>
      <c r="K8" s="55" t="s">
        <v>201</v>
      </c>
      <c r="L8" s="57">
        <v>29.216156028338347</v>
      </c>
      <c r="M8" s="55">
        <v>1</v>
      </c>
      <c r="N8" s="55" t="s">
        <v>68</v>
      </c>
      <c r="AB8" s="55">
        <v>8</v>
      </c>
      <c r="AF8" s="59">
        <v>100582</v>
      </c>
      <c r="AI8" s="55" t="s">
        <v>869</v>
      </c>
      <c r="AY8" s="101" t="s">
        <v>879</v>
      </c>
      <c r="AZ8" s="55">
        <v>1582.869999999999</v>
      </c>
      <c r="BA8" s="55">
        <v>35.5</v>
      </c>
      <c r="BB8" s="60">
        <v>55879.079999999965</v>
      </c>
      <c r="BC8" s="61">
        <f t="shared" si="0"/>
        <v>0.90686881670172104</v>
      </c>
      <c r="BD8" s="86"/>
    </row>
    <row r="9" spans="1:56" ht="15" customHeight="1" x14ac:dyDescent="0.25">
      <c r="A9" s="85"/>
      <c r="B9" s="55" t="s">
        <v>65</v>
      </c>
      <c r="E9" s="55" t="s">
        <v>866</v>
      </c>
      <c r="G9" s="100"/>
      <c r="H9" s="100"/>
      <c r="I9" s="55" t="s">
        <v>880</v>
      </c>
      <c r="J9" s="55" t="s">
        <v>867</v>
      </c>
      <c r="K9" s="55" t="s">
        <v>881</v>
      </c>
      <c r="L9" s="57">
        <v>51.436412351619929</v>
      </c>
      <c r="M9" s="55">
        <v>1</v>
      </c>
      <c r="N9" s="55" t="s">
        <v>68</v>
      </c>
      <c r="AB9" s="55">
        <v>0</v>
      </c>
      <c r="AF9" s="59">
        <v>27007</v>
      </c>
      <c r="AI9" s="55" t="s">
        <v>869</v>
      </c>
      <c r="AY9" s="101" t="s">
        <v>882</v>
      </c>
      <c r="AZ9" s="55">
        <v>759.68999999999903</v>
      </c>
      <c r="BA9" s="55">
        <v>20</v>
      </c>
      <c r="BB9" s="60">
        <v>15003.699999999979</v>
      </c>
      <c r="BC9" s="61">
        <f t="shared" si="0"/>
        <v>0.24349698787359422</v>
      </c>
      <c r="BD9" s="86"/>
    </row>
    <row r="10" spans="1:56" ht="15" customHeight="1" x14ac:dyDescent="0.25">
      <c r="A10" s="85"/>
      <c r="B10" s="55" t="s">
        <v>65</v>
      </c>
      <c r="E10" s="55" t="s">
        <v>866</v>
      </c>
      <c r="F10" s="55"/>
      <c r="G10" s="102"/>
      <c r="H10" s="102"/>
      <c r="I10" s="55" t="s">
        <v>883</v>
      </c>
      <c r="J10" s="55" t="s">
        <v>877</v>
      </c>
      <c r="K10" s="55" t="s">
        <v>73</v>
      </c>
      <c r="L10" s="57">
        <v>37</v>
      </c>
      <c r="M10" s="55">
        <v>1</v>
      </c>
      <c r="N10" s="55" t="s">
        <v>68</v>
      </c>
      <c r="AB10" s="55">
        <v>2</v>
      </c>
      <c r="AF10" s="59">
        <v>12907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101" t="s">
        <v>884</v>
      </c>
      <c r="AZ10" s="55">
        <v>358.54</v>
      </c>
      <c r="BA10" s="55">
        <v>20</v>
      </c>
      <c r="BB10" s="55">
        <v>7170.8</v>
      </c>
      <c r="BC10" s="61">
        <f t="shared" si="0"/>
        <v>0.1163758406688998</v>
      </c>
      <c r="BD10" s="86"/>
    </row>
    <row r="11" spans="1:56" ht="15" customHeight="1" x14ac:dyDescent="0.25">
      <c r="A11" s="85"/>
      <c r="B11" s="55" t="s">
        <v>65</v>
      </c>
      <c r="E11" s="55" t="s">
        <v>866</v>
      </c>
      <c r="G11" s="55"/>
      <c r="H11" s="55"/>
      <c r="I11" s="55" t="s">
        <v>376</v>
      </c>
      <c r="J11" s="55" t="s">
        <v>885</v>
      </c>
      <c r="K11" s="55" t="s">
        <v>886</v>
      </c>
      <c r="L11" s="76">
        <v>30.973793155835782</v>
      </c>
      <c r="M11" s="55">
        <v>1</v>
      </c>
      <c r="N11" s="55" t="s">
        <v>68</v>
      </c>
      <c r="AB11" s="55">
        <v>12</v>
      </c>
      <c r="AF11" s="59">
        <v>62558</v>
      </c>
      <c r="AI11" s="55" t="s">
        <v>869</v>
      </c>
      <c r="AM11" s="62"/>
      <c r="AY11" s="63" t="s">
        <v>887</v>
      </c>
      <c r="AZ11" s="55">
        <v>1579.7399999999989</v>
      </c>
      <c r="BA11" s="55">
        <v>22</v>
      </c>
      <c r="BB11" s="87">
        <v>34754.279999999977</v>
      </c>
      <c r="BC11" s="61">
        <f t="shared" si="0"/>
        <v>0.56403170522707757</v>
      </c>
      <c r="BD11" s="86"/>
    </row>
    <row r="12" spans="1:56" ht="15" customHeight="1" x14ac:dyDescent="0.25">
      <c r="A12" s="85"/>
      <c r="B12" s="28" t="s">
        <v>65</v>
      </c>
      <c r="C12" s="28"/>
      <c r="D12" s="28"/>
      <c r="E12" s="29" t="s">
        <v>888</v>
      </c>
      <c r="F12" s="38"/>
      <c r="G12" s="181">
        <v>2100</v>
      </c>
      <c r="H12" s="181">
        <v>2136</v>
      </c>
      <c r="I12" s="182" t="s">
        <v>116</v>
      </c>
      <c r="J12" s="70" t="s">
        <v>153</v>
      </c>
      <c r="K12" s="70" t="s">
        <v>154</v>
      </c>
      <c r="L12" s="69">
        <v>33</v>
      </c>
      <c r="M12" s="70">
        <v>1</v>
      </c>
      <c r="N12" s="182" t="s">
        <v>68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35" t="s">
        <v>262</v>
      </c>
      <c r="AC12" s="28"/>
      <c r="AD12" s="28"/>
      <c r="AE12" s="28"/>
      <c r="AF12" s="183">
        <v>110276</v>
      </c>
      <c r="AG12" s="34"/>
      <c r="AH12" s="38"/>
      <c r="AI12" s="28"/>
      <c r="AJ12" s="35"/>
      <c r="AK12" s="34"/>
      <c r="AL12" s="34"/>
      <c r="AM12" s="28"/>
      <c r="AN12" s="34"/>
      <c r="AO12" s="34"/>
      <c r="AP12" s="28"/>
      <c r="AQ12" s="34"/>
      <c r="AR12" s="34"/>
      <c r="AS12" s="28"/>
      <c r="AT12" s="34"/>
      <c r="AU12" s="34"/>
      <c r="AV12" s="28"/>
      <c r="AW12" s="28"/>
      <c r="AX12" s="28"/>
      <c r="AY12" s="68" t="s">
        <v>155</v>
      </c>
      <c r="AZ12" s="184">
        <v>862</v>
      </c>
      <c r="BA12" s="181">
        <v>32</v>
      </c>
      <c r="BB12" s="74">
        <v>27569</v>
      </c>
      <c r="BC12" s="40">
        <f t="shared" si="0"/>
        <v>0.44742086676533976</v>
      </c>
      <c r="BD12" s="86"/>
    </row>
    <row r="13" spans="1:56" ht="15" customHeight="1" x14ac:dyDescent="0.25">
      <c r="A13" s="85"/>
      <c r="B13" s="28" t="s">
        <v>65</v>
      </c>
      <c r="C13" s="28"/>
      <c r="D13" s="28"/>
      <c r="E13" s="29" t="s">
        <v>888</v>
      </c>
      <c r="F13" s="38"/>
      <c r="G13" s="181">
        <v>1800</v>
      </c>
      <c r="H13" s="181">
        <v>2125</v>
      </c>
      <c r="I13" s="182" t="s">
        <v>70</v>
      </c>
      <c r="J13" s="182" t="s">
        <v>73</v>
      </c>
      <c r="K13" s="182" t="s">
        <v>156</v>
      </c>
      <c r="L13" s="181">
        <v>36.145054945054945</v>
      </c>
      <c r="M13" s="182">
        <v>1</v>
      </c>
      <c r="N13" s="182" t="s">
        <v>68</v>
      </c>
      <c r="O13" s="28"/>
      <c r="P13" s="28"/>
      <c r="Q13" s="35"/>
      <c r="R13" s="35"/>
      <c r="S13" s="185"/>
      <c r="T13" s="35"/>
      <c r="U13" s="28"/>
      <c r="V13" s="35"/>
      <c r="W13" s="34"/>
      <c r="X13" s="34"/>
      <c r="Y13" s="34"/>
      <c r="Z13" s="34"/>
      <c r="AA13" s="34"/>
      <c r="AB13" s="35">
        <v>3</v>
      </c>
      <c r="AC13" s="185"/>
      <c r="AD13" s="186"/>
      <c r="AE13" s="187"/>
      <c r="AF13" s="183">
        <v>52188.5</v>
      </c>
      <c r="AG13" s="188"/>
      <c r="AH13" s="38"/>
      <c r="AI13" s="28"/>
      <c r="AJ13" s="35"/>
      <c r="AK13" s="34"/>
      <c r="AL13" s="34"/>
      <c r="AM13" s="28"/>
      <c r="AN13" s="34"/>
      <c r="AO13" s="34"/>
      <c r="AP13" s="28"/>
      <c r="AQ13" s="34"/>
      <c r="AR13" s="34"/>
      <c r="AS13" s="28"/>
      <c r="AT13" s="34"/>
      <c r="AU13" s="34"/>
      <c r="AV13" s="28"/>
      <c r="AW13" s="28"/>
      <c r="AX13" s="28"/>
      <c r="AY13" s="68" t="s">
        <v>157</v>
      </c>
      <c r="AZ13" s="184">
        <v>1342.940862323863</v>
      </c>
      <c r="BA13" s="181">
        <v>25.071841169339709</v>
      </c>
      <c r="BB13" s="74">
        <v>33670</v>
      </c>
      <c r="BC13" s="40">
        <f t="shared" si="0"/>
        <v>0.54643478486666153</v>
      </c>
      <c r="BD13" s="86"/>
    </row>
    <row r="14" spans="1:56" ht="15" customHeight="1" x14ac:dyDescent="0.25">
      <c r="A14" s="85"/>
      <c r="B14" s="28" t="s">
        <v>65</v>
      </c>
      <c r="C14" s="28"/>
      <c r="D14" s="28"/>
      <c r="E14" s="29" t="s">
        <v>888</v>
      </c>
      <c r="F14" s="38"/>
      <c r="G14" s="181">
        <v>2000</v>
      </c>
      <c r="H14" s="181">
        <v>2199</v>
      </c>
      <c r="I14" s="182" t="s">
        <v>158</v>
      </c>
      <c r="J14" s="182" t="s">
        <v>117</v>
      </c>
      <c r="K14" s="182" t="s">
        <v>159</v>
      </c>
      <c r="L14" s="181">
        <v>41.104051141729421</v>
      </c>
      <c r="M14" s="182">
        <v>1</v>
      </c>
      <c r="N14" s="182" t="s">
        <v>68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35">
        <v>1</v>
      </c>
      <c r="AC14" s="28"/>
      <c r="AD14" s="28"/>
      <c r="AE14" s="28"/>
      <c r="AF14" s="183">
        <v>64010.35</v>
      </c>
      <c r="AG14" s="34"/>
      <c r="AH14" s="38"/>
      <c r="AI14" s="28"/>
      <c r="AJ14" s="35"/>
      <c r="AK14" s="34"/>
      <c r="AL14" s="34"/>
      <c r="AM14" s="28"/>
      <c r="AN14" s="34"/>
      <c r="AO14" s="34"/>
      <c r="AP14" s="28"/>
      <c r="AQ14" s="34"/>
      <c r="AR14" s="34"/>
      <c r="AS14" s="28"/>
      <c r="AT14" s="34"/>
      <c r="AU14" s="34"/>
      <c r="AV14" s="28"/>
      <c r="AW14" s="28"/>
      <c r="AX14" s="28"/>
      <c r="AY14" s="68" t="s">
        <v>160</v>
      </c>
      <c r="AZ14" s="184">
        <v>1717.4638482538398</v>
      </c>
      <c r="BA14" s="181">
        <v>24.045338737107631</v>
      </c>
      <c r="BB14" s="74">
        <v>41297</v>
      </c>
      <c r="BC14" s="40">
        <f t="shared" si="0"/>
        <v>0.6702143543403184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F15" s="55"/>
      <c r="G15" s="102"/>
      <c r="H15" s="102"/>
      <c r="I15" s="55" t="s">
        <v>889</v>
      </c>
      <c r="J15" s="55" t="s">
        <v>877</v>
      </c>
      <c r="K15" s="55" t="s">
        <v>73</v>
      </c>
      <c r="L15" s="57">
        <v>90</v>
      </c>
      <c r="M15" s="55">
        <v>1</v>
      </c>
      <c r="N15" s="55" t="s">
        <v>68</v>
      </c>
      <c r="AB15" s="55">
        <v>0</v>
      </c>
      <c r="AF15" s="59">
        <v>48286</v>
      </c>
      <c r="AH15" s="55"/>
      <c r="AI15" s="55" t="s">
        <v>869</v>
      </c>
      <c r="AJ15" s="55"/>
      <c r="AK15" s="55"/>
      <c r="AL15" s="55"/>
      <c r="AN15" s="55"/>
      <c r="AO15" s="55"/>
      <c r="AQ15" s="55"/>
      <c r="AR15" s="55"/>
      <c r="AT15" s="55"/>
      <c r="AU15" s="55"/>
      <c r="AY15" s="101" t="s">
        <v>890</v>
      </c>
      <c r="BB15" s="55">
        <v>26825</v>
      </c>
      <c r="BC15" s="61">
        <f t="shared" si="0"/>
        <v>0.43534639453662594</v>
      </c>
      <c r="BD15" s="86"/>
    </row>
    <row r="16" spans="1:56" ht="15" customHeight="1" x14ac:dyDescent="0.25">
      <c r="A16" s="85"/>
      <c r="B16" s="55" t="s">
        <v>65</v>
      </c>
      <c r="E16" s="55" t="s">
        <v>866</v>
      </c>
      <c r="G16" s="100"/>
      <c r="H16" s="100"/>
      <c r="I16" s="55" t="s">
        <v>891</v>
      </c>
      <c r="J16" s="55" t="s">
        <v>892</v>
      </c>
      <c r="K16" s="55" t="s">
        <v>202</v>
      </c>
      <c r="L16" s="57">
        <v>19.939564626740211</v>
      </c>
      <c r="M16" s="55">
        <v>1</v>
      </c>
      <c r="N16" s="55" t="s">
        <v>68</v>
      </c>
      <c r="AB16" s="55">
        <v>21</v>
      </c>
      <c r="AF16" s="59">
        <v>144319</v>
      </c>
      <c r="AI16" s="55" t="s">
        <v>869</v>
      </c>
      <c r="AY16" s="101"/>
      <c r="AZ16" s="55">
        <v>2380.0934600499968</v>
      </c>
      <c r="BA16" s="55">
        <v>33.428571428571431</v>
      </c>
      <c r="BB16" s="60">
        <v>80177.19764169991</v>
      </c>
      <c r="BC16" s="61">
        <f t="shared" si="0"/>
        <v>1.3012061106193671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893</v>
      </c>
      <c r="J17" s="55" t="s">
        <v>894</v>
      </c>
      <c r="K17" s="55" t="s">
        <v>889</v>
      </c>
      <c r="L17" s="57">
        <v>48</v>
      </c>
      <c r="M17" s="55">
        <v>1</v>
      </c>
      <c r="N17" s="55" t="s">
        <v>68</v>
      </c>
      <c r="AB17" s="55">
        <v>0</v>
      </c>
      <c r="AF17" s="59">
        <v>11885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BB17" s="55">
        <v>6603</v>
      </c>
      <c r="BC17" s="61">
        <f t="shared" si="0"/>
        <v>0.10716094102983563</v>
      </c>
      <c r="BD17" s="86"/>
    </row>
    <row r="18" spans="1:56" ht="15" customHeight="1" x14ac:dyDescent="0.25">
      <c r="A18" s="85"/>
      <c r="B18" s="28" t="s">
        <v>65</v>
      </c>
      <c r="C18" s="28"/>
      <c r="D18" s="28" t="s">
        <v>781</v>
      </c>
      <c r="E18" s="29" t="s">
        <v>888</v>
      </c>
      <c r="F18" s="28"/>
      <c r="G18" s="189">
        <v>1915</v>
      </c>
      <c r="H18" s="189">
        <v>2135</v>
      </c>
      <c r="I18" s="28" t="s">
        <v>331</v>
      </c>
      <c r="J18" s="28" t="s">
        <v>332</v>
      </c>
      <c r="K18" s="28" t="s">
        <v>333</v>
      </c>
      <c r="L18" s="35">
        <v>27</v>
      </c>
      <c r="M18" s="28">
        <v>2</v>
      </c>
      <c r="N18" s="28" t="s">
        <v>69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4">
        <v>139301.25</v>
      </c>
      <c r="AG18" s="34">
        <f>73605.48+14538.57</f>
        <v>88144.049999999988</v>
      </c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190" t="s">
        <v>895</v>
      </c>
      <c r="AZ18" s="28">
        <v>4105.8566584328719</v>
      </c>
      <c r="BA18" s="28">
        <v>20.562091427766362</v>
      </c>
      <c r="BB18" s="55">
        <v>84425</v>
      </c>
      <c r="BC18" s="40">
        <f t="shared" si="0"/>
        <v>1.370144244501571</v>
      </c>
      <c r="BD18" s="86"/>
    </row>
    <row r="19" spans="1:56" ht="15" customHeight="1" x14ac:dyDescent="0.25">
      <c r="A19" s="85"/>
      <c r="B19" s="55" t="s">
        <v>65</v>
      </c>
      <c r="E19" s="55" t="s">
        <v>866</v>
      </c>
      <c r="G19" s="66"/>
      <c r="H19" s="66"/>
      <c r="I19" s="71" t="s">
        <v>896</v>
      </c>
      <c r="J19" s="71" t="s">
        <v>897</v>
      </c>
      <c r="K19" s="71" t="s">
        <v>73</v>
      </c>
      <c r="L19" s="66">
        <v>11</v>
      </c>
      <c r="M19" s="71">
        <v>2</v>
      </c>
      <c r="N19" s="71" t="s">
        <v>68</v>
      </c>
      <c r="Q19" s="57"/>
      <c r="R19" s="57"/>
      <c r="S19" s="61"/>
      <c r="T19" s="57"/>
      <c r="V19" s="57"/>
      <c r="W19" s="59"/>
      <c r="X19" s="59"/>
      <c r="Y19" s="59"/>
      <c r="Z19" s="59"/>
      <c r="AA19" s="59"/>
      <c r="AB19" s="57">
        <v>0</v>
      </c>
      <c r="AC19" s="61"/>
      <c r="AD19" s="21"/>
      <c r="AE19" s="22"/>
      <c r="AF19" s="103">
        <v>12440.519999999966</v>
      </c>
      <c r="AG19" s="23"/>
      <c r="AI19" s="55" t="s">
        <v>869</v>
      </c>
      <c r="AY19" s="72"/>
      <c r="AZ19" s="73">
        <v>345.56999999999903</v>
      </c>
      <c r="BA19" s="66">
        <v>20</v>
      </c>
      <c r="BB19" s="73">
        <v>6911.3999999999805</v>
      </c>
      <c r="BC19" s="61">
        <f t="shared" si="0"/>
        <v>0.1121660045181893</v>
      </c>
      <c r="BD19" s="86"/>
    </row>
    <row r="20" spans="1:56" ht="15" customHeight="1" x14ac:dyDescent="0.25">
      <c r="A20" s="85"/>
      <c r="B20" s="55" t="s">
        <v>65</v>
      </c>
      <c r="E20" s="55" t="s">
        <v>866</v>
      </c>
      <c r="G20" s="66"/>
      <c r="H20" s="66"/>
      <c r="I20" s="71" t="s">
        <v>898</v>
      </c>
      <c r="J20" s="71" t="s">
        <v>897</v>
      </c>
      <c r="K20" s="71" t="s">
        <v>73</v>
      </c>
      <c r="L20" s="66">
        <v>62</v>
      </c>
      <c r="M20" s="71">
        <v>2</v>
      </c>
      <c r="N20" s="71" t="s">
        <v>68</v>
      </c>
      <c r="AB20" s="57">
        <v>0</v>
      </c>
      <c r="AF20" s="103">
        <v>16778.949000000001</v>
      </c>
      <c r="AI20" s="55" t="s">
        <v>869</v>
      </c>
      <c r="AY20" s="72" t="s">
        <v>899</v>
      </c>
      <c r="AZ20" s="73">
        <v>462.23</v>
      </c>
      <c r="BA20" s="66">
        <v>22</v>
      </c>
      <c r="BB20" s="73">
        <v>10169.060000000001</v>
      </c>
      <c r="BC20" s="61">
        <f t="shared" si="0"/>
        <v>0.16503499000285635</v>
      </c>
      <c r="BD20" s="86"/>
    </row>
    <row r="21" spans="1:56" ht="15" customHeight="1" x14ac:dyDescent="0.25">
      <c r="A21" s="85"/>
      <c r="B21" s="55" t="s">
        <v>65</v>
      </c>
      <c r="E21" s="55" t="s">
        <v>866</v>
      </c>
      <c r="F21" s="55"/>
      <c r="G21" s="102"/>
      <c r="H21" s="102"/>
      <c r="I21" s="55" t="s">
        <v>337</v>
      </c>
      <c r="J21" s="55" t="s">
        <v>348</v>
      </c>
      <c r="K21" s="55" t="s">
        <v>900</v>
      </c>
      <c r="L21" s="57">
        <v>38.617665473342861</v>
      </c>
      <c r="M21" s="55">
        <v>2</v>
      </c>
      <c r="N21" s="55" t="s">
        <v>68</v>
      </c>
      <c r="AB21" s="55">
        <v>0</v>
      </c>
      <c r="AF21" s="59">
        <v>26909.712</v>
      </c>
      <c r="AH21" s="55"/>
      <c r="AI21" s="55" t="s">
        <v>869</v>
      </c>
      <c r="AJ21" s="55"/>
      <c r="AK21" s="55"/>
      <c r="AL21" s="55"/>
      <c r="AN21" s="55"/>
      <c r="AO21" s="55"/>
      <c r="AQ21" s="55"/>
      <c r="AR21" s="55"/>
      <c r="AT21" s="55"/>
      <c r="AU21" s="55"/>
      <c r="AY21" s="104"/>
      <c r="AZ21" s="55">
        <v>622.91000000000008</v>
      </c>
      <c r="BA21" s="55">
        <v>24</v>
      </c>
      <c r="BB21" s="55">
        <v>14949.84</v>
      </c>
      <c r="BC21" s="61">
        <f t="shared" si="0"/>
        <v>0.24262288696735998</v>
      </c>
      <c r="BD21" s="86"/>
    </row>
    <row r="22" spans="1:56" ht="15" customHeight="1" x14ac:dyDescent="0.25">
      <c r="A22" s="85"/>
      <c r="B22" s="28" t="s">
        <v>65</v>
      </c>
      <c r="C22" s="28"/>
      <c r="D22" s="28" t="s">
        <v>781</v>
      </c>
      <c r="E22" s="29" t="s">
        <v>888</v>
      </c>
      <c r="F22" s="38"/>
      <c r="G22" s="191">
        <v>2136</v>
      </c>
      <c r="H22" s="191">
        <v>2199</v>
      </c>
      <c r="I22" s="28" t="s">
        <v>340</v>
      </c>
      <c r="J22" s="28" t="s">
        <v>333</v>
      </c>
      <c r="K22" s="28" t="s">
        <v>91</v>
      </c>
      <c r="L22" s="35">
        <v>26</v>
      </c>
      <c r="M22" s="28">
        <v>2</v>
      </c>
      <c r="N22" s="28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4">
        <v>22273.5</v>
      </c>
      <c r="AG22" s="34" t="s">
        <v>782</v>
      </c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190" t="s">
        <v>895</v>
      </c>
      <c r="AZ22" s="28">
        <v>674</v>
      </c>
      <c r="BA22" s="28">
        <v>24</v>
      </c>
      <c r="BB22" s="60">
        <v>14370</v>
      </c>
      <c r="BC22" s="40">
        <f t="shared" si="0"/>
        <v>0.23321258861104621</v>
      </c>
      <c r="BD22" s="86"/>
    </row>
    <row r="23" spans="1:56" ht="15" customHeight="1" x14ac:dyDescent="0.25">
      <c r="A23" s="85"/>
      <c r="B23" s="55" t="s">
        <v>65</v>
      </c>
      <c r="E23" s="55" t="s">
        <v>866</v>
      </c>
      <c r="G23" s="100"/>
      <c r="H23" s="100"/>
      <c r="I23" s="55" t="s">
        <v>901</v>
      </c>
      <c r="J23" s="55" t="s">
        <v>902</v>
      </c>
      <c r="K23" s="55" t="s">
        <v>73</v>
      </c>
      <c r="L23" s="57">
        <v>64</v>
      </c>
      <c r="M23" s="55">
        <v>2</v>
      </c>
      <c r="N23" s="55" t="s">
        <v>68</v>
      </c>
      <c r="AB23" s="55">
        <v>0</v>
      </c>
      <c r="AF23" s="59">
        <v>7492.1759999999995</v>
      </c>
      <c r="AI23" s="55" t="s">
        <v>869</v>
      </c>
      <c r="AY23" s="101"/>
      <c r="AZ23" s="55">
        <v>173.43</v>
      </c>
      <c r="BA23" s="55">
        <v>24</v>
      </c>
      <c r="BB23" s="60">
        <v>4162.32</v>
      </c>
      <c r="BC23" s="61">
        <f t="shared" si="0"/>
        <v>6.7550829633091836E-2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G24" s="100"/>
      <c r="H24" s="100"/>
      <c r="I24" s="55" t="s">
        <v>902</v>
      </c>
      <c r="J24" s="55" t="s">
        <v>903</v>
      </c>
      <c r="K24" s="55" t="s">
        <v>904</v>
      </c>
      <c r="L24" s="57">
        <v>46.080058973253408</v>
      </c>
      <c r="M24" s="55">
        <v>2</v>
      </c>
      <c r="N24" s="55" t="s">
        <v>68</v>
      </c>
      <c r="AB24" s="55">
        <v>8</v>
      </c>
      <c r="AF24" s="59">
        <v>93178.511999999944</v>
      </c>
      <c r="AI24" s="55" t="s">
        <v>869</v>
      </c>
      <c r="AY24" s="101"/>
      <c r="AZ24" s="55">
        <v>1437.9399999999989</v>
      </c>
      <c r="BA24" s="55">
        <v>36</v>
      </c>
      <c r="BB24" s="60">
        <v>51765.839999999967</v>
      </c>
      <c r="BC24" s="61">
        <f t="shared" si="0"/>
        <v>0.84011451273662019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G25" s="100"/>
      <c r="H25" s="100"/>
      <c r="I25" s="55" t="s">
        <v>905</v>
      </c>
      <c r="J25" s="55" t="s">
        <v>906</v>
      </c>
      <c r="K25" s="55" t="s">
        <v>903</v>
      </c>
      <c r="L25" s="57">
        <v>19.851926721415033</v>
      </c>
      <c r="M25" s="55">
        <v>2</v>
      </c>
      <c r="N25" s="55" t="s">
        <v>68</v>
      </c>
      <c r="AB25" s="55">
        <v>12</v>
      </c>
      <c r="AF25" s="59">
        <v>92320.560000000012</v>
      </c>
      <c r="AI25" s="55" t="s">
        <v>869</v>
      </c>
      <c r="AY25" s="101" t="s">
        <v>907</v>
      </c>
      <c r="AZ25" s="55">
        <v>1424.7</v>
      </c>
      <c r="BA25" s="55">
        <v>36</v>
      </c>
      <c r="BB25" s="60">
        <v>51289.200000000004</v>
      </c>
      <c r="BC25" s="61">
        <f t="shared" si="0"/>
        <v>0.83237906052816091</v>
      </c>
      <c r="BD25" s="86"/>
    </row>
    <row r="26" spans="1:56" ht="15" customHeight="1" x14ac:dyDescent="0.25">
      <c r="A26" s="91"/>
      <c r="B26" s="55" t="s">
        <v>72</v>
      </c>
      <c r="E26" s="55" t="s">
        <v>866</v>
      </c>
      <c r="F26" s="55"/>
      <c r="G26" s="102"/>
      <c r="H26" s="102"/>
      <c r="I26" s="55" t="s">
        <v>179</v>
      </c>
      <c r="J26" s="55" t="s">
        <v>91</v>
      </c>
      <c r="K26" s="55" t="s">
        <v>106</v>
      </c>
      <c r="L26" s="57">
        <v>55.608067868341763</v>
      </c>
      <c r="M26" s="55">
        <v>2</v>
      </c>
      <c r="N26" s="55" t="s">
        <v>71</v>
      </c>
      <c r="AB26" s="55">
        <v>16</v>
      </c>
      <c r="AF26" s="59">
        <v>938271.86113662191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101"/>
      <c r="AZ26" s="55">
        <v>9572.4105535699891</v>
      </c>
      <c r="BA26" s="55">
        <v>47.81818181818182</v>
      </c>
      <c r="BB26" s="55">
        <v>481165.05699313944</v>
      </c>
      <c r="BC26" s="61">
        <f t="shared" si="0"/>
        <v>7.8088899436709553</v>
      </c>
      <c r="BD26" s="86"/>
    </row>
    <row r="27" spans="1:56" ht="15" customHeight="1" x14ac:dyDescent="0.25">
      <c r="A27" s="91"/>
      <c r="B27" s="55" t="s">
        <v>65</v>
      </c>
      <c r="E27" s="55" t="s">
        <v>866</v>
      </c>
      <c r="G27" s="100"/>
      <c r="H27" s="100"/>
      <c r="I27" s="55" t="s">
        <v>908</v>
      </c>
      <c r="J27" s="55" t="s">
        <v>340</v>
      </c>
      <c r="K27" s="55" t="s">
        <v>73</v>
      </c>
      <c r="L27" s="57">
        <v>20</v>
      </c>
      <c r="M27" s="55">
        <v>2</v>
      </c>
      <c r="N27" s="55" t="s">
        <v>68</v>
      </c>
      <c r="AB27" s="55">
        <v>0</v>
      </c>
      <c r="AF27" s="59">
        <v>94402.76400000001</v>
      </c>
      <c r="AI27" s="55" t="s">
        <v>869</v>
      </c>
      <c r="AY27" s="101"/>
      <c r="AZ27" s="55">
        <v>2280.2600000000002</v>
      </c>
      <c r="BA27" s="55">
        <v>23</v>
      </c>
      <c r="BB27" s="60">
        <v>52445.98</v>
      </c>
      <c r="BC27" s="61">
        <f t="shared" si="0"/>
        <v>0.85115259276570343</v>
      </c>
      <c r="BD27" s="86"/>
    </row>
    <row r="28" spans="1:56" ht="15" customHeight="1" x14ac:dyDescent="0.25">
      <c r="A28" s="91"/>
      <c r="B28" s="55" t="s">
        <v>65</v>
      </c>
      <c r="E28" s="55" t="s">
        <v>866</v>
      </c>
      <c r="G28" s="100"/>
      <c r="H28" s="100"/>
      <c r="I28" s="55" t="s">
        <v>909</v>
      </c>
      <c r="J28" s="55" t="s">
        <v>905</v>
      </c>
      <c r="K28" s="55" t="s">
        <v>73</v>
      </c>
      <c r="L28" s="57">
        <v>39</v>
      </c>
      <c r="M28" s="55">
        <v>2</v>
      </c>
      <c r="N28" s="55" t="s">
        <v>68</v>
      </c>
      <c r="AB28" s="55">
        <v>0</v>
      </c>
      <c r="AF28" s="59">
        <v>15129.504000000001</v>
      </c>
      <c r="AI28" s="55" t="s">
        <v>869</v>
      </c>
      <c r="AY28" s="104"/>
      <c r="AZ28" s="55">
        <v>350.22</v>
      </c>
      <c r="BA28" s="55">
        <v>24</v>
      </c>
      <c r="BB28" s="60">
        <v>8405.2800000000007</v>
      </c>
      <c r="BC28" s="61">
        <f t="shared" si="0"/>
        <v>0.13641037625613461</v>
      </c>
      <c r="BD28" s="86"/>
    </row>
    <row r="29" spans="1:56" ht="15" customHeight="1" x14ac:dyDescent="0.25">
      <c r="A29" s="91"/>
      <c r="B29" s="55" t="s">
        <v>65</v>
      </c>
      <c r="E29" s="55" t="s">
        <v>866</v>
      </c>
      <c r="G29" s="100"/>
      <c r="H29" s="100"/>
      <c r="I29" s="55" t="s">
        <v>897</v>
      </c>
      <c r="J29" s="55" t="s">
        <v>340</v>
      </c>
      <c r="K29" s="55" t="s">
        <v>337</v>
      </c>
      <c r="L29" s="57">
        <v>25.189262634360965</v>
      </c>
      <c r="M29" s="55">
        <v>2</v>
      </c>
      <c r="N29" s="55" t="s">
        <v>68</v>
      </c>
      <c r="AB29" s="55">
        <v>9</v>
      </c>
      <c r="AF29" s="59">
        <v>79433</v>
      </c>
      <c r="AI29" s="55" t="s">
        <v>869</v>
      </c>
      <c r="AY29" s="101" t="s">
        <v>910</v>
      </c>
      <c r="AZ29" s="55">
        <v>1922.2399999999971</v>
      </c>
      <c r="BA29" s="55">
        <v>23</v>
      </c>
      <c r="BB29" s="60">
        <v>44129.259999999929</v>
      </c>
      <c r="BC29" s="61">
        <f t="shared" si="0"/>
        <v>0.71617946820388867</v>
      </c>
      <c r="BD29" s="86"/>
    </row>
    <row r="30" spans="1:56" ht="15" customHeight="1" x14ac:dyDescent="0.25">
      <c r="A30" s="91"/>
      <c r="B30" s="55" t="s">
        <v>65</v>
      </c>
      <c r="E30" s="55" t="s">
        <v>866</v>
      </c>
      <c r="G30" s="100"/>
      <c r="H30" s="100"/>
      <c r="I30" s="55" t="s">
        <v>911</v>
      </c>
      <c r="J30" s="55" t="s">
        <v>897</v>
      </c>
      <c r="K30" s="55" t="s">
        <v>73</v>
      </c>
      <c r="L30" s="57">
        <v>54</v>
      </c>
      <c r="M30" s="55">
        <v>2</v>
      </c>
      <c r="N30" s="55" t="s">
        <v>68</v>
      </c>
      <c r="AB30" s="55">
        <v>0</v>
      </c>
      <c r="AF30" s="59">
        <v>14204</v>
      </c>
      <c r="AI30" s="55" t="s">
        <v>869</v>
      </c>
      <c r="AY30" s="101"/>
      <c r="AZ30" s="55">
        <v>438.4</v>
      </c>
      <c r="BA30" s="55">
        <v>18</v>
      </c>
      <c r="BB30" s="60">
        <v>7891.2</v>
      </c>
      <c r="BC30" s="61">
        <f t="shared" si="0"/>
        <v>0.12806730544519748</v>
      </c>
      <c r="BD30" s="86"/>
    </row>
    <row r="31" spans="1:56" ht="15" customHeight="1" x14ac:dyDescent="0.25">
      <c r="A31" s="91"/>
      <c r="B31" s="55" t="s">
        <v>65</v>
      </c>
      <c r="E31" s="55" t="s">
        <v>866</v>
      </c>
      <c r="F31" s="55"/>
      <c r="G31" s="102"/>
      <c r="H31" s="102"/>
      <c r="I31" s="55" t="s">
        <v>912</v>
      </c>
      <c r="J31" s="55" t="s">
        <v>897</v>
      </c>
      <c r="K31" s="55" t="s">
        <v>900</v>
      </c>
      <c r="L31" s="57">
        <v>55</v>
      </c>
      <c r="M31" s="55">
        <v>2</v>
      </c>
      <c r="N31" s="55" t="s">
        <v>68</v>
      </c>
      <c r="AB31" s="55">
        <v>0</v>
      </c>
      <c r="AF31" s="59">
        <v>20582.207999999959</v>
      </c>
      <c r="AH31" s="55"/>
      <c r="AI31" s="55" t="s">
        <v>869</v>
      </c>
      <c r="AJ31" s="55"/>
      <c r="AK31" s="55"/>
      <c r="AL31" s="55"/>
      <c r="AN31" s="55"/>
      <c r="AO31" s="55"/>
      <c r="AQ31" s="55"/>
      <c r="AR31" s="55"/>
      <c r="AT31" s="55"/>
      <c r="AU31" s="55"/>
      <c r="AY31" s="101" t="s">
        <v>913</v>
      </c>
      <c r="AZ31" s="55">
        <v>476.43999999999897</v>
      </c>
      <c r="BA31" s="55">
        <v>24</v>
      </c>
      <c r="BB31" s="55">
        <v>11434.559999999976</v>
      </c>
      <c r="BC31" s="61">
        <f t="shared" si="0"/>
        <v>0.18557295318220729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100"/>
      <c r="H32" s="100"/>
      <c r="I32" s="55" t="s">
        <v>914</v>
      </c>
      <c r="J32" s="55" t="s">
        <v>179</v>
      </c>
      <c r="K32" s="55" t="s">
        <v>73</v>
      </c>
      <c r="L32" s="57">
        <v>54.796640645167031</v>
      </c>
      <c r="M32" s="55">
        <v>2</v>
      </c>
      <c r="N32" s="55" t="s">
        <v>68</v>
      </c>
      <c r="AB32" s="55">
        <v>2</v>
      </c>
      <c r="AF32" s="59">
        <v>56620.871999999952</v>
      </c>
      <c r="AI32" s="55" t="s">
        <v>869</v>
      </c>
      <c r="AY32" s="101"/>
      <c r="AZ32" s="55">
        <v>1123.4299999999989</v>
      </c>
      <c r="BA32" s="55">
        <v>28</v>
      </c>
      <c r="BB32" s="60">
        <v>31456.039999999972</v>
      </c>
      <c r="BC32" s="61">
        <f t="shared" si="0"/>
        <v>0.51050414167380709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F33" s="55"/>
      <c r="G33" s="101"/>
      <c r="H33" s="101"/>
      <c r="I33" s="55" t="s">
        <v>900</v>
      </c>
      <c r="J33" s="55" t="s">
        <v>179</v>
      </c>
      <c r="K33" s="55" t="s">
        <v>912</v>
      </c>
      <c r="L33" s="57">
        <v>18.93264194426985</v>
      </c>
      <c r="M33" s="55">
        <v>2</v>
      </c>
      <c r="N33" s="55" t="s">
        <v>68</v>
      </c>
      <c r="AB33" s="55">
        <v>1</v>
      </c>
      <c r="AF33" s="59">
        <v>67012.92</v>
      </c>
      <c r="AH33" s="55"/>
      <c r="AI33" s="55" t="s">
        <v>869</v>
      </c>
      <c r="AJ33" s="55"/>
      <c r="AK33" s="55"/>
      <c r="AL33" s="55"/>
      <c r="AN33" s="55"/>
      <c r="AO33" s="55"/>
      <c r="AQ33" s="55"/>
      <c r="AR33" s="55"/>
      <c r="AT33" s="55"/>
      <c r="AU33" s="55"/>
      <c r="AY33" s="101" t="s">
        <v>915</v>
      </c>
      <c r="AZ33" s="55">
        <v>1431.9</v>
      </c>
      <c r="BA33" s="55">
        <v>26</v>
      </c>
      <c r="BB33" s="55">
        <v>37229.4</v>
      </c>
      <c r="BC33" s="61">
        <f t="shared" si="0"/>
        <v>0.60420074783828004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G34" s="66"/>
      <c r="H34" s="66"/>
      <c r="I34" s="71" t="s">
        <v>916</v>
      </c>
      <c r="J34" s="71" t="s">
        <v>340</v>
      </c>
      <c r="K34" s="71" t="s">
        <v>897</v>
      </c>
      <c r="L34" s="66">
        <v>53</v>
      </c>
      <c r="M34" s="71">
        <v>2</v>
      </c>
      <c r="N34" s="71" t="s">
        <v>68</v>
      </c>
      <c r="AB34" s="57">
        <v>4</v>
      </c>
      <c r="AF34" s="103">
        <v>59871.798000000003</v>
      </c>
      <c r="AI34" s="55" t="s">
        <v>869</v>
      </c>
      <c r="AY34" s="72"/>
      <c r="AZ34" s="73">
        <v>1583.91</v>
      </c>
      <c r="BA34" s="66">
        <v>21</v>
      </c>
      <c r="BB34" s="73">
        <v>33262.11</v>
      </c>
      <c r="BC34" s="61">
        <f t="shared" si="0"/>
        <v>0.53981508530030387</v>
      </c>
      <c r="BD34" s="86"/>
    </row>
    <row r="35" spans="1:56" ht="15" customHeight="1" x14ac:dyDescent="0.25">
      <c r="A35" s="91"/>
      <c r="B35" s="55" t="s">
        <v>65</v>
      </c>
      <c r="E35" s="55" t="s">
        <v>866</v>
      </c>
      <c r="G35" s="100"/>
      <c r="H35" s="100"/>
      <c r="I35" s="55" t="s">
        <v>903</v>
      </c>
      <c r="J35" s="55" t="s">
        <v>902</v>
      </c>
      <c r="K35" s="55" t="s">
        <v>73</v>
      </c>
      <c r="L35" s="57">
        <v>46</v>
      </c>
      <c r="M35" s="55">
        <v>2</v>
      </c>
      <c r="N35" s="55" t="s">
        <v>68</v>
      </c>
      <c r="AB35" s="55">
        <v>0</v>
      </c>
      <c r="AF35" s="59">
        <v>15148.079999999998</v>
      </c>
      <c r="AI35" s="55" t="s">
        <v>869</v>
      </c>
      <c r="AY35" s="101"/>
      <c r="AZ35" s="55">
        <v>350.65</v>
      </c>
      <c r="BA35" s="55">
        <v>24</v>
      </c>
      <c r="BB35" s="60">
        <v>8415.5999999999985</v>
      </c>
      <c r="BC35" s="61">
        <f t="shared" ref="BC35:BC54" si="1">BB35/(5280*11.67)</f>
        <v>0.13657786087091997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2"/>
      <c r="H36" s="102"/>
      <c r="I36" s="55" t="s">
        <v>917</v>
      </c>
      <c r="J36" s="55" t="s">
        <v>902</v>
      </c>
      <c r="K36" s="55" t="s">
        <v>73</v>
      </c>
      <c r="L36" s="57">
        <v>25</v>
      </c>
      <c r="M36" s="55">
        <v>2</v>
      </c>
      <c r="N36" s="55" t="s">
        <v>68</v>
      </c>
      <c r="AB36" s="55">
        <v>0</v>
      </c>
      <c r="AF36" s="59">
        <v>7706.880000000001</v>
      </c>
      <c r="AI36" s="55" t="s">
        <v>869</v>
      </c>
      <c r="AY36" s="101"/>
      <c r="AZ36" s="55">
        <v>178.4</v>
      </c>
      <c r="BA36" s="55">
        <v>24</v>
      </c>
      <c r="BB36" s="60">
        <v>4281.6000000000004</v>
      </c>
      <c r="BC36" s="61">
        <f t="shared" si="1"/>
        <v>6.9486640180727588E-2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G37" s="100"/>
      <c r="H37" s="100"/>
      <c r="I37" s="55" t="s">
        <v>918</v>
      </c>
      <c r="J37" s="55" t="s">
        <v>905</v>
      </c>
      <c r="K37" s="55" t="s">
        <v>73</v>
      </c>
      <c r="L37" s="57">
        <v>66</v>
      </c>
      <c r="M37" s="55">
        <v>2</v>
      </c>
      <c r="N37" s="55" t="s">
        <v>68</v>
      </c>
      <c r="AB37" s="55">
        <v>0</v>
      </c>
      <c r="AF37" s="59">
        <v>19063.282933727958</v>
      </c>
      <c r="AI37" s="55" t="s">
        <v>869</v>
      </c>
      <c r="AY37" s="101"/>
      <c r="AZ37" s="55">
        <v>441.27969753999901</v>
      </c>
      <c r="BA37" s="55">
        <v>24</v>
      </c>
      <c r="BB37" s="60">
        <v>10590.712740959976</v>
      </c>
      <c r="BC37" s="61">
        <f t="shared" si="1"/>
        <v>0.1718780468723218</v>
      </c>
      <c r="BD37" s="86"/>
    </row>
    <row r="38" spans="1:56" ht="15" customHeight="1" x14ac:dyDescent="0.25">
      <c r="A38" s="91"/>
      <c r="B38" s="20" t="s">
        <v>65</v>
      </c>
      <c r="C38" s="20"/>
      <c r="D38" s="20"/>
      <c r="E38" s="20" t="s">
        <v>866</v>
      </c>
      <c r="F38" s="25"/>
      <c r="G38" s="20"/>
      <c r="H38" s="20"/>
      <c r="I38" s="20" t="s">
        <v>349</v>
      </c>
      <c r="J38" s="20" t="s">
        <v>87</v>
      </c>
      <c r="K38" s="20" t="s">
        <v>350</v>
      </c>
      <c r="L38" s="81">
        <v>20</v>
      </c>
      <c r="M38" s="20">
        <v>3</v>
      </c>
      <c r="N38" s="20" t="s">
        <v>68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7" t="s">
        <v>919</v>
      </c>
      <c r="AC38" s="20"/>
      <c r="AD38" s="20"/>
      <c r="AE38" s="20"/>
      <c r="AF38" s="41">
        <v>67784.600000000006</v>
      </c>
      <c r="AG38" s="41" t="s">
        <v>920</v>
      </c>
      <c r="AH38" s="25" t="s">
        <v>921</v>
      </c>
      <c r="AI38" s="20" t="s">
        <v>869</v>
      </c>
      <c r="AJ38" s="27"/>
      <c r="AK38" s="41"/>
      <c r="AL38" s="41"/>
      <c r="AM38" s="20"/>
      <c r="AN38" s="41"/>
      <c r="AO38" s="41"/>
      <c r="AP38" s="20"/>
      <c r="AQ38" s="41"/>
      <c r="AR38" s="41"/>
      <c r="AS38" s="20"/>
      <c r="AT38" s="41"/>
      <c r="AU38" s="41"/>
      <c r="AV38" s="20"/>
      <c r="AW38" s="20"/>
      <c r="AX38" s="20"/>
      <c r="AY38" s="145"/>
      <c r="AZ38" s="60">
        <v>1566.7757124269669</v>
      </c>
      <c r="BA38" s="60">
        <v>27.912099768420749</v>
      </c>
      <c r="BB38" s="87">
        <v>43732</v>
      </c>
      <c r="BC38" s="61">
        <f t="shared" si="1"/>
        <v>0.70973228428241286</v>
      </c>
      <c r="BD38" s="86"/>
    </row>
    <row r="39" spans="1:56" ht="15" customHeight="1" x14ac:dyDescent="0.25">
      <c r="A39" s="192"/>
      <c r="B39" s="20" t="s">
        <v>65</v>
      </c>
      <c r="C39" s="20"/>
      <c r="D39" s="20"/>
      <c r="E39" s="20" t="s">
        <v>866</v>
      </c>
      <c r="F39" s="25"/>
      <c r="G39" s="193"/>
      <c r="H39" s="193"/>
      <c r="I39" s="20" t="s">
        <v>351</v>
      </c>
      <c r="J39" s="20" t="s">
        <v>76</v>
      </c>
      <c r="K39" s="20" t="s">
        <v>165</v>
      </c>
      <c r="L39" s="27">
        <v>56</v>
      </c>
      <c r="M39" s="20">
        <v>3</v>
      </c>
      <c r="N39" s="20" t="s">
        <v>68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 t="s">
        <v>919</v>
      </c>
      <c r="AC39" s="20"/>
      <c r="AD39" s="20"/>
      <c r="AE39" s="20"/>
      <c r="AF39" s="41">
        <v>31238.7</v>
      </c>
      <c r="AG39" s="41" t="s">
        <v>920</v>
      </c>
      <c r="AH39" s="25" t="s">
        <v>922</v>
      </c>
      <c r="AI39" s="20" t="s">
        <v>869</v>
      </c>
      <c r="AJ39" s="27"/>
      <c r="AK39" s="41"/>
      <c r="AL39" s="41"/>
      <c r="AM39" s="20"/>
      <c r="AN39" s="41"/>
      <c r="AO39" s="41"/>
      <c r="AP39" s="20"/>
      <c r="AQ39" s="41"/>
      <c r="AR39" s="41"/>
      <c r="AS39" s="20"/>
      <c r="AT39" s="41"/>
      <c r="AU39" s="41"/>
      <c r="AV39" s="20"/>
      <c r="AW39" s="20"/>
      <c r="AX39" s="20"/>
      <c r="AY39" s="159"/>
      <c r="AZ39" s="55">
        <v>629.79764892583194</v>
      </c>
      <c r="BA39" s="55">
        <v>32.00075458264125</v>
      </c>
      <c r="BB39" s="60">
        <v>20154</v>
      </c>
      <c r="BC39" s="61">
        <f t="shared" si="1"/>
        <v>0.32708187271169276</v>
      </c>
      <c r="BD39" s="86"/>
    </row>
    <row r="40" spans="1:56" ht="15" customHeight="1" x14ac:dyDescent="0.25">
      <c r="A40" s="91"/>
      <c r="B40" s="20" t="s">
        <v>65</v>
      </c>
      <c r="C40" s="20"/>
      <c r="D40" s="20"/>
      <c r="E40" s="20" t="s">
        <v>866</v>
      </c>
      <c r="F40" s="25"/>
      <c r="G40" s="20"/>
      <c r="H40" s="20"/>
      <c r="I40" s="20" t="s">
        <v>350</v>
      </c>
      <c r="J40" s="20" t="s">
        <v>76</v>
      </c>
      <c r="K40" s="20" t="s">
        <v>165</v>
      </c>
      <c r="L40" s="81">
        <v>34</v>
      </c>
      <c r="M40" s="20">
        <v>3</v>
      </c>
      <c r="N40" s="20" t="s">
        <v>68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7" t="s">
        <v>919</v>
      </c>
      <c r="AC40" s="20"/>
      <c r="AD40" s="20"/>
      <c r="AE40" s="20"/>
      <c r="AF40" s="41">
        <v>28873.4</v>
      </c>
      <c r="AG40" s="41" t="s">
        <v>920</v>
      </c>
      <c r="AH40" s="25" t="s">
        <v>921</v>
      </c>
      <c r="AI40" s="20" t="s">
        <v>869</v>
      </c>
      <c r="AJ40" s="27"/>
      <c r="AK40" s="41"/>
      <c r="AL40" s="41"/>
      <c r="AM40" s="20"/>
      <c r="AN40" s="41"/>
      <c r="AO40" s="41"/>
      <c r="AP40" s="20"/>
      <c r="AQ40" s="41"/>
      <c r="AR40" s="41"/>
      <c r="AS40" s="20"/>
      <c r="AT40" s="41"/>
      <c r="AU40" s="41"/>
      <c r="AV40" s="20"/>
      <c r="AW40" s="20"/>
      <c r="AX40" s="20"/>
      <c r="AY40" s="145"/>
      <c r="AZ40" s="60">
        <v>620.94619409046004</v>
      </c>
      <c r="BA40" s="60">
        <v>29.999378653549257</v>
      </c>
      <c r="BB40" s="87">
        <v>18628</v>
      </c>
      <c r="BC40" s="61">
        <f t="shared" si="1"/>
        <v>0.30231622133935759</v>
      </c>
      <c r="BD40" s="86"/>
    </row>
    <row r="41" spans="1:56" ht="15" customHeight="1" x14ac:dyDescent="0.25">
      <c r="A41" s="192"/>
      <c r="B41" s="20" t="s">
        <v>65</v>
      </c>
      <c r="C41" s="20"/>
      <c r="D41" s="20"/>
      <c r="E41" s="20" t="s">
        <v>866</v>
      </c>
      <c r="F41" s="25"/>
      <c r="G41" s="193"/>
      <c r="H41" s="193"/>
      <c r="I41" s="20" t="s">
        <v>165</v>
      </c>
      <c r="J41" s="20" t="s">
        <v>87</v>
      </c>
      <c r="K41" s="20" t="s">
        <v>350</v>
      </c>
      <c r="L41" s="27">
        <v>47</v>
      </c>
      <c r="M41" s="20">
        <v>3</v>
      </c>
      <c r="N41" s="20" t="s">
        <v>68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 t="s">
        <v>919</v>
      </c>
      <c r="AC41" s="20"/>
      <c r="AD41" s="20"/>
      <c r="AE41" s="20"/>
      <c r="AF41" s="41">
        <v>50573.4</v>
      </c>
      <c r="AG41" s="41" t="s">
        <v>920</v>
      </c>
      <c r="AH41" s="25" t="s">
        <v>921</v>
      </c>
      <c r="AI41" s="20" t="s">
        <v>869</v>
      </c>
      <c r="AJ41" s="27"/>
      <c r="AK41" s="41"/>
      <c r="AL41" s="41"/>
      <c r="AM41" s="20"/>
      <c r="AN41" s="41"/>
      <c r="AO41" s="41"/>
      <c r="AP41" s="20"/>
      <c r="AQ41" s="41"/>
      <c r="AR41" s="41"/>
      <c r="AS41" s="20"/>
      <c r="AT41" s="41"/>
      <c r="AU41" s="41"/>
      <c r="AV41" s="20"/>
      <c r="AW41" s="20"/>
      <c r="AX41" s="20"/>
      <c r="AY41" s="159"/>
      <c r="AZ41" s="55">
        <v>1483.1220273127169</v>
      </c>
      <c r="BA41" s="55">
        <v>21.999538405561264</v>
      </c>
      <c r="BB41" s="60">
        <v>32628</v>
      </c>
      <c r="BC41" s="61">
        <f t="shared" si="1"/>
        <v>0.5295240320947262</v>
      </c>
      <c r="BD41" s="86"/>
    </row>
    <row r="42" spans="1:56" ht="15" customHeight="1" x14ac:dyDescent="0.25">
      <c r="A42" s="91"/>
      <c r="B42" s="55" t="s">
        <v>65</v>
      </c>
      <c r="E42" s="55" t="s">
        <v>866</v>
      </c>
      <c r="G42" s="100"/>
      <c r="H42" s="100"/>
      <c r="I42" s="55" t="s">
        <v>870</v>
      </c>
      <c r="J42" s="55" t="s">
        <v>128</v>
      </c>
      <c r="K42" s="55" t="s">
        <v>923</v>
      </c>
      <c r="L42" s="57">
        <v>29.290693530360549</v>
      </c>
      <c r="M42" s="55">
        <v>3</v>
      </c>
      <c r="N42" s="55" t="s">
        <v>68</v>
      </c>
      <c r="AB42" s="55">
        <v>6</v>
      </c>
      <c r="AF42" s="59">
        <v>54951.191999999995</v>
      </c>
      <c r="AI42" s="55" t="s">
        <v>869</v>
      </c>
      <c r="AY42" s="101"/>
      <c r="AZ42" s="55">
        <v>984.81999999999994</v>
      </c>
      <c r="BA42" s="55">
        <v>30.666666666666668</v>
      </c>
      <c r="BB42" s="60">
        <v>30528.439999999995</v>
      </c>
      <c r="BC42" s="61">
        <f t="shared" si="1"/>
        <v>0.49545000129833028</v>
      </c>
      <c r="BD42" s="86"/>
    </row>
    <row r="43" spans="1:56" ht="15" customHeight="1" x14ac:dyDescent="0.25">
      <c r="A43" s="91"/>
      <c r="B43" s="55" t="s">
        <v>65</v>
      </c>
      <c r="E43" s="55" t="s">
        <v>866</v>
      </c>
      <c r="G43" s="100"/>
      <c r="H43" s="100"/>
      <c r="I43" s="55" t="s">
        <v>208</v>
      </c>
      <c r="J43" s="55" t="s">
        <v>87</v>
      </c>
      <c r="K43" s="55" t="s">
        <v>206</v>
      </c>
      <c r="L43" s="57">
        <v>23</v>
      </c>
      <c r="M43" s="55">
        <v>3</v>
      </c>
      <c r="N43" s="55" t="s">
        <v>68</v>
      </c>
      <c r="AB43" s="55">
        <v>0</v>
      </c>
      <c r="AF43" s="59">
        <v>42265.4</v>
      </c>
      <c r="AI43" s="55" t="s">
        <v>869</v>
      </c>
      <c r="AY43" s="101" t="s">
        <v>924</v>
      </c>
      <c r="AZ43" s="55">
        <v>1514.8573578386281</v>
      </c>
      <c r="BA43" s="55">
        <v>18.000374661615339</v>
      </c>
      <c r="BB43" s="60">
        <v>27268</v>
      </c>
      <c r="BC43" s="61">
        <f t="shared" si="1"/>
        <v>0.44253589883409938</v>
      </c>
      <c r="BD43" s="86"/>
    </row>
    <row r="44" spans="1:56" ht="15" customHeight="1" x14ac:dyDescent="0.25">
      <c r="A44" s="91"/>
      <c r="B44" s="55" t="s">
        <v>65</v>
      </c>
      <c r="E44" s="55" t="s">
        <v>866</v>
      </c>
      <c r="G44" s="55"/>
      <c r="H44" s="55"/>
      <c r="I44" s="55" t="s">
        <v>925</v>
      </c>
      <c r="J44" s="55" t="s">
        <v>926</v>
      </c>
      <c r="K44" s="55" t="s">
        <v>73</v>
      </c>
      <c r="L44" s="76">
        <v>56</v>
      </c>
      <c r="M44" s="55">
        <v>3</v>
      </c>
      <c r="N44" s="55" t="s">
        <v>68</v>
      </c>
      <c r="AB44" s="57">
        <v>0</v>
      </c>
      <c r="AF44" s="59">
        <v>9432</v>
      </c>
      <c r="AI44" s="55" t="s">
        <v>869</v>
      </c>
      <c r="AY44" s="63"/>
      <c r="AZ44" s="60">
        <v>187</v>
      </c>
      <c r="BA44" s="60">
        <v>28</v>
      </c>
      <c r="BB44" s="87">
        <v>5240</v>
      </c>
      <c r="BC44" s="61">
        <f t="shared" si="1"/>
        <v>8.5040637739866531E-2</v>
      </c>
      <c r="BD44" s="86"/>
    </row>
    <row r="45" spans="1:56" ht="15" customHeight="1" x14ac:dyDescent="0.25">
      <c r="A45" s="91"/>
      <c r="B45" s="55" t="s">
        <v>65</v>
      </c>
      <c r="E45" s="55" t="s">
        <v>866</v>
      </c>
      <c r="G45" s="100"/>
      <c r="H45" s="100"/>
      <c r="I45" s="55" t="s">
        <v>892</v>
      </c>
      <c r="J45" s="55" t="s">
        <v>926</v>
      </c>
      <c r="K45" s="55" t="s">
        <v>73</v>
      </c>
      <c r="L45" s="57">
        <v>55</v>
      </c>
      <c r="M45" s="55">
        <v>3</v>
      </c>
      <c r="N45" s="55" t="s">
        <v>68</v>
      </c>
      <c r="AB45" s="55">
        <v>0</v>
      </c>
      <c r="AF45" s="59">
        <v>16247.519999999944</v>
      </c>
      <c r="AI45" s="55" t="s">
        <v>869</v>
      </c>
      <c r="AY45" s="101"/>
      <c r="AZ45" s="55">
        <v>300.87999999999897</v>
      </c>
      <c r="BA45" s="55">
        <v>30</v>
      </c>
      <c r="BB45" s="60">
        <v>9026.3999999999687</v>
      </c>
      <c r="BC45" s="61">
        <f t="shared" si="1"/>
        <v>0.14649061307158942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100"/>
      <c r="H46" s="100"/>
      <c r="I46" s="55" t="s">
        <v>927</v>
      </c>
      <c r="J46" s="55" t="s">
        <v>207</v>
      </c>
      <c r="K46" s="55" t="s">
        <v>928</v>
      </c>
      <c r="L46" s="57">
        <v>42.70913141526934</v>
      </c>
      <c r="M46" s="55">
        <v>3</v>
      </c>
      <c r="N46" s="55" t="s">
        <v>68</v>
      </c>
      <c r="AB46" s="55">
        <v>0</v>
      </c>
      <c r="AF46" s="59">
        <v>42614.15</v>
      </c>
      <c r="AI46" s="55" t="s">
        <v>869</v>
      </c>
      <c r="AY46" s="101" t="s">
        <v>924</v>
      </c>
      <c r="AZ46" s="55">
        <v>1527.389902964964</v>
      </c>
      <c r="BA46" s="55">
        <v>17.999988049305998</v>
      </c>
      <c r="BB46" s="60">
        <v>27493</v>
      </c>
      <c r="BC46" s="61">
        <f t="shared" si="1"/>
        <v>0.44618745293552492</v>
      </c>
      <c r="BD46" s="86"/>
    </row>
    <row r="47" spans="1:56" ht="15" customHeight="1" x14ac:dyDescent="0.25">
      <c r="A47" s="91"/>
      <c r="B47" s="28" t="s">
        <v>65</v>
      </c>
      <c r="C47" s="28"/>
      <c r="D47" s="28"/>
      <c r="E47" s="29" t="s">
        <v>888</v>
      </c>
      <c r="F47" s="38"/>
      <c r="G47" s="35"/>
      <c r="H47" s="35"/>
      <c r="I47" s="28" t="s">
        <v>205</v>
      </c>
      <c r="J47" s="28"/>
      <c r="K47" s="28"/>
      <c r="L47" s="194"/>
      <c r="M47" s="28">
        <v>3</v>
      </c>
      <c r="N47" s="28" t="s">
        <v>68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5"/>
      <c r="AC47" s="28"/>
      <c r="AD47" s="28"/>
      <c r="AE47" s="28"/>
      <c r="AF47" s="34">
        <v>50000</v>
      </c>
      <c r="AG47" s="34"/>
      <c r="AH47" s="38"/>
      <c r="AI47" s="28"/>
      <c r="AJ47" s="35"/>
      <c r="AK47" s="34"/>
      <c r="AL47" s="34"/>
      <c r="AM47" s="28"/>
      <c r="AN47" s="34"/>
      <c r="AO47" s="34"/>
      <c r="AP47" s="28"/>
      <c r="AQ47" s="34"/>
      <c r="AR47" s="34"/>
      <c r="AS47" s="28"/>
      <c r="AT47" s="34"/>
      <c r="AU47" s="34"/>
      <c r="AV47" s="28"/>
      <c r="AW47" s="28"/>
      <c r="AX47" s="28"/>
      <c r="AY47" s="195" t="s">
        <v>929</v>
      </c>
      <c r="AZ47" s="196"/>
      <c r="BA47" s="196"/>
      <c r="BB47" s="87"/>
      <c r="BC47" s="40">
        <f t="shared" si="1"/>
        <v>0</v>
      </c>
      <c r="BD47" s="86"/>
    </row>
    <row r="48" spans="1:56" ht="15" customHeight="1" x14ac:dyDescent="0.25">
      <c r="A48" s="91"/>
      <c r="B48" s="28" t="s">
        <v>65</v>
      </c>
      <c r="C48" s="28"/>
      <c r="D48" s="28"/>
      <c r="E48" s="29" t="s">
        <v>888</v>
      </c>
      <c r="F48" s="38"/>
      <c r="G48" s="28">
        <v>2200</v>
      </c>
      <c r="H48" s="28">
        <v>2299</v>
      </c>
      <c r="I48" s="28" t="s">
        <v>206</v>
      </c>
      <c r="J48" s="28" t="s">
        <v>207</v>
      </c>
      <c r="K48" s="28" t="s">
        <v>208</v>
      </c>
      <c r="L48" s="194">
        <v>61.375659437280184</v>
      </c>
      <c r="M48" s="28">
        <v>3</v>
      </c>
      <c r="N48" s="28" t="s">
        <v>68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5"/>
      <c r="AC48" s="28"/>
      <c r="AD48" s="28"/>
      <c r="AE48" s="28"/>
      <c r="AF48" s="34">
        <v>21154.400000000001</v>
      </c>
      <c r="AG48" s="34"/>
      <c r="AH48" s="38"/>
      <c r="AI48" s="28"/>
      <c r="AJ48" s="35"/>
      <c r="AK48" s="34"/>
      <c r="AL48" s="34"/>
      <c r="AM48" s="28"/>
      <c r="AN48" s="34"/>
      <c r="AO48" s="34"/>
      <c r="AP48" s="28"/>
      <c r="AQ48" s="34"/>
      <c r="AR48" s="34"/>
      <c r="AS48" s="28"/>
      <c r="AT48" s="34"/>
      <c r="AU48" s="34"/>
      <c r="AV48" s="28"/>
      <c r="AW48" s="28"/>
      <c r="AX48" s="28"/>
      <c r="AY48" s="195" t="s">
        <v>929</v>
      </c>
      <c r="AZ48" s="196">
        <v>758.20571462969406</v>
      </c>
      <c r="BA48" s="196">
        <v>18.000391894521201</v>
      </c>
      <c r="BB48" s="87">
        <v>13648</v>
      </c>
      <c r="BC48" s="40">
        <f t="shared" si="1"/>
        <v>0.22149515722780505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F49" s="55"/>
      <c r="G49" s="102"/>
      <c r="H49" s="102"/>
      <c r="I49" s="55" t="s">
        <v>930</v>
      </c>
      <c r="J49" s="55" t="s">
        <v>926</v>
      </c>
      <c r="K49" s="55" t="s">
        <v>73</v>
      </c>
      <c r="L49" s="57">
        <v>51</v>
      </c>
      <c r="M49" s="55">
        <v>3</v>
      </c>
      <c r="N49" s="55" t="s">
        <v>68</v>
      </c>
      <c r="AB49" s="55">
        <v>0</v>
      </c>
      <c r="AF49" s="59">
        <v>10071.828</v>
      </c>
      <c r="AH49" s="55"/>
      <c r="AI49" s="55" t="s">
        <v>869</v>
      </c>
      <c r="AJ49" s="55"/>
      <c r="AK49" s="55"/>
      <c r="AL49" s="55"/>
      <c r="AN49" s="55"/>
      <c r="AO49" s="55"/>
      <c r="AQ49" s="55"/>
      <c r="AR49" s="55"/>
      <c r="AT49" s="55"/>
      <c r="AU49" s="55"/>
      <c r="AY49" s="101"/>
      <c r="AZ49" s="55">
        <v>215.21</v>
      </c>
      <c r="BA49" s="55">
        <v>26</v>
      </c>
      <c r="BB49" s="55">
        <v>5595.46</v>
      </c>
      <c r="BC49" s="61">
        <f t="shared" si="1"/>
        <v>9.0809444054945343E-2</v>
      </c>
      <c r="BD49" s="86"/>
    </row>
    <row r="50" spans="1:56" ht="15" customHeight="1" x14ac:dyDescent="0.25">
      <c r="A50" s="92"/>
      <c r="B50" s="55" t="s">
        <v>65</v>
      </c>
      <c r="E50" s="55" t="s">
        <v>866</v>
      </c>
      <c r="F50" s="55"/>
      <c r="G50" s="102"/>
      <c r="H50" s="102"/>
      <c r="I50" s="55" t="s">
        <v>926</v>
      </c>
      <c r="J50" s="55" t="s">
        <v>931</v>
      </c>
      <c r="K50" s="55" t="s">
        <v>128</v>
      </c>
      <c r="L50" s="57">
        <v>35.288295193205364</v>
      </c>
      <c r="M50" s="55">
        <v>3</v>
      </c>
      <c r="N50" s="55" t="s">
        <v>68</v>
      </c>
      <c r="AB50" s="55">
        <v>9</v>
      </c>
      <c r="AF50" s="59">
        <v>79050.599999999904</v>
      </c>
      <c r="AH50" s="55"/>
      <c r="AI50" s="55" t="s">
        <v>869</v>
      </c>
      <c r="AJ50" s="55"/>
      <c r="AK50" s="55"/>
      <c r="AL50" s="55"/>
      <c r="AN50" s="55"/>
      <c r="AO50" s="55"/>
      <c r="AQ50" s="55"/>
      <c r="AR50" s="55"/>
      <c r="AT50" s="55"/>
      <c r="AU50" s="55"/>
      <c r="AY50" s="101"/>
      <c r="AZ50" s="55">
        <v>1631.469999999998</v>
      </c>
      <c r="BA50" s="55">
        <v>26.8</v>
      </c>
      <c r="BB50" s="55">
        <v>43916.999999999949</v>
      </c>
      <c r="BC50" s="61">
        <f t="shared" si="1"/>
        <v>0.71273467321025086</v>
      </c>
      <c r="BD50" s="86"/>
    </row>
    <row r="51" spans="1:56" x14ac:dyDescent="0.25">
      <c r="A51" s="85"/>
      <c r="B51" s="20" t="s">
        <v>65</v>
      </c>
      <c r="C51" s="20"/>
      <c r="D51" s="20" t="s">
        <v>932</v>
      </c>
      <c r="E51" s="24" t="s">
        <v>888</v>
      </c>
      <c r="F51" s="25"/>
      <c r="G51" s="193">
        <v>500</v>
      </c>
      <c r="H51" s="193">
        <v>699</v>
      </c>
      <c r="I51" s="20" t="s">
        <v>357</v>
      </c>
      <c r="J51" s="20" t="s">
        <v>215</v>
      </c>
      <c r="K51" s="20" t="s">
        <v>77</v>
      </c>
      <c r="L51" s="27">
        <v>25</v>
      </c>
      <c r="M51" s="20">
        <v>4</v>
      </c>
      <c r="N51" s="20" t="s">
        <v>68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41">
        <v>98990.75</v>
      </c>
      <c r="AG51" s="41">
        <f>20184.13+121198.88</f>
        <v>141383.01</v>
      </c>
      <c r="AH51" s="25" t="s">
        <v>74</v>
      </c>
      <c r="AI51" s="20"/>
      <c r="AJ51" s="27"/>
      <c r="AK51" s="41"/>
      <c r="AL51" s="41"/>
      <c r="AM51" s="20"/>
      <c r="AN51" s="41"/>
      <c r="AO51" s="41"/>
      <c r="AP51" s="20"/>
      <c r="AQ51" s="41"/>
      <c r="AR51" s="41"/>
      <c r="AS51" s="20"/>
      <c r="AT51" s="41"/>
      <c r="AU51" s="41"/>
      <c r="AV51" s="20"/>
      <c r="AW51" s="20"/>
      <c r="AX51" s="20"/>
      <c r="AY51" s="159"/>
      <c r="AZ51" s="55">
        <v>1691</v>
      </c>
      <c r="BA51" s="55">
        <v>39</v>
      </c>
      <c r="BB51" s="60">
        <v>63865</v>
      </c>
      <c r="BC51" s="40">
        <f t="shared" si="1"/>
        <v>1.0364733452779726</v>
      </c>
      <c r="BD51" s="86"/>
    </row>
    <row r="52" spans="1:56" x14ac:dyDescent="0.25">
      <c r="A52" s="85"/>
      <c r="B52" s="20" t="s">
        <v>65</v>
      </c>
      <c r="C52" s="20"/>
      <c r="D52" s="20" t="s">
        <v>932</v>
      </c>
      <c r="E52" s="24" t="s">
        <v>888</v>
      </c>
      <c r="F52" s="25"/>
      <c r="G52" s="144">
        <v>616</v>
      </c>
      <c r="H52" s="144">
        <v>699</v>
      </c>
      <c r="I52" s="20" t="s">
        <v>365</v>
      </c>
      <c r="J52" s="20" t="s">
        <v>366</v>
      </c>
      <c r="K52" s="20" t="s">
        <v>215</v>
      </c>
      <c r="L52" s="27">
        <v>19</v>
      </c>
      <c r="M52" s="20">
        <v>4</v>
      </c>
      <c r="N52" s="20" t="s">
        <v>68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41">
        <v>34380.550000000003</v>
      </c>
      <c r="AG52" s="41" t="s">
        <v>933</v>
      </c>
      <c r="AH52" s="25" t="s">
        <v>74</v>
      </c>
      <c r="AI52" s="20"/>
      <c r="AJ52" s="27"/>
      <c r="AK52" s="41"/>
      <c r="AL52" s="41"/>
      <c r="AM52" s="20"/>
      <c r="AN52" s="41"/>
      <c r="AO52" s="41"/>
      <c r="AP52" s="20"/>
      <c r="AQ52" s="41"/>
      <c r="AR52" s="41"/>
      <c r="AS52" s="20"/>
      <c r="AT52" s="41"/>
      <c r="AU52" s="41"/>
      <c r="AV52" s="20"/>
      <c r="AW52" s="20"/>
      <c r="AX52" s="20"/>
      <c r="AY52" s="159"/>
      <c r="AZ52" s="55">
        <v>619.83652759997005</v>
      </c>
      <c r="BA52" s="55">
        <v>36</v>
      </c>
      <c r="BB52" s="60">
        <v>22181</v>
      </c>
      <c r="BC52" s="40">
        <f t="shared" si="1"/>
        <v>0.35997831788320223</v>
      </c>
      <c r="BD52" s="86"/>
    </row>
    <row r="53" spans="1:56" x14ac:dyDescent="0.25">
      <c r="A53" s="85"/>
      <c r="B53" s="20" t="s">
        <v>65</v>
      </c>
      <c r="C53" s="20"/>
      <c r="D53" s="20"/>
      <c r="E53" s="20" t="s">
        <v>866</v>
      </c>
      <c r="F53" s="20"/>
      <c r="G53" s="144"/>
      <c r="H53" s="144"/>
      <c r="I53" s="20" t="s">
        <v>818</v>
      </c>
      <c r="J53" s="20" t="s">
        <v>819</v>
      </c>
      <c r="K53" s="20" t="s">
        <v>188</v>
      </c>
      <c r="L53" s="27">
        <v>17</v>
      </c>
      <c r="M53" s="20">
        <v>4</v>
      </c>
      <c r="N53" s="20" t="s">
        <v>68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 t="s">
        <v>919</v>
      </c>
      <c r="AC53" s="20"/>
      <c r="AD53" s="20"/>
      <c r="AE53" s="20"/>
      <c r="AF53" s="41">
        <v>31156.488000000001</v>
      </c>
      <c r="AG53" s="41" t="s">
        <v>920</v>
      </c>
      <c r="AH53" s="20" t="s">
        <v>921</v>
      </c>
      <c r="AI53" s="20" t="s">
        <v>869</v>
      </c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159"/>
      <c r="AZ53" s="55">
        <v>480.81</v>
      </c>
      <c r="BA53" s="55">
        <v>36</v>
      </c>
      <c r="BB53" s="55">
        <v>17309.16</v>
      </c>
      <c r="BC53" s="61">
        <f t="shared" si="1"/>
        <v>0.28091259640102828</v>
      </c>
      <c r="BD53" s="86"/>
    </row>
    <row r="54" spans="1:56" x14ac:dyDescent="0.25">
      <c r="A54" s="85"/>
      <c r="B54" s="55" t="s">
        <v>65</v>
      </c>
      <c r="E54" s="55" t="s">
        <v>866</v>
      </c>
      <c r="F54" s="55"/>
      <c r="G54" s="55"/>
      <c r="H54" s="55"/>
      <c r="I54" s="55" t="s">
        <v>934</v>
      </c>
      <c r="J54" s="55" t="s">
        <v>935</v>
      </c>
      <c r="K54" s="55" t="s">
        <v>936</v>
      </c>
      <c r="L54" s="57">
        <v>23</v>
      </c>
      <c r="M54" s="55">
        <v>4</v>
      </c>
      <c r="N54" s="55" t="s">
        <v>68</v>
      </c>
      <c r="AB54" s="55">
        <v>4</v>
      </c>
      <c r="AF54" s="59">
        <v>15710.688</v>
      </c>
      <c r="AH54" s="55"/>
      <c r="AI54" s="55" t="s">
        <v>869</v>
      </c>
      <c r="AJ54" s="55"/>
      <c r="AK54" s="55"/>
      <c r="AL54" s="55"/>
      <c r="AN54" s="55"/>
      <c r="AO54" s="55"/>
      <c r="AQ54" s="55"/>
      <c r="AR54" s="55"/>
      <c r="AT54" s="55"/>
      <c r="AU54" s="55"/>
      <c r="AY54" s="55"/>
      <c r="AZ54" s="55">
        <v>311.72000000000003</v>
      </c>
      <c r="BA54" s="55">
        <v>28</v>
      </c>
      <c r="BB54" s="55">
        <v>8728.16</v>
      </c>
      <c r="BC54" s="61">
        <f t="shared" si="1"/>
        <v>0.14165043753732701</v>
      </c>
      <c r="BD54" s="86"/>
    </row>
    <row r="55" spans="1:56" x14ac:dyDescent="0.25">
      <c r="A55" s="85"/>
      <c r="B55" s="55" t="s">
        <v>65</v>
      </c>
      <c r="E55" s="55" t="s">
        <v>937</v>
      </c>
      <c r="F55" s="55"/>
      <c r="G55" s="102"/>
      <c r="H55" s="102"/>
      <c r="I55" s="55" t="s">
        <v>938</v>
      </c>
      <c r="M55" s="55">
        <v>4</v>
      </c>
      <c r="AF55" s="59">
        <v>50000</v>
      </c>
      <c r="AH55" s="55"/>
      <c r="AI55" s="55" t="s">
        <v>869</v>
      </c>
      <c r="AJ55" s="55"/>
      <c r="AK55" s="55"/>
      <c r="AL55" s="55"/>
      <c r="AN55" s="55"/>
      <c r="AO55" s="55"/>
      <c r="AQ55" s="55"/>
      <c r="AR55" s="55"/>
      <c r="AT55" s="55"/>
      <c r="AU55" s="55"/>
      <c r="AY55" s="101"/>
      <c r="BB55" s="55"/>
      <c r="BD55" s="86"/>
    </row>
    <row r="56" spans="1:56" x14ac:dyDescent="0.25">
      <c r="A56" s="85"/>
      <c r="B56" s="55" t="s">
        <v>65</v>
      </c>
      <c r="E56" s="55" t="s">
        <v>866</v>
      </c>
      <c r="F56" s="55"/>
      <c r="G56" s="55"/>
      <c r="H56" s="55"/>
      <c r="I56" s="55" t="s">
        <v>373</v>
      </c>
      <c r="J56" s="55" t="s">
        <v>939</v>
      </c>
      <c r="K56" s="55" t="s">
        <v>940</v>
      </c>
      <c r="L56" s="57">
        <v>38.916695905309652</v>
      </c>
      <c r="M56" s="55">
        <v>4</v>
      </c>
      <c r="N56" s="55" t="s">
        <v>68</v>
      </c>
      <c r="AB56" s="55">
        <v>15</v>
      </c>
      <c r="AF56" s="59">
        <v>128110.83434600379</v>
      </c>
      <c r="AH56" s="55"/>
      <c r="AI56" s="55" t="s">
        <v>869</v>
      </c>
      <c r="AJ56" s="55"/>
      <c r="AK56" s="55"/>
      <c r="AL56" s="55"/>
      <c r="AN56" s="55"/>
      <c r="AO56" s="55"/>
      <c r="AQ56" s="55"/>
      <c r="AR56" s="55"/>
      <c r="AT56" s="55"/>
      <c r="AU56" s="55"/>
      <c r="AY56" s="55"/>
      <c r="AZ56" s="55">
        <v>1923.4640248799969</v>
      </c>
      <c r="BA56" s="55">
        <v>37</v>
      </c>
      <c r="BB56" s="55">
        <v>71172.685747779877</v>
      </c>
      <c r="BC56" s="61">
        <f t="shared" ref="BC56:BC87" si="2">BB56/(5280*11.67)</f>
        <v>1.1550707224523493</v>
      </c>
      <c r="BD56" s="86"/>
    </row>
    <row r="57" spans="1:56" x14ac:dyDescent="0.25">
      <c r="A57" s="85"/>
      <c r="B57" s="55" t="s">
        <v>65</v>
      </c>
      <c r="E57" s="55" t="s">
        <v>866</v>
      </c>
      <c r="G57" s="55"/>
      <c r="H57" s="55"/>
      <c r="I57" s="55" t="s">
        <v>941</v>
      </c>
      <c r="J57" s="55" t="s">
        <v>936</v>
      </c>
      <c r="K57" s="55" t="s">
        <v>942</v>
      </c>
      <c r="L57" s="76">
        <v>32.476928264650553</v>
      </c>
      <c r="M57" s="55">
        <v>4</v>
      </c>
      <c r="N57" s="55" t="s">
        <v>68</v>
      </c>
      <c r="AB57" s="57">
        <v>11</v>
      </c>
      <c r="AF57" s="59">
        <v>60853.679999999884</v>
      </c>
      <c r="AI57" s="55" t="s">
        <v>869</v>
      </c>
      <c r="AY57" s="63"/>
      <c r="AZ57" s="60">
        <v>1126.9199999999978</v>
      </c>
      <c r="BA57" s="60">
        <v>30</v>
      </c>
      <c r="BB57" s="60">
        <v>33807.599999999933</v>
      </c>
      <c r="BC57" s="61">
        <f t="shared" si="2"/>
        <v>0.54866791306379892</v>
      </c>
      <c r="BD57" s="86"/>
    </row>
    <row r="58" spans="1:56" x14ac:dyDescent="0.25">
      <c r="A58" s="85"/>
      <c r="B58" s="55" t="s">
        <v>65</v>
      </c>
      <c r="E58" s="55" t="s">
        <v>866</v>
      </c>
      <c r="G58" s="55"/>
      <c r="H58" s="55"/>
      <c r="I58" s="89" t="s">
        <v>381</v>
      </c>
      <c r="J58" s="89" t="s">
        <v>943</v>
      </c>
      <c r="K58" s="89" t="s">
        <v>944</v>
      </c>
      <c r="L58" s="66">
        <v>14.020515331798242</v>
      </c>
      <c r="M58" s="89">
        <v>4</v>
      </c>
      <c r="N58" s="89" t="s">
        <v>68</v>
      </c>
      <c r="Q58" s="57"/>
      <c r="R58" s="57"/>
      <c r="S58" s="61"/>
      <c r="T58" s="57"/>
      <c r="V58" s="57"/>
      <c r="W58" s="59"/>
      <c r="X58" s="59"/>
      <c r="Y58" s="59"/>
      <c r="Z58" s="59"/>
      <c r="AA58" s="59"/>
      <c r="AB58" s="55">
        <v>12</v>
      </c>
      <c r="AC58" s="59"/>
      <c r="AD58" s="59"/>
      <c r="AF58" s="59">
        <v>62193.096000000005</v>
      </c>
      <c r="AI58" s="55" t="s">
        <v>869</v>
      </c>
      <c r="AZ58" s="55">
        <v>959.77</v>
      </c>
      <c r="BA58" s="55">
        <v>36</v>
      </c>
      <c r="BB58" s="60">
        <v>34551.72</v>
      </c>
      <c r="BC58" s="61">
        <f t="shared" si="2"/>
        <v>0.56074433278803459</v>
      </c>
      <c r="BD58" s="86"/>
    </row>
    <row r="59" spans="1:56" x14ac:dyDescent="0.25">
      <c r="A59" s="85"/>
      <c r="B59" s="55" t="s">
        <v>65</v>
      </c>
      <c r="D59" s="36" t="s">
        <v>702</v>
      </c>
      <c r="E59" s="56" t="s">
        <v>888</v>
      </c>
      <c r="F59" s="55"/>
      <c r="G59" s="102">
        <v>100</v>
      </c>
      <c r="H59" s="102">
        <v>899</v>
      </c>
      <c r="I59" s="55" t="s">
        <v>81</v>
      </c>
      <c r="J59" s="55" t="s">
        <v>78</v>
      </c>
      <c r="K59" s="55" t="s">
        <v>358</v>
      </c>
      <c r="L59" s="57">
        <v>58</v>
      </c>
      <c r="M59" s="55">
        <v>4</v>
      </c>
      <c r="N59" s="55" t="s">
        <v>71</v>
      </c>
      <c r="AF59" s="59">
        <v>326676</v>
      </c>
      <c r="AH59" s="55"/>
      <c r="AJ59" s="55"/>
      <c r="AK59" s="55"/>
      <c r="AL59" s="55"/>
      <c r="AN59" s="55"/>
      <c r="AO59" s="55"/>
      <c r="AQ59" s="55"/>
      <c r="AR59" s="55"/>
      <c r="AT59" s="55"/>
      <c r="AU59" s="55"/>
      <c r="AY59" s="101"/>
      <c r="AZ59" s="55">
        <v>4583.8784600762974</v>
      </c>
      <c r="BA59" s="55">
        <v>40.72359283210421</v>
      </c>
      <c r="BB59" s="55">
        <v>186672</v>
      </c>
      <c r="BC59" s="40">
        <f t="shared" si="2"/>
        <v>3.0295240320947263</v>
      </c>
      <c r="BD59" s="86"/>
    </row>
    <row r="60" spans="1:56" x14ac:dyDescent="0.25">
      <c r="A60" s="85"/>
      <c r="B60" s="55" t="s">
        <v>65</v>
      </c>
      <c r="D60" s="55" t="s">
        <v>269</v>
      </c>
      <c r="E60" s="56" t="s">
        <v>888</v>
      </c>
      <c r="G60" s="55">
        <v>1100</v>
      </c>
      <c r="H60" s="55">
        <v>1199</v>
      </c>
      <c r="I60" s="89" t="s">
        <v>211</v>
      </c>
      <c r="J60" s="89" t="s">
        <v>77</v>
      </c>
      <c r="K60" s="89" t="s">
        <v>212</v>
      </c>
      <c r="L60" s="66">
        <v>46</v>
      </c>
      <c r="M60" s="55">
        <v>4</v>
      </c>
      <c r="N60" s="89" t="s">
        <v>71</v>
      </c>
      <c r="Q60" s="57"/>
      <c r="R60" s="57"/>
      <c r="S60" s="61"/>
      <c r="T60" s="57"/>
      <c r="V60" s="57"/>
      <c r="W60" s="59"/>
      <c r="X60" s="59"/>
      <c r="Y60" s="59"/>
      <c r="Z60" s="59"/>
      <c r="AA60" s="59"/>
      <c r="AC60" s="59"/>
      <c r="AD60" s="59"/>
      <c r="AF60" s="59">
        <v>88352.549999999988</v>
      </c>
      <c r="AG60" s="59">
        <f>21852.98+11549.04</f>
        <v>33402.020000000004</v>
      </c>
      <c r="AM60" s="89"/>
      <c r="AZ60" s="55">
        <v>764.95254289725403</v>
      </c>
      <c r="BA60" s="55">
        <v>70.000420937475411</v>
      </c>
      <c r="BB60" s="60">
        <v>53547</v>
      </c>
      <c r="BC60" s="40">
        <f t="shared" si="2"/>
        <v>0.86902118875126588</v>
      </c>
      <c r="BD60" s="86"/>
    </row>
    <row r="61" spans="1:56" x14ac:dyDescent="0.25">
      <c r="A61" s="85"/>
      <c r="B61" s="55" t="s">
        <v>65</v>
      </c>
      <c r="D61" s="55" t="s">
        <v>269</v>
      </c>
      <c r="E61" s="56" t="s">
        <v>888</v>
      </c>
      <c r="G61" s="55">
        <v>100</v>
      </c>
      <c r="H61" s="55">
        <v>399</v>
      </c>
      <c r="I61" s="89" t="s">
        <v>211</v>
      </c>
      <c r="J61" s="89" t="s">
        <v>78</v>
      </c>
      <c r="K61" s="89" t="s">
        <v>84</v>
      </c>
      <c r="L61" s="66">
        <v>57.286012289413421</v>
      </c>
      <c r="M61" s="89">
        <v>4</v>
      </c>
      <c r="N61" s="89" t="s">
        <v>71</v>
      </c>
      <c r="Q61" s="57"/>
      <c r="R61" s="57"/>
      <c r="S61" s="61"/>
      <c r="T61" s="57"/>
      <c r="V61" s="57"/>
      <c r="W61" s="59"/>
      <c r="X61" s="59"/>
      <c r="Y61" s="59"/>
      <c r="Z61" s="59"/>
      <c r="AA61" s="59"/>
      <c r="AC61" s="59"/>
      <c r="AD61" s="59"/>
      <c r="AF61" s="59">
        <v>145539.9</v>
      </c>
      <c r="AG61" s="59" t="s">
        <v>273</v>
      </c>
      <c r="AZ61" s="55">
        <v>1709.909865823035</v>
      </c>
      <c r="BA61" s="55">
        <v>51.585175197257307</v>
      </c>
      <c r="BB61" s="60">
        <v>88206</v>
      </c>
      <c r="BC61" s="40">
        <f t="shared" si="2"/>
        <v>1.4315065825348603</v>
      </c>
      <c r="BD61" s="86"/>
    </row>
    <row r="62" spans="1:56" x14ac:dyDescent="0.25">
      <c r="A62" s="85"/>
      <c r="B62" s="55" t="s">
        <v>65</v>
      </c>
      <c r="C62" s="94"/>
      <c r="D62" s="94" t="s">
        <v>702</v>
      </c>
      <c r="E62" s="56" t="s">
        <v>888</v>
      </c>
      <c r="F62" s="158"/>
      <c r="G62" s="121">
        <v>800</v>
      </c>
      <c r="H62" s="122">
        <v>999</v>
      </c>
      <c r="I62" s="94" t="s">
        <v>359</v>
      </c>
      <c r="J62" s="94" t="s">
        <v>83</v>
      </c>
      <c r="K62" s="94" t="s">
        <v>73</v>
      </c>
      <c r="L62" s="97">
        <v>29</v>
      </c>
      <c r="M62" s="94">
        <v>4</v>
      </c>
      <c r="N62" s="94" t="s">
        <v>68</v>
      </c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6">
        <v>63942.15</v>
      </c>
      <c r="AG62" s="96"/>
      <c r="AH62" s="158"/>
      <c r="AI62" s="94"/>
      <c r="AJ62" s="97"/>
      <c r="AK62" s="96"/>
      <c r="AL62" s="96"/>
      <c r="AM62" s="94"/>
      <c r="AN62" s="96"/>
      <c r="AO62" s="96"/>
      <c r="AP62" s="94"/>
      <c r="AY62" s="110"/>
      <c r="AZ62" s="55">
        <v>1114.5146837563329</v>
      </c>
      <c r="BA62" s="55">
        <v>37.015214425850836</v>
      </c>
      <c r="BB62" s="60">
        <v>41253</v>
      </c>
      <c r="BC62" s="40">
        <f t="shared" si="2"/>
        <v>0.66950027264937295</v>
      </c>
      <c r="BD62" s="86"/>
    </row>
    <row r="63" spans="1:56" x14ac:dyDescent="0.25">
      <c r="A63" s="85"/>
      <c r="B63" s="55" t="s">
        <v>65</v>
      </c>
      <c r="D63" s="36" t="s">
        <v>702</v>
      </c>
      <c r="E63" s="56" t="s">
        <v>888</v>
      </c>
      <c r="F63" s="55"/>
      <c r="G63" s="121">
        <v>100</v>
      </c>
      <c r="H63" s="122">
        <v>1099</v>
      </c>
      <c r="I63" s="55" t="s">
        <v>360</v>
      </c>
      <c r="J63" s="55" t="s">
        <v>78</v>
      </c>
      <c r="K63" s="55" t="s">
        <v>81</v>
      </c>
      <c r="L63" s="57">
        <v>53</v>
      </c>
      <c r="M63" s="55">
        <v>4</v>
      </c>
      <c r="N63" s="55" t="s">
        <v>71</v>
      </c>
      <c r="AF63" s="59">
        <v>374336.91749999998</v>
      </c>
      <c r="AH63" s="55"/>
      <c r="AJ63" s="55"/>
      <c r="AK63" s="55"/>
      <c r="AL63" s="55"/>
      <c r="AN63" s="55"/>
      <c r="AO63" s="55"/>
      <c r="AQ63" s="55"/>
      <c r="AR63" s="55"/>
      <c r="AT63" s="55"/>
      <c r="AU63" s="55"/>
      <c r="AY63" s="110"/>
      <c r="AZ63" s="55">
        <v>5484.79</v>
      </c>
      <c r="BA63" s="55">
        <v>39</v>
      </c>
      <c r="BB63" s="55">
        <v>213906.81</v>
      </c>
      <c r="BC63" s="40">
        <f t="shared" si="2"/>
        <v>3.471521286126042</v>
      </c>
      <c r="BD63" s="86"/>
    </row>
    <row r="64" spans="1:56" x14ac:dyDescent="0.25">
      <c r="A64" s="85"/>
      <c r="B64" s="55" t="s">
        <v>65</v>
      </c>
      <c r="E64" s="55" t="s">
        <v>866</v>
      </c>
      <c r="F64" s="55"/>
      <c r="G64" s="121"/>
      <c r="H64" s="122"/>
      <c r="I64" s="55" t="s">
        <v>132</v>
      </c>
      <c r="J64" s="55" t="s">
        <v>945</v>
      </c>
      <c r="K64" s="55" t="s">
        <v>946</v>
      </c>
      <c r="L64" s="57">
        <v>54.50797282446208</v>
      </c>
      <c r="M64" s="55">
        <v>4</v>
      </c>
      <c r="N64" s="55" t="s">
        <v>69</v>
      </c>
      <c r="AB64" s="55">
        <v>11</v>
      </c>
      <c r="AF64" s="59">
        <v>95355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110"/>
      <c r="AZ64" s="55">
        <v>1654.55</v>
      </c>
      <c r="BA64" s="55">
        <v>29.333333333333332</v>
      </c>
      <c r="BB64" s="55">
        <v>48899.86</v>
      </c>
      <c r="BC64" s="61">
        <f t="shared" si="2"/>
        <v>0.79360215263171563</v>
      </c>
      <c r="BD64" s="86"/>
    </row>
    <row r="65" spans="1:56" x14ac:dyDescent="0.25">
      <c r="A65" s="85"/>
      <c r="B65" s="55" t="s">
        <v>65</v>
      </c>
      <c r="E65" s="55" t="s">
        <v>866</v>
      </c>
      <c r="G65" s="105"/>
      <c r="H65" s="106"/>
      <c r="I65" s="55" t="s">
        <v>947</v>
      </c>
      <c r="J65" s="55" t="s">
        <v>935</v>
      </c>
      <c r="K65" s="55" t="s">
        <v>948</v>
      </c>
      <c r="L65" s="76">
        <v>24.863077785918374</v>
      </c>
      <c r="M65" s="55">
        <v>4</v>
      </c>
      <c r="N65" s="55" t="s">
        <v>68</v>
      </c>
      <c r="AB65" s="55">
        <v>34</v>
      </c>
      <c r="AF65" s="59">
        <v>80043.22799999993</v>
      </c>
      <c r="AI65" s="55" t="s">
        <v>869</v>
      </c>
      <c r="AY65" s="111"/>
      <c r="AZ65" s="55">
        <v>1234.2299999999991</v>
      </c>
      <c r="BA65" s="55">
        <v>36</v>
      </c>
      <c r="BB65" s="60">
        <v>44468.459999999963</v>
      </c>
      <c r="BC65" s="61">
        <f t="shared" si="2"/>
        <v>0.72168438887590503</v>
      </c>
      <c r="BD65" s="86"/>
    </row>
    <row r="66" spans="1:56" x14ac:dyDescent="0.25">
      <c r="A66" s="85"/>
      <c r="B66" s="55" t="s">
        <v>65</v>
      </c>
      <c r="E66" s="55" t="s">
        <v>866</v>
      </c>
      <c r="G66" s="105"/>
      <c r="H66" s="106"/>
      <c r="I66" s="55" t="s">
        <v>949</v>
      </c>
      <c r="J66" s="55" t="s">
        <v>950</v>
      </c>
      <c r="K66" s="55" t="s">
        <v>951</v>
      </c>
      <c r="L66" s="76">
        <v>34</v>
      </c>
      <c r="M66" s="55">
        <v>4</v>
      </c>
      <c r="N66" s="55" t="s">
        <v>68</v>
      </c>
      <c r="AB66" s="57" t="s">
        <v>952</v>
      </c>
      <c r="AF66" s="59">
        <v>35643.132000000005</v>
      </c>
      <c r="AI66" s="55" t="s">
        <v>869</v>
      </c>
      <c r="AY66" s="111" t="s">
        <v>953</v>
      </c>
      <c r="AZ66" s="60">
        <v>471.47</v>
      </c>
      <c r="BA66" s="60">
        <v>42</v>
      </c>
      <c r="BB66" s="87">
        <v>19801.740000000002</v>
      </c>
      <c r="BC66" s="61">
        <f t="shared" si="2"/>
        <v>0.32136499961050091</v>
      </c>
      <c r="BD66" s="86"/>
    </row>
    <row r="67" spans="1:56" x14ac:dyDescent="0.25">
      <c r="A67" s="85"/>
      <c r="B67" s="55" t="s">
        <v>65</v>
      </c>
      <c r="E67" s="55" t="s">
        <v>866</v>
      </c>
      <c r="F67" s="55"/>
      <c r="G67" s="121"/>
      <c r="H67" s="122"/>
      <c r="I67" s="55" t="s">
        <v>954</v>
      </c>
      <c r="J67" s="55" t="s">
        <v>102</v>
      </c>
      <c r="K67" s="55" t="s">
        <v>82</v>
      </c>
      <c r="L67" s="57">
        <v>55.224869016238728</v>
      </c>
      <c r="M67" s="55">
        <v>4</v>
      </c>
      <c r="N67" s="55" t="s">
        <v>69</v>
      </c>
      <c r="AB67" s="55">
        <v>6</v>
      </c>
      <c r="AF67" s="59">
        <v>35953</v>
      </c>
      <c r="AH67" s="55"/>
      <c r="AI67" s="55" t="s">
        <v>869</v>
      </c>
      <c r="AJ67" s="55"/>
      <c r="AK67" s="55"/>
      <c r="AL67" s="55"/>
      <c r="AN67" s="55"/>
      <c r="AO67" s="55"/>
      <c r="AQ67" s="55"/>
      <c r="AR67" s="55"/>
      <c r="AT67" s="55"/>
      <c r="AU67" s="55"/>
      <c r="AY67" s="110"/>
      <c r="AZ67" s="55">
        <v>904.75</v>
      </c>
      <c r="BA67" s="55">
        <v>20</v>
      </c>
      <c r="BB67" s="55">
        <v>18437.400000000001</v>
      </c>
      <c r="BC67" s="61">
        <f t="shared" si="2"/>
        <v>0.29922294928721666</v>
      </c>
      <c r="BD67" s="86"/>
    </row>
    <row r="68" spans="1:56" x14ac:dyDescent="0.25">
      <c r="A68" s="85"/>
      <c r="B68" s="55" t="s">
        <v>65</v>
      </c>
      <c r="D68" s="55" t="s">
        <v>955</v>
      </c>
      <c r="E68" s="56" t="s">
        <v>888</v>
      </c>
      <c r="G68" s="108">
        <v>100</v>
      </c>
      <c r="H68" s="109">
        <v>199</v>
      </c>
      <c r="I68" s="55" t="s">
        <v>361</v>
      </c>
      <c r="J68" s="55" t="s">
        <v>82</v>
      </c>
      <c r="K68" s="55" t="s">
        <v>362</v>
      </c>
      <c r="L68" s="57">
        <v>37</v>
      </c>
      <c r="M68" s="55">
        <v>4</v>
      </c>
      <c r="N68" s="55" t="s">
        <v>68</v>
      </c>
      <c r="AF68" s="59">
        <v>14171.65</v>
      </c>
      <c r="AY68" s="110"/>
      <c r="AZ68" s="55">
        <v>254</v>
      </c>
      <c r="BA68" s="55">
        <v>36</v>
      </c>
      <c r="BB68" s="60">
        <v>9143</v>
      </c>
      <c r="BC68" s="40">
        <f t="shared" si="2"/>
        <v>0.14838292955259536</v>
      </c>
      <c r="BD68" s="86"/>
    </row>
    <row r="69" spans="1:56" x14ac:dyDescent="0.25">
      <c r="A69" s="85"/>
      <c r="B69" s="28" t="s">
        <v>65</v>
      </c>
      <c r="C69" s="28"/>
      <c r="D69" s="28" t="s">
        <v>702</v>
      </c>
      <c r="E69" s="29" t="s">
        <v>888</v>
      </c>
      <c r="F69" s="28"/>
      <c r="G69" s="163">
        <v>136</v>
      </c>
      <c r="H69" s="164">
        <v>299</v>
      </c>
      <c r="I69" s="28" t="s">
        <v>363</v>
      </c>
      <c r="J69" s="28" t="s">
        <v>210</v>
      </c>
      <c r="K69" s="28" t="s">
        <v>80</v>
      </c>
      <c r="L69" s="35">
        <v>35</v>
      </c>
      <c r="M69" s="28">
        <v>4</v>
      </c>
      <c r="N69" s="28" t="s">
        <v>69</v>
      </c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34">
        <v>54247.049999999996</v>
      </c>
      <c r="AG69" s="34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197"/>
      <c r="AZ69" s="55">
        <v>966.98762444828799</v>
      </c>
      <c r="BA69" s="55">
        <v>33.999400994152204</v>
      </c>
      <c r="BB69" s="55">
        <v>32877</v>
      </c>
      <c r="BC69" s="40">
        <f t="shared" si="2"/>
        <v>0.53356508530030378</v>
      </c>
      <c r="BD69" s="86"/>
    </row>
    <row r="70" spans="1:56" x14ac:dyDescent="0.25">
      <c r="A70" s="85"/>
      <c r="B70" s="55" t="s">
        <v>65</v>
      </c>
      <c r="E70" s="55" t="s">
        <v>866</v>
      </c>
      <c r="G70" s="105"/>
      <c r="H70" s="106"/>
      <c r="I70" s="89" t="s">
        <v>956</v>
      </c>
      <c r="J70" s="89" t="s">
        <v>943</v>
      </c>
      <c r="K70" s="89" t="s">
        <v>944</v>
      </c>
      <c r="L70" s="66">
        <v>15.964103848401368</v>
      </c>
      <c r="M70" s="55">
        <v>4</v>
      </c>
      <c r="N70" s="89" t="s">
        <v>68</v>
      </c>
      <c r="Q70" s="57"/>
      <c r="R70" s="57"/>
      <c r="S70" s="61"/>
      <c r="T70" s="57"/>
      <c r="V70" s="57"/>
      <c r="W70" s="59"/>
      <c r="X70" s="59"/>
      <c r="Y70" s="59"/>
      <c r="Z70" s="59"/>
      <c r="AA70" s="59"/>
      <c r="AB70" s="55">
        <v>8</v>
      </c>
      <c r="AC70" s="59"/>
      <c r="AD70" s="59"/>
      <c r="AF70" s="59">
        <v>62099.135999999999</v>
      </c>
      <c r="AI70" s="55" t="s">
        <v>869</v>
      </c>
      <c r="AM70" s="89"/>
      <c r="AY70" s="107"/>
      <c r="AZ70" s="55">
        <v>958.31999999999994</v>
      </c>
      <c r="BA70" s="55">
        <v>36</v>
      </c>
      <c r="BB70" s="60">
        <v>34499.519999999997</v>
      </c>
      <c r="BC70" s="61">
        <f t="shared" si="2"/>
        <v>0.55989717223650382</v>
      </c>
      <c r="BD70" s="86"/>
    </row>
    <row r="71" spans="1:56" x14ac:dyDescent="0.25">
      <c r="A71" s="85"/>
      <c r="B71" s="55" t="s">
        <v>65</v>
      </c>
      <c r="D71" s="55" t="s">
        <v>955</v>
      </c>
      <c r="E71" s="56" t="s">
        <v>888</v>
      </c>
      <c r="G71" s="108">
        <v>100</v>
      </c>
      <c r="H71" s="109">
        <v>199</v>
      </c>
      <c r="I71" s="55" t="s">
        <v>85</v>
      </c>
      <c r="J71" s="55" t="s">
        <v>364</v>
      </c>
      <c r="K71" s="55" t="s">
        <v>162</v>
      </c>
      <c r="L71" s="57">
        <v>20</v>
      </c>
      <c r="M71" s="55">
        <v>4</v>
      </c>
      <c r="N71" s="55" t="s">
        <v>68</v>
      </c>
      <c r="AF71" s="59">
        <v>28657.95</v>
      </c>
      <c r="AY71" s="110"/>
      <c r="AZ71" s="55">
        <v>514</v>
      </c>
      <c r="BA71" s="55">
        <v>36</v>
      </c>
      <c r="BB71" s="60">
        <v>18489</v>
      </c>
      <c r="BC71" s="40">
        <f t="shared" si="2"/>
        <v>0.30006037236114358</v>
      </c>
      <c r="BD71" s="86"/>
    </row>
    <row r="72" spans="1:56" x14ac:dyDescent="0.25">
      <c r="A72" s="85"/>
      <c r="B72" s="55" t="s">
        <v>65</v>
      </c>
      <c r="E72" s="55" t="s">
        <v>866</v>
      </c>
      <c r="G72" s="105"/>
      <c r="H72" s="106"/>
      <c r="I72" s="55" t="s">
        <v>936</v>
      </c>
      <c r="J72" s="55" t="s">
        <v>215</v>
      </c>
      <c r="K72" s="55" t="s">
        <v>948</v>
      </c>
      <c r="L72" s="76">
        <v>30.158552427789509</v>
      </c>
      <c r="M72" s="55">
        <v>4</v>
      </c>
      <c r="N72" s="55" t="s">
        <v>68</v>
      </c>
      <c r="AB72" s="57">
        <v>33</v>
      </c>
      <c r="AF72" s="59">
        <v>84858.904182527869</v>
      </c>
      <c r="AI72" s="55" t="s">
        <v>869</v>
      </c>
      <c r="AY72" s="111"/>
      <c r="AZ72" s="60">
        <v>1341.3398793599981</v>
      </c>
      <c r="BA72" s="60">
        <v>35.200000000000003</v>
      </c>
      <c r="BB72" s="87">
        <v>47143.835656959927</v>
      </c>
      <c r="BC72" s="61">
        <f t="shared" si="2"/>
        <v>0.76510340644491071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5"/>
      <c r="H75" s="106"/>
      <c r="I75" s="55" t="s">
        <v>350</v>
      </c>
      <c r="J75" s="55" t="s">
        <v>386</v>
      </c>
      <c r="K75" s="55" t="s">
        <v>373</v>
      </c>
      <c r="L75" s="76">
        <v>17.673388240453615</v>
      </c>
      <c r="M75" s="55">
        <v>4</v>
      </c>
      <c r="N75" s="55" t="s">
        <v>68</v>
      </c>
      <c r="AB75" s="57">
        <v>33</v>
      </c>
      <c r="AF75" s="59">
        <v>145131.83999999982</v>
      </c>
      <c r="AI75" s="55" t="s">
        <v>869</v>
      </c>
      <c r="AY75" s="111"/>
      <c r="AZ75" s="60"/>
      <c r="BA75" s="60"/>
      <c r="BB75" s="60">
        <v>142801</v>
      </c>
      <c r="BC75" s="61">
        <f t="shared" si="2"/>
        <v>2.3175358988340995</v>
      </c>
      <c r="BD75" s="86"/>
    </row>
    <row r="76" spans="1:56" x14ac:dyDescent="0.25">
      <c r="A76" s="85"/>
      <c r="B76" s="55" t="s">
        <v>65</v>
      </c>
      <c r="E76" s="55" t="s">
        <v>866</v>
      </c>
      <c r="G76" s="108"/>
      <c r="H76" s="109"/>
      <c r="I76" s="55" t="s">
        <v>959</v>
      </c>
      <c r="J76" s="55" t="s">
        <v>960</v>
      </c>
      <c r="K76" s="55" t="s">
        <v>961</v>
      </c>
      <c r="L76" s="57">
        <v>47.40497948905405</v>
      </c>
      <c r="M76" s="55">
        <v>4</v>
      </c>
      <c r="N76" s="55" t="s">
        <v>68</v>
      </c>
      <c r="AB76" s="55">
        <v>2</v>
      </c>
      <c r="AF76" s="59">
        <v>30136.103999999879</v>
      </c>
      <c r="AI76" s="55" t="s">
        <v>869</v>
      </c>
      <c r="AY76" s="110"/>
      <c r="AZ76" s="55">
        <v>492.41999999999803</v>
      </c>
      <c r="BA76" s="55">
        <v>34</v>
      </c>
      <c r="BB76" s="60">
        <v>16742.279999999933</v>
      </c>
      <c r="BC76" s="61">
        <f t="shared" si="2"/>
        <v>0.27171262756095554</v>
      </c>
      <c r="BD76" s="86"/>
    </row>
    <row r="77" spans="1:56" x14ac:dyDescent="0.25">
      <c r="A77" s="85"/>
      <c r="B77" s="55" t="s">
        <v>65</v>
      </c>
      <c r="D77" s="36" t="s">
        <v>702</v>
      </c>
      <c r="E77" s="56" t="s">
        <v>888</v>
      </c>
      <c r="G77" s="121">
        <v>100</v>
      </c>
      <c r="H77" s="122">
        <v>629</v>
      </c>
      <c r="I77" s="55" t="s">
        <v>358</v>
      </c>
      <c r="J77" s="55" t="s">
        <v>367</v>
      </c>
      <c r="K77" s="55" t="s">
        <v>73</v>
      </c>
      <c r="L77" s="57">
        <v>21</v>
      </c>
      <c r="M77" s="55">
        <v>4</v>
      </c>
      <c r="N77" s="55" t="s">
        <v>68</v>
      </c>
      <c r="AF77" s="59">
        <v>184008.25</v>
      </c>
      <c r="AY77" s="110"/>
      <c r="AZ77" s="55">
        <v>3063.1175210625788</v>
      </c>
      <c r="BA77" s="55">
        <v>38.75626683719873</v>
      </c>
      <c r="BB77" s="60">
        <v>118715</v>
      </c>
      <c r="BC77" s="40">
        <f t="shared" si="2"/>
        <v>1.9266410895588273</v>
      </c>
      <c r="BD77" s="86"/>
    </row>
    <row r="78" spans="1:56" x14ac:dyDescent="0.25">
      <c r="A78" s="85"/>
      <c r="B78" s="55" t="s">
        <v>65</v>
      </c>
      <c r="D78" s="55" t="s">
        <v>702</v>
      </c>
      <c r="E78" s="56" t="s">
        <v>888</v>
      </c>
      <c r="G78" s="121"/>
      <c r="H78" s="122"/>
      <c r="I78" s="55" t="s">
        <v>190</v>
      </c>
      <c r="J78" s="55" t="s">
        <v>368</v>
      </c>
      <c r="K78" s="55" t="s">
        <v>369</v>
      </c>
      <c r="L78" s="57" t="s">
        <v>370</v>
      </c>
      <c r="M78" s="55">
        <v>4</v>
      </c>
      <c r="N78" s="55" t="s">
        <v>68</v>
      </c>
      <c r="AF78" s="59">
        <v>150444</v>
      </c>
      <c r="AY78" s="120" t="s">
        <v>371</v>
      </c>
      <c r="AZ78" s="55">
        <v>995</v>
      </c>
      <c r="BA78" s="55">
        <v>36</v>
      </c>
      <c r="BB78" s="60">
        <v>35820</v>
      </c>
      <c r="BC78" s="40">
        <f t="shared" si="2"/>
        <v>0.58132741294695023</v>
      </c>
      <c r="BD78" s="86"/>
    </row>
    <row r="79" spans="1:56" x14ac:dyDescent="0.25">
      <c r="A79" s="85"/>
      <c r="B79" s="55" t="s">
        <v>65</v>
      </c>
      <c r="D79" s="55" t="s">
        <v>270</v>
      </c>
      <c r="E79" s="56" t="s">
        <v>888</v>
      </c>
      <c r="F79" s="55"/>
      <c r="G79" s="105">
        <v>600</v>
      </c>
      <c r="H79" s="106">
        <v>699</v>
      </c>
      <c r="I79" s="55" t="s">
        <v>79</v>
      </c>
      <c r="J79" s="55" t="s">
        <v>81</v>
      </c>
      <c r="K79" s="55" t="s">
        <v>215</v>
      </c>
      <c r="L79" s="66">
        <v>66.71148036253777</v>
      </c>
      <c r="M79" s="55">
        <v>4</v>
      </c>
      <c r="N79" s="55" t="s">
        <v>69</v>
      </c>
      <c r="AF79" s="59">
        <v>62261.1</v>
      </c>
      <c r="AG79" s="59">
        <v>30131.58</v>
      </c>
      <c r="AH79" s="55"/>
      <c r="AQ79" s="55"/>
      <c r="AR79" s="55"/>
      <c r="AT79" s="55"/>
      <c r="AU79" s="55"/>
      <c r="AY79" s="107"/>
      <c r="AZ79" s="55">
        <v>943.32545346261304</v>
      </c>
      <c r="BA79" s="55">
        <v>40.001040851269174</v>
      </c>
      <c r="BB79" s="60">
        <v>37734</v>
      </c>
      <c r="BC79" s="40">
        <f t="shared" si="2"/>
        <v>0.61238996650307709</v>
      </c>
      <c r="BD79" s="86"/>
    </row>
    <row r="80" spans="1:56" x14ac:dyDescent="0.25">
      <c r="A80" s="85"/>
      <c r="B80" s="55" t="s">
        <v>65</v>
      </c>
      <c r="E80" s="55" t="s">
        <v>866</v>
      </c>
      <c r="F80" s="55"/>
      <c r="G80" s="121"/>
      <c r="H80" s="122"/>
      <c r="I80" s="55" t="s">
        <v>84</v>
      </c>
      <c r="J80" s="55" t="s">
        <v>962</v>
      </c>
      <c r="K80" s="55" t="s">
        <v>963</v>
      </c>
      <c r="L80" s="57">
        <v>52.631763662761749</v>
      </c>
      <c r="M80" s="55">
        <v>4</v>
      </c>
      <c r="N80" s="55" t="s">
        <v>71</v>
      </c>
      <c r="AB80" s="55">
        <v>9</v>
      </c>
      <c r="AF80" s="59">
        <v>66983</v>
      </c>
      <c r="AH80" s="55"/>
      <c r="AI80" s="55" t="s">
        <v>869</v>
      </c>
      <c r="AJ80" s="55"/>
      <c r="AK80" s="55"/>
      <c r="AL80" s="55"/>
      <c r="AN80" s="55"/>
      <c r="AO80" s="55"/>
      <c r="AQ80" s="55"/>
      <c r="AR80" s="55"/>
      <c r="AT80" s="55"/>
      <c r="AU80" s="55"/>
      <c r="AY80" s="120"/>
      <c r="AZ80" s="55">
        <v>911.22834039000008</v>
      </c>
      <c r="BA80" s="55">
        <v>34.666666666666664</v>
      </c>
      <c r="BB80" s="55">
        <v>31896.444123820002</v>
      </c>
      <c r="BC80" s="61">
        <f t="shared" si="2"/>
        <v>0.51765151716100599</v>
      </c>
      <c r="BD80" s="86"/>
    </row>
    <row r="81" spans="1:56" x14ac:dyDescent="0.25">
      <c r="A81" s="85"/>
      <c r="B81" s="55" t="s">
        <v>65</v>
      </c>
      <c r="E81" s="55" t="s">
        <v>866</v>
      </c>
      <c r="F81" s="56"/>
      <c r="G81" s="105"/>
      <c r="H81" s="106"/>
      <c r="I81" s="55" t="s">
        <v>935</v>
      </c>
      <c r="J81" s="55" t="s">
        <v>215</v>
      </c>
      <c r="K81" s="55" t="s">
        <v>942</v>
      </c>
      <c r="L81" s="76">
        <v>33.430413012667572</v>
      </c>
      <c r="M81" s="55">
        <v>4</v>
      </c>
      <c r="N81" s="55" t="s">
        <v>68</v>
      </c>
      <c r="AB81" s="55">
        <v>5</v>
      </c>
      <c r="AF81" s="59">
        <v>63780.803999999829</v>
      </c>
      <c r="AH81" s="55"/>
      <c r="AI81" s="55" t="s">
        <v>869</v>
      </c>
      <c r="AQ81" s="55"/>
      <c r="AR81" s="55"/>
      <c r="AT81" s="55"/>
      <c r="AU81" s="55"/>
      <c r="AY81" s="107"/>
      <c r="AZ81" s="55">
        <v>1161.779999999997</v>
      </c>
      <c r="BA81" s="55">
        <v>31.333333333333332</v>
      </c>
      <c r="BB81" s="60">
        <v>35433.779999999904</v>
      </c>
      <c r="BC81" s="61">
        <f t="shared" si="2"/>
        <v>0.57505939861338162</v>
      </c>
      <c r="BD81" s="86"/>
    </row>
    <row r="82" spans="1:56" x14ac:dyDescent="0.25">
      <c r="A82" s="85"/>
      <c r="B82" s="55" t="s">
        <v>65</v>
      </c>
      <c r="E82" s="55" t="s">
        <v>866</v>
      </c>
      <c r="G82" s="121"/>
      <c r="H82" s="122"/>
      <c r="I82" s="55" t="s">
        <v>82</v>
      </c>
      <c r="J82" s="55" t="s">
        <v>943</v>
      </c>
      <c r="K82" s="55" t="s">
        <v>964</v>
      </c>
      <c r="L82" s="57">
        <v>39.671147190058527</v>
      </c>
      <c r="M82" s="55">
        <v>4</v>
      </c>
      <c r="N82" s="55" t="s">
        <v>68</v>
      </c>
      <c r="AB82" s="55">
        <v>17</v>
      </c>
      <c r="AF82" s="59">
        <v>155392.56</v>
      </c>
      <c r="AI82" s="55" t="s">
        <v>869</v>
      </c>
      <c r="AY82" s="110"/>
      <c r="AZ82" s="55">
        <v>1438.8200000000002</v>
      </c>
      <c r="BA82" s="55">
        <v>60</v>
      </c>
      <c r="BB82" s="60">
        <v>86329.2</v>
      </c>
      <c r="BC82" s="61">
        <f t="shared" si="2"/>
        <v>1.401047752590169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Y83" s="110"/>
      <c r="AZ83" s="55">
        <v>474</v>
      </c>
      <c r="BA83" s="55">
        <v>20</v>
      </c>
      <c r="BB83" s="60">
        <v>9471</v>
      </c>
      <c r="BC83" s="40">
        <f t="shared" si="2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2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2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2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2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ref="BC88:BC119" si="3">BB88/(5280*11.67)</f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</f>
        <v>589179.68999999994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30" x14ac:dyDescent="0.25">
      <c r="A97" s="85"/>
      <c r="B97" s="55" t="s">
        <v>65</v>
      </c>
      <c r="E97" s="55" t="s">
        <v>866</v>
      </c>
      <c r="G97" s="198"/>
      <c r="H97" s="199"/>
      <c r="I97" s="36" t="s">
        <v>969</v>
      </c>
      <c r="J97" s="36" t="s">
        <v>970</v>
      </c>
      <c r="K97" s="36" t="s">
        <v>971</v>
      </c>
      <c r="L97" s="76">
        <v>25</v>
      </c>
      <c r="M97" s="55">
        <v>5</v>
      </c>
      <c r="N97" s="55" t="s">
        <v>68</v>
      </c>
      <c r="AB97" s="57">
        <v>3</v>
      </c>
      <c r="AF97" s="59">
        <v>38924.712000000007</v>
      </c>
      <c r="AI97" s="55" t="s">
        <v>869</v>
      </c>
      <c r="AY97" s="111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55" t="s">
        <v>65</v>
      </c>
      <c r="D98" s="55" t="s">
        <v>973</v>
      </c>
      <c r="E98" s="56" t="s">
        <v>888</v>
      </c>
      <c r="G98" s="105">
        <v>700</v>
      </c>
      <c r="H98" s="106">
        <v>799</v>
      </c>
      <c r="I98" s="55" t="s">
        <v>218</v>
      </c>
      <c r="J98" s="55" t="s">
        <v>219</v>
      </c>
      <c r="K98" s="55" t="s">
        <v>163</v>
      </c>
      <c r="L98" s="82">
        <v>45</v>
      </c>
      <c r="M98" s="55">
        <v>5</v>
      </c>
      <c r="N98" s="55" t="s">
        <v>68</v>
      </c>
      <c r="AB98" s="57"/>
      <c r="AF98" s="59">
        <v>16371.1</v>
      </c>
      <c r="AY98" s="111" t="s">
        <v>305</v>
      </c>
      <c r="AZ98" s="60">
        <v>528</v>
      </c>
      <c r="BA98" s="60">
        <v>20</v>
      </c>
      <c r="BB98" s="60">
        <v>10562</v>
      </c>
      <c r="BC98" s="40">
        <f t="shared" si="3"/>
        <v>0.17141206408558593</v>
      </c>
      <c r="BD98" s="86"/>
    </row>
    <row r="99" spans="1:56" x14ac:dyDescent="0.25">
      <c r="A99" s="85"/>
      <c r="B99" s="55" t="s">
        <v>65</v>
      </c>
      <c r="E99" s="55" t="s">
        <v>866</v>
      </c>
      <c r="G99" s="108"/>
      <c r="H99" s="109"/>
      <c r="I99" s="55" t="s">
        <v>974</v>
      </c>
      <c r="J99" s="55" t="s">
        <v>971</v>
      </c>
      <c r="K99" s="55" t="s">
        <v>73</v>
      </c>
      <c r="L99" s="57">
        <v>20.033292373857613</v>
      </c>
      <c r="M99" s="55">
        <v>5</v>
      </c>
      <c r="N99" s="55" t="s">
        <v>68</v>
      </c>
      <c r="AB99" s="55">
        <v>6</v>
      </c>
      <c r="AF99" s="59">
        <v>75938.472000000009</v>
      </c>
      <c r="AI99" s="55" t="s">
        <v>869</v>
      </c>
      <c r="AY99" s="110"/>
      <c r="AZ99" s="55">
        <v>781.26</v>
      </c>
      <c r="BA99" s="55">
        <v>54</v>
      </c>
      <c r="BB99" s="60">
        <v>42188.04</v>
      </c>
      <c r="BC99" s="61">
        <f t="shared" si="3"/>
        <v>0.68467515774713716</v>
      </c>
      <c r="BD99" s="86"/>
    </row>
    <row r="100" spans="1:56" x14ac:dyDescent="0.25">
      <c r="A100" s="85"/>
      <c r="B100" s="55" t="s">
        <v>65</v>
      </c>
      <c r="E100" s="55" t="s">
        <v>866</v>
      </c>
      <c r="G100" s="108"/>
      <c r="H100" s="109"/>
      <c r="I100" s="55" t="s">
        <v>873</v>
      </c>
      <c r="J100" s="55" t="s">
        <v>221</v>
      </c>
      <c r="K100" s="55" t="s">
        <v>975</v>
      </c>
      <c r="L100" s="57">
        <v>25.406194211159793</v>
      </c>
      <c r="M100" s="55">
        <v>5</v>
      </c>
      <c r="N100" s="55" t="s">
        <v>68</v>
      </c>
      <c r="AB100" s="55">
        <v>6</v>
      </c>
      <c r="AF100" s="59">
        <v>16091.927999999973</v>
      </c>
      <c r="AI100" s="55" t="s">
        <v>869</v>
      </c>
      <c r="AY100" s="110"/>
      <c r="AZ100" s="55">
        <v>599.48999999999899</v>
      </c>
      <c r="BA100" s="55">
        <v>15</v>
      </c>
      <c r="BB100" s="60">
        <v>8939.9599999999846</v>
      </c>
      <c r="BC100" s="61">
        <f t="shared" si="3"/>
        <v>0.14508776713146868</v>
      </c>
      <c r="BD100" s="86"/>
    </row>
    <row r="101" spans="1:56" x14ac:dyDescent="0.25">
      <c r="A101" s="85"/>
      <c r="B101" s="55" t="s">
        <v>65</v>
      </c>
      <c r="E101" s="55" t="s">
        <v>866</v>
      </c>
      <c r="G101" s="121"/>
      <c r="H101" s="122"/>
      <c r="I101" s="55" t="s">
        <v>976</v>
      </c>
      <c r="J101" s="55" t="s">
        <v>943</v>
      </c>
      <c r="K101" s="55" t="s">
        <v>977</v>
      </c>
      <c r="L101" s="57">
        <v>18.09514172348528</v>
      </c>
      <c r="M101" s="55">
        <v>5</v>
      </c>
      <c r="N101" s="55" t="s">
        <v>68</v>
      </c>
      <c r="AB101" s="55">
        <v>25</v>
      </c>
      <c r="AF101" s="59">
        <v>107352.14399999996</v>
      </c>
      <c r="AI101" s="55" t="s">
        <v>869</v>
      </c>
      <c r="AY101" s="110"/>
      <c r="AZ101" s="55">
        <v>1754.1199999999992</v>
      </c>
      <c r="BA101" s="55">
        <v>34</v>
      </c>
      <c r="BB101" s="60">
        <v>59640.079999999973</v>
      </c>
      <c r="BC101" s="61">
        <f t="shared" si="3"/>
        <v>0.96790657214821696</v>
      </c>
      <c r="BD101" s="86"/>
    </row>
    <row r="102" spans="1:56" x14ac:dyDescent="0.25">
      <c r="A102" s="85"/>
      <c r="B102" s="55" t="s">
        <v>65</v>
      </c>
      <c r="E102" s="55" t="s">
        <v>866</v>
      </c>
      <c r="G102" s="108"/>
      <c r="H102" s="109"/>
      <c r="I102" s="55" t="s">
        <v>978</v>
      </c>
      <c r="J102" s="55" t="s">
        <v>979</v>
      </c>
      <c r="K102" s="55" t="s">
        <v>943</v>
      </c>
      <c r="L102" s="57">
        <v>23</v>
      </c>
      <c r="M102" s="55">
        <v>5</v>
      </c>
      <c r="N102" s="55" t="s">
        <v>68</v>
      </c>
      <c r="AB102" s="55">
        <v>0</v>
      </c>
      <c r="AF102" s="59">
        <v>46251</v>
      </c>
      <c r="AI102" s="55" t="s">
        <v>869</v>
      </c>
      <c r="AY102" s="110"/>
      <c r="AZ102" s="55">
        <v>713.75</v>
      </c>
      <c r="BA102" s="55">
        <v>36</v>
      </c>
      <c r="BB102" s="60">
        <v>25695</v>
      </c>
      <c r="BC102" s="61">
        <f t="shared" si="3"/>
        <v>0.41700747838279972</v>
      </c>
      <c r="BD102" s="86"/>
    </row>
    <row r="103" spans="1:56" x14ac:dyDescent="0.25">
      <c r="A103" s="85"/>
      <c r="B103" s="55" t="s">
        <v>65</v>
      </c>
      <c r="E103" s="55" t="s">
        <v>866</v>
      </c>
      <c r="G103" s="121"/>
      <c r="H103" s="122"/>
      <c r="I103" s="55" t="s">
        <v>979</v>
      </c>
      <c r="J103" s="55" t="s">
        <v>956</v>
      </c>
      <c r="K103" s="55" t="s">
        <v>977</v>
      </c>
      <c r="L103" s="57">
        <v>15.49729702982544</v>
      </c>
      <c r="M103" s="55">
        <v>5</v>
      </c>
      <c r="N103" s="55" t="s">
        <v>68</v>
      </c>
      <c r="AB103" s="55">
        <v>28</v>
      </c>
      <c r="AF103" s="59">
        <v>98944.487999999939</v>
      </c>
      <c r="AI103" s="55" t="s">
        <v>869</v>
      </c>
      <c r="AY103" s="120"/>
      <c r="AZ103" s="55">
        <v>1616.7399999999991</v>
      </c>
      <c r="BA103" s="55">
        <v>34</v>
      </c>
      <c r="BB103" s="60">
        <v>54969.159999999967</v>
      </c>
      <c r="BC103" s="61">
        <f t="shared" si="3"/>
        <v>0.89210160733296928</v>
      </c>
      <c r="BD103" s="86"/>
    </row>
    <row r="104" spans="1:56" x14ac:dyDescent="0.25">
      <c r="A104" s="85"/>
      <c r="B104" s="55" t="s">
        <v>65</v>
      </c>
      <c r="E104" s="55" t="s">
        <v>866</v>
      </c>
      <c r="F104" s="55"/>
      <c r="G104" s="105"/>
      <c r="H104" s="106"/>
      <c r="I104" s="55" t="s">
        <v>979</v>
      </c>
      <c r="J104" s="55" t="s">
        <v>977</v>
      </c>
      <c r="K104" s="55" t="s">
        <v>970</v>
      </c>
      <c r="L104" s="66">
        <v>14.954948863156119</v>
      </c>
      <c r="M104" s="55">
        <v>5</v>
      </c>
      <c r="N104" s="55" t="s">
        <v>68</v>
      </c>
      <c r="AB104" s="55" t="s">
        <v>980</v>
      </c>
      <c r="AF104" s="59">
        <v>43443.431999999942</v>
      </c>
      <c r="AH104" s="55"/>
      <c r="AI104" s="55" t="s">
        <v>869</v>
      </c>
      <c r="AQ104" s="55"/>
      <c r="AR104" s="55"/>
      <c r="AT104" s="55"/>
      <c r="AU104" s="55"/>
      <c r="AY104" s="107"/>
      <c r="AZ104" s="55">
        <v>709.85999999999899</v>
      </c>
      <c r="BA104" s="55">
        <v>34</v>
      </c>
      <c r="BB104" s="60">
        <v>24135.239999999969</v>
      </c>
      <c r="BC104" s="61">
        <f t="shared" si="3"/>
        <v>0.39169393160395682</v>
      </c>
      <c r="BD104" s="86"/>
    </row>
    <row r="105" spans="1:56" x14ac:dyDescent="0.25">
      <c r="A105" s="85"/>
      <c r="B105" s="55" t="s">
        <v>65</v>
      </c>
      <c r="E105" s="55" t="s">
        <v>866</v>
      </c>
      <c r="G105" s="108"/>
      <c r="H105" s="109"/>
      <c r="I105" s="55" t="s">
        <v>981</v>
      </c>
      <c r="J105" s="55" t="s">
        <v>977</v>
      </c>
      <c r="K105" s="55" t="s">
        <v>956</v>
      </c>
      <c r="L105" s="57">
        <v>18.551142578177103</v>
      </c>
      <c r="M105" s="55">
        <v>5</v>
      </c>
      <c r="N105" s="55" t="s">
        <v>68</v>
      </c>
      <c r="AB105" s="55">
        <v>30</v>
      </c>
      <c r="AF105" s="59">
        <v>80968.463999999964</v>
      </c>
      <c r="AI105" s="55" t="s">
        <v>869</v>
      </c>
      <c r="AY105" s="110"/>
      <c r="AZ105" s="55">
        <v>1874.2699999999991</v>
      </c>
      <c r="BA105" s="55">
        <v>24</v>
      </c>
      <c r="BB105" s="60">
        <v>44982.479999999981</v>
      </c>
      <c r="BC105" s="61">
        <f t="shared" si="3"/>
        <v>0.73002648593908204</v>
      </c>
      <c r="BD105" s="86"/>
    </row>
    <row r="106" spans="1:56" x14ac:dyDescent="0.25">
      <c r="A106" s="85"/>
      <c r="B106" s="55" t="s">
        <v>65</v>
      </c>
      <c r="E106" s="55" t="s">
        <v>866</v>
      </c>
      <c r="G106" s="105"/>
      <c r="H106" s="106"/>
      <c r="I106" s="55" t="s">
        <v>982</v>
      </c>
      <c r="J106" s="55" t="s">
        <v>970</v>
      </c>
      <c r="K106" s="55" t="s">
        <v>971</v>
      </c>
      <c r="L106" s="76">
        <v>20.435577318859622</v>
      </c>
      <c r="M106" s="55">
        <v>5</v>
      </c>
      <c r="N106" s="55" t="s">
        <v>68</v>
      </c>
      <c r="AB106" s="57">
        <v>10</v>
      </c>
      <c r="AF106" s="59">
        <v>56586.995999999875</v>
      </c>
      <c r="AI106" s="55" t="s">
        <v>869</v>
      </c>
      <c r="AY106" s="111"/>
      <c r="AZ106" s="60">
        <v>911.11999999999796</v>
      </c>
      <c r="BA106" s="60">
        <v>34.5</v>
      </c>
      <c r="BB106" s="60">
        <v>31437.219999999932</v>
      </c>
      <c r="BC106" s="61">
        <f t="shared" si="3"/>
        <v>0.51019870945963386</v>
      </c>
      <c r="BD106" s="86"/>
    </row>
    <row r="107" spans="1:56" x14ac:dyDescent="0.25">
      <c r="A107" s="85"/>
      <c r="B107" s="55" t="s">
        <v>65</v>
      </c>
      <c r="E107" s="55" t="s">
        <v>866</v>
      </c>
      <c r="F107" s="55"/>
      <c r="G107" s="55"/>
      <c r="H107" s="106"/>
      <c r="I107" s="55" t="s">
        <v>964</v>
      </c>
      <c r="J107" s="55" t="s">
        <v>970</v>
      </c>
      <c r="K107" s="55" t="s">
        <v>971</v>
      </c>
      <c r="L107" s="66">
        <v>27.021408263091679</v>
      </c>
      <c r="M107" s="55">
        <v>5</v>
      </c>
      <c r="N107" s="55" t="s">
        <v>68</v>
      </c>
      <c r="AB107" s="55">
        <v>15</v>
      </c>
      <c r="AF107" s="59">
        <v>64663.628296391937</v>
      </c>
      <c r="AH107" s="55"/>
      <c r="AI107" s="55" t="s">
        <v>869</v>
      </c>
      <c r="AQ107" s="55"/>
      <c r="AR107" s="55"/>
      <c r="AT107" s="55"/>
      <c r="AU107" s="55"/>
      <c r="AY107" s="200" t="s">
        <v>983</v>
      </c>
      <c r="AZ107" s="55">
        <v>1025.898748529999</v>
      </c>
      <c r="BA107" s="55">
        <v>35</v>
      </c>
      <c r="BB107" s="60">
        <v>35924.237942439962</v>
      </c>
      <c r="BC107" s="61">
        <f t="shared" si="3"/>
        <v>0.58301910399690937</v>
      </c>
      <c r="BD107" s="86"/>
    </row>
    <row r="108" spans="1:56" x14ac:dyDescent="0.25">
      <c r="A108" s="85"/>
      <c r="B108" s="55" t="s">
        <v>65</v>
      </c>
      <c r="E108" s="55" t="s">
        <v>866</v>
      </c>
      <c r="H108" s="201"/>
      <c r="I108" s="55" t="s">
        <v>984</v>
      </c>
      <c r="J108" s="55" t="s">
        <v>970</v>
      </c>
      <c r="K108" s="55" t="s">
        <v>971</v>
      </c>
      <c r="L108" s="66">
        <v>17.924751243781095</v>
      </c>
      <c r="M108" s="55">
        <v>5</v>
      </c>
      <c r="N108" s="55" t="s">
        <v>68</v>
      </c>
      <c r="AB108" s="55">
        <v>11</v>
      </c>
      <c r="AF108" s="59">
        <v>64603.007999999943</v>
      </c>
      <c r="AI108" s="55" t="s">
        <v>869</v>
      </c>
      <c r="AY108" s="107"/>
      <c r="AZ108" s="55">
        <v>996.95999999999901</v>
      </c>
      <c r="BA108" s="55">
        <v>36</v>
      </c>
      <c r="BB108" s="60">
        <v>35890.559999999969</v>
      </c>
      <c r="BC108" s="61">
        <f t="shared" si="3"/>
        <v>0.58247254031315676</v>
      </c>
      <c r="BD108" s="86"/>
    </row>
    <row r="109" spans="1:56" x14ac:dyDescent="0.25">
      <c r="A109" s="85"/>
      <c r="B109" s="55" t="s">
        <v>65</v>
      </c>
      <c r="E109" s="55" t="s">
        <v>866</v>
      </c>
      <c r="G109" s="100"/>
      <c r="H109" s="109"/>
      <c r="I109" s="55" t="s">
        <v>985</v>
      </c>
      <c r="J109" s="55" t="s">
        <v>971</v>
      </c>
      <c r="K109" s="55" t="s">
        <v>986</v>
      </c>
      <c r="L109" s="57">
        <v>20</v>
      </c>
      <c r="M109" s="55">
        <v>5</v>
      </c>
      <c r="N109" s="55" t="s">
        <v>68</v>
      </c>
      <c r="AB109" s="55">
        <v>8</v>
      </c>
      <c r="AF109" s="59">
        <v>89696.592000000004</v>
      </c>
      <c r="AI109" s="55" t="s">
        <v>869</v>
      </c>
      <c r="AY109" s="110"/>
      <c r="BB109" s="60">
        <v>49831</v>
      </c>
      <c r="BC109" s="61">
        <f t="shared" si="3"/>
        <v>0.80871374412505515</v>
      </c>
      <c r="BD109" s="86"/>
    </row>
    <row r="110" spans="1:56" x14ac:dyDescent="0.25">
      <c r="A110" s="85"/>
      <c r="B110" s="55" t="s">
        <v>65</v>
      </c>
      <c r="E110" s="55" t="s">
        <v>866</v>
      </c>
      <c r="G110" s="100"/>
      <c r="H110" s="119"/>
      <c r="I110" s="55" t="s">
        <v>987</v>
      </c>
      <c r="J110" s="55" t="s">
        <v>971</v>
      </c>
      <c r="K110" s="55" t="s">
        <v>988</v>
      </c>
      <c r="L110" s="57">
        <v>35</v>
      </c>
      <c r="M110" s="55">
        <v>5</v>
      </c>
      <c r="N110" s="55" t="s">
        <v>68</v>
      </c>
      <c r="AB110" s="55">
        <v>5</v>
      </c>
      <c r="AF110" s="59">
        <v>17153.856000000003</v>
      </c>
      <c r="AI110" s="55" t="s">
        <v>869</v>
      </c>
      <c r="AY110" s="110"/>
      <c r="AZ110" s="55">
        <v>264.72000000000003</v>
      </c>
      <c r="BA110" s="55">
        <v>36</v>
      </c>
      <c r="BB110" s="60">
        <v>9529.9200000000019</v>
      </c>
      <c r="BC110" s="61">
        <f t="shared" si="3"/>
        <v>0.15466230427670019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0"/>
      <c r="H111" s="109"/>
      <c r="I111" s="55" t="s">
        <v>379</v>
      </c>
      <c r="J111" s="55" t="s">
        <v>971</v>
      </c>
      <c r="K111" s="55" t="s">
        <v>989</v>
      </c>
      <c r="L111" s="57">
        <v>17.673966972078372</v>
      </c>
      <c r="M111" s="55">
        <v>5</v>
      </c>
      <c r="N111" s="55" t="s">
        <v>68</v>
      </c>
      <c r="AB111" s="55">
        <v>10</v>
      </c>
      <c r="AF111" s="59">
        <v>159050.87999999998</v>
      </c>
      <c r="AI111" s="55" t="s">
        <v>869</v>
      </c>
      <c r="AY111" s="110"/>
      <c r="AZ111" s="55">
        <v>2209.04</v>
      </c>
      <c r="BA111" s="55">
        <v>40</v>
      </c>
      <c r="BB111" s="60">
        <v>88361.599999999991</v>
      </c>
      <c r="BC111" s="61">
        <f t="shared" si="3"/>
        <v>1.4340318350601127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55"/>
      <c r="H112" s="106"/>
      <c r="I112" s="55" t="s">
        <v>990</v>
      </c>
      <c r="J112" s="55" t="s">
        <v>971</v>
      </c>
      <c r="K112" s="55" t="s">
        <v>988</v>
      </c>
      <c r="L112" s="82">
        <v>38</v>
      </c>
      <c r="M112" s="55">
        <v>5</v>
      </c>
      <c r="N112" s="55" t="s">
        <v>68</v>
      </c>
      <c r="AB112" s="57">
        <v>4</v>
      </c>
      <c r="AF112" s="59">
        <v>11527.487999999999</v>
      </c>
      <c r="AI112" s="55" t="s">
        <v>869</v>
      </c>
      <c r="AY112" s="111"/>
      <c r="AZ112" s="60">
        <v>266.83999999999997</v>
      </c>
      <c r="BA112" s="60">
        <v>24</v>
      </c>
      <c r="BB112" s="60">
        <v>6404.16</v>
      </c>
      <c r="BC112" s="61">
        <f t="shared" si="3"/>
        <v>0.10393394095193581</v>
      </c>
      <c r="BD112" s="86"/>
    </row>
    <row r="113" spans="1:56" x14ac:dyDescent="0.25">
      <c r="A113" s="85"/>
      <c r="B113" s="55" t="s">
        <v>65</v>
      </c>
      <c r="E113" s="55" t="s">
        <v>866</v>
      </c>
      <c r="F113" s="55"/>
      <c r="G113" s="102"/>
      <c r="H113" s="122"/>
      <c r="I113" s="55" t="s">
        <v>975</v>
      </c>
      <c r="J113" s="55" t="s">
        <v>386</v>
      </c>
      <c r="K113" s="55" t="s">
        <v>991</v>
      </c>
      <c r="L113" s="57">
        <v>32.962516835813787</v>
      </c>
      <c r="M113" s="55">
        <v>5</v>
      </c>
      <c r="N113" s="55" t="s">
        <v>68</v>
      </c>
      <c r="AB113" s="55">
        <v>7</v>
      </c>
      <c r="AF113" s="59">
        <v>58936.859999999942</v>
      </c>
      <c r="AH113" s="55"/>
      <c r="AI113" s="55" t="s">
        <v>869</v>
      </c>
      <c r="AJ113" s="55"/>
      <c r="AK113" s="55"/>
      <c r="AL113" s="55"/>
      <c r="AN113" s="55"/>
      <c r="AO113" s="55"/>
      <c r="AQ113" s="55"/>
      <c r="AR113" s="55"/>
      <c r="AT113" s="55"/>
      <c r="AU113" s="55"/>
      <c r="AY113" s="110"/>
      <c r="AZ113" s="55">
        <v>1117.8999999999992</v>
      </c>
      <c r="BA113" s="55">
        <v>29.333333333333332</v>
      </c>
      <c r="BB113" s="55">
        <v>32742.699999999968</v>
      </c>
      <c r="BC113" s="61">
        <f t="shared" si="3"/>
        <v>0.53138551322998573</v>
      </c>
      <c r="BD113" s="86"/>
    </row>
    <row r="114" spans="1:56" x14ac:dyDescent="0.25">
      <c r="A114" s="85"/>
      <c r="B114" s="55" t="s">
        <v>65</v>
      </c>
      <c r="E114" s="55" t="s">
        <v>866</v>
      </c>
      <c r="G114" s="102"/>
      <c r="H114" s="122"/>
      <c r="I114" s="55" t="s">
        <v>992</v>
      </c>
      <c r="J114" s="55" t="s">
        <v>976</v>
      </c>
      <c r="K114" s="55" t="s">
        <v>993</v>
      </c>
      <c r="L114" s="57">
        <v>16</v>
      </c>
      <c r="M114" s="55">
        <v>5</v>
      </c>
      <c r="N114" s="55" t="s">
        <v>68</v>
      </c>
      <c r="AB114" s="55">
        <v>5</v>
      </c>
      <c r="AF114" s="59">
        <v>16947.683999999954</v>
      </c>
      <c r="AI114" s="55" t="s">
        <v>869</v>
      </c>
      <c r="AY114" s="110"/>
      <c r="AZ114" s="55">
        <v>362.12999999999897</v>
      </c>
      <c r="BA114" s="55">
        <v>26</v>
      </c>
      <c r="BB114" s="60">
        <v>9415.3799999999737</v>
      </c>
      <c r="BC114" s="61">
        <f t="shared" si="3"/>
        <v>0.15280341980213402</v>
      </c>
      <c r="BD114" s="86"/>
    </row>
    <row r="115" spans="1:56" x14ac:dyDescent="0.25">
      <c r="A115" s="85"/>
      <c r="B115" s="20" t="s">
        <v>65</v>
      </c>
      <c r="C115" s="20"/>
      <c r="D115" s="20" t="s">
        <v>994</v>
      </c>
      <c r="E115" s="24" t="s">
        <v>888</v>
      </c>
      <c r="F115" s="25"/>
      <c r="G115" s="144">
        <v>1472</v>
      </c>
      <c r="H115" s="143">
        <v>1499</v>
      </c>
      <c r="I115" s="20" t="s">
        <v>79</v>
      </c>
      <c r="J115" s="20" t="s">
        <v>213</v>
      </c>
      <c r="K115" s="20" t="s">
        <v>73</v>
      </c>
      <c r="L115" s="27">
        <v>25</v>
      </c>
      <c r="M115" s="20">
        <v>6</v>
      </c>
      <c r="N115" s="20" t="s">
        <v>68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41">
        <v>23454.600000000002</v>
      </c>
      <c r="AG115" s="41" t="s">
        <v>995</v>
      </c>
      <c r="AH115" s="25" t="s">
        <v>74</v>
      </c>
      <c r="AI115" s="20"/>
      <c r="AJ115" s="27"/>
      <c r="AK115" s="41"/>
      <c r="AL115" s="41"/>
      <c r="AM115" s="20"/>
      <c r="AN115" s="41"/>
      <c r="AO115" s="41"/>
      <c r="AP115" s="20"/>
      <c r="AQ115" s="41"/>
      <c r="AR115" s="41"/>
      <c r="AS115" s="20"/>
      <c r="AT115" s="41"/>
      <c r="AU115" s="41"/>
      <c r="AV115" s="20"/>
      <c r="AW115" s="20"/>
      <c r="AX115" s="20"/>
      <c r="AY115" s="153"/>
      <c r="AZ115" s="55">
        <v>378</v>
      </c>
      <c r="BA115" s="55">
        <v>40</v>
      </c>
      <c r="BB115" s="60">
        <v>15132</v>
      </c>
      <c r="BC115" s="40">
        <f t="shared" si="3"/>
        <v>0.24557918516787411</v>
      </c>
      <c r="BD115" s="86"/>
    </row>
    <row r="116" spans="1:56" x14ac:dyDescent="0.25">
      <c r="A116" s="85"/>
      <c r="B116" s="20" t="s">
        <v>65</v>
      </c>
      <c r="C116" s="20"/>
      <c r="D116" s="20" t="s">
        <v>994</v>
      </c>
      <c r="E116" s="24" t="s">
        <v>888</v>
      </c>
      <c r="F116" s="20"/>
      <c r="G116" s="144">
        <v>1100</v>
      </c>
      <c r="H116" s="143">
        <v>1471</v>
      </c>
      <c r="I116" s="20" t="s">
        <v>79</v>
      </c>
      <c r="J116" s="20" t="s">
        <v>388</v>
      </c>
      <c r="K116" s="20" t="s">
        <v>213</v>
      </c>
      <c r="L116" s="27">
        <v>44</v>
      </c>
      <c r="M116" s="20">
        <v>6</v>
      </c>
      <c r="N116" s="20" t="s">
        <v>69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41">
        <v>226619.25</v>
      </c>
      <c r="AG116" s="41">
        <v>222661.02</v>
      </c>
      <c r="AH116" s="20" t="s">
        <v>74</v>
      </c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153"/>
      <c r="AZ116" s="55">
        <v>3710.4253924705404</v>
      </c>
      <c r="BA116" s="55">
        <v>37.015971343531191</v>
      </c>
      <c r="BB116" s="55">
        <v>137345</v>
      </c>
      <c r="BC116" s="40">
        <f t="shared" si="3"/>
        <v>2.2289897691568643</v>
      </c>
      <c r="BD116" s="86"/>
    </row>
    <row r="117" spans="1:56" x14ac:dyDescent="0.25">
      <c r="A117" s="85"/>
      <c r="B117" s="20" t="s">
        <v>65</v>
      </c>
      <c r="C117" s="20"/>
      <c r="D117" s="20" t="s">
        <v>996</v>
      </c>
      <c r="E117" s="24" t="s">
        <v>888</v>
      </c>
      <c r="F117" s="25"/>
      <c r="G117" s="193">
        <v>1400</v>
      </c>
      <c r="H117" s="141">
        <v>1499</v>
      </c>
      <c r="I117" s="20" t="s">
        <v>389</v>
      </c>
      <c r="J117" s="20" t="s">
        <v>161</v>
      </c>
      <c r="K117" s="20" t="s">
        <v>76</v>
      </c>
      <c r="L117" s="27">
        <v>18.104197419189827</v>
      </c>
      <c r="M117" s="20">
        <v>6</v>
      </c>
      <c r="N117" s="20" t="s">
        <v>68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41">
        <v>289513.67742387083</v>
      </c>
      <c r="AG117" s="41">
        <v>94995.62</v>
      </c>
      <c r="AH117" s="25" t="s">
        <v>74</v>
      </c>
      <c r="AI117" s="20"/>
      <c r="AJ117" s="27"/>
      <c r="AK117" s="41"/>
      <c r="AL117" s="41"/>
      <c r="AM117" s="20"/>
      <c r="AN117" s="41"/>
      <c r="AO117" s="41"/>
      <c r="AP117" s="20"/>
      <c r="AQ117" s="41"/>
      <c r="AR117" s="41"/>
      <c r="AS117" s="20"/>
      <c r="AT117" s="41"/>
      <c r="AU117" s="41"/>
      <c r="AV117" s="20"/>
      <c r="AW117" s="20"/>
      <c r="AX117" s="20"/>
      <c r="AY117" s="153"/>
      <c r="AZ117" s="55">
        <v>2169.8397714699981</v>
      </c>
      <c r="BA117" s="55">
        <v>71.333333333333329</v>
      </c>
      <c r="BB117" s="60">
        <v>186783.01769281988</v>
      </c>
      <c r="BC117" s="40">
        <f t="shared" si="3"/>
        <v>3.0313257525904915</v>
      </c>
      <c r="BD117" s="86"/>
    </row>
    <row r="118" spans="1:56" x14ac:dyDescent="0.25">
      <c r="A118" s="85"/>
      <c r="B118" s="20" t="s">
        <v>65</v>
      </c>
      <c r="C118" s="20"/>
      <c r="D118" s="20" t="s">
        <v>997</v>
      </c>
      <c r="E118" s="24" t="s">
        <v>888</v>
      </c>
      <c r="F118" s="20"/>
      <c r="G118" s="144">
        <v>100</v>
      </c>
      <c r="H118" s="143">
        <v>699</v>
      </c>
      <c r="I118" s="20" t="s">
        <v>391</v>
      </c>
      <c r="J118" s="20" t="s">
        <v>78</v>
      </c>
      <c r="K118" s="20" t="s">
        <v>387</v>
      </c>
      <c r="L118" s="27">
        <v>38</v>
      </c>
      <c r="M118" s="20">
        <v>6</v>
      </c>
      <c r="N118" s="20" t="s">
        <v>71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41">
        <v>183590.75</v>
      </c>
      <c r="AG118" s="41">
        <v>186252.09</v>
      </c>
      <c r="AH118" s="20" t="s">
        <v>74</v>
      </c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153"/>
      <c r="AZ118" s="55">
        <v>2820.5550443121165</v>
      </c>
      <c r="BA118" s="55">
        <v>37.194452280432429</v>
      </c>
      <c r="BB118" s="55">
        <v>104909</v>
      </c>
      <c r="BC118" s="40">
        <f t="shared" si="3"/>
        <v>1.7025817298953547</v>
      </c>
      <c r="BD118" s="86"/>
    </row>
    <row r="119" spans="1:56" x14ac:dyDescent="0.25">
      <c r="A119" s="85"/>
      <c r="B119" s="55" t="s">
        <v>65</v>
      </c>
      <c r="E119" s="55" t="s">
        <v>866</v>
      </c>
      <c r="G119" s="100"/>
      <c r="H119" s="109"/>
      <c r="I119" s="55" t="s">
        <v>998</v>
      </c>
      <c r="J119" s="55" t="s">
        <v>999</v>
      </c>
      <c r="K119" s="55" t="s">
        <v>1000</v>
      </c>
      <c r="L119" s="57">
        <v>20.279571892728789</v>
      </c>
      <c r="M119" s="55">
        <v>6</v>
      </c>
      <c r="N119" s="55" t="s">
        <v>68</v>
      </c>
      <c r="AB119" s="55">
        <v>14</v>
      </c>
      <c r="AF119" s="59">
        <v>105470.38799999996</v>
      </c>
      <c r="AI119" s="55" t="s">
        <v>869</v>
      </c>
      <c r="AY119" s="110"/>
      <c r="AZ119" s="55">
        <v>2259.8899999999985</v>
      </c>
      <c r="BA119" s="55">
        <v>27.2</v>
      </c>
      <c r="BB119" s="60">
        <v>58594.659999999974</v>
      </c>
      <c r="BC119" s="61">
        <f t="shared" si="3"/>
        <v>0.95094031575394</v>
      </c>
      <c r="BD119" s="86"/>
    </row>
    <row r="120" spans="1:56" x14ac:dyDescent="0.25">
      <c r="A120" s="85"/>
      <c r="B120" s="55" t="s">
        <v>65</v>
      </c>
      <c r="E120" s="55" t="s">
        <v>866</v>
      </c>
      <c r="H120" s="201"/>
      <c r="I120" s="55" t="s">
        <v>87</v>
      </c>
      <c r="J120" s="55" t="s">
        <v>66</v>
      </c>
      <c r="K120" s="55" t="s">
        <v>165</v>
      </c>
      <c r="L120" s="202">
        <v>55.403083238875929</v>
      </c>
      <c r="M120" s="55">
        <v>6</v>
      </c>
      <c r="N120" s="55" t="s">
        <v>71</v>
      </c>
      <c r="AB120" s="55">
        <v>29</v>
      </c>
      <c r="AF120" s="59">
        <v>236607</v>
      </c>
      <c r="AI120" s="55" t="s">
        <v>869</v>
      </c>
      <c r="AY120" s="107"/>
      <c r="AZ120" s="55">
        <v>3120.2899999999968</v>
      </c>
      <c r="BA120" s="55">
        <v>35.545454545454547</v>
      </c>
      <c r="BB120" s="60">
        <v>112669.8299999999</v>
      </c>
      <c r="BC120" s="61">
        <f t="shared" ref="BC120:BC151" si="4">BB120/(5280*11.67)</f>
        <v>1.8285332437485378</v>
      </c>
      <c r="BD120" s="86"/>
    </row>
    <row r="121" spans="1:56" x14ac:dyDescent="0.25">
      <c r="A121" s="85"/>
      <c r="B121" s="55" t="s">
        <v>65</v>
      </c>
      <c r="E121" s="55" t="s">
        <v>866</v>
      </c>
      <c r="G121" s="100"/>
      <c r="H121" s="119"/>
      <c r="I121" s="55" t="s">
        <v>1001</v>
      </c>
      <c r="J121" s="55" t="s">
        <v>1002</v>
      </c>
      <c r="K121" s="55" t="s">
        <v>998</v>
      </c>
      <c r="L121" s="57">
        <v>31.374124606504747</v>
      </c>
      <c r="M121" s="55">
        <v>6</v>
      </c>
      <c r="N121" s="55" t="s">
        <v>68</v>
      </c>
      <c r="AB121" s="55">
        <v>11</v>
      </c>
      <c r="AF121" s="59">
        <v>92745.719999999958</v>
      </c>
      <c r="AI121" s="55" t="s">
        <v>869</v>
      </c>
      <c r="AY121" s="110" t="s">
        <v>1003</v>
      </c>
      <c r="AZ121" s="55">
        <v>2015.6899999999991</v>
      </c>
      <c r="BA121" s="55">
        <v>25.333333333333332</v>
      </c>
      <c r="BB121" s="60">
        <v>51525.399999999972</v>
      </c>
      <c r="BC121" s="61">
        <f t="shared" si="4"/>
        <v>0.83621238087819016</v>
      </c>
      <c r="BD121" s="86"/>
    </row>
    <row r="122" spans="1:56" x14ac:dyDescent="0.25">
      <c r="A122" s="85"/>
      <c r="B122" s="55" t="s">
        <v>65</v>
      </c>
      <c r="E122" s="55" t="s">
        <v>866</v>
      </c>
      <c r="G122" s="100"/>
      <c r="H122" s="109"/>
      <c r="I122" s="55" t="s">
        <v>1004</v>
      </c>
      <c r="J122" s="55" t="s">
        <v>1002</v>
      </c>
      <c r="K122" s="55" t="s">
        <v>532</v>
      </c>
      <c r="L122" s="57">
        <v>24.898979877641956</v>
      </c>
      <c r="M122" s="55">
        <v>6</v>
      </c>
      <c r="N122" s="55" t="s">
        <v>68</v>
      </c>
      <c r="AB122" s="55">
        <v>18</v>
      </c>
      <c r="AF122" s="59">
        <v>183027.45599999992</v>
      </c>
      <c r="AI122" s="55" t="s">
        <v>869</v>
      </c>
      <c r="AY122" s="110" t="s">
        <v>1003</v>
      </c>
      <c r="AZ122" s="55">
        <v>3815.6099999999983</v>
      </c>
      <c r="BA122" s="55">
        <v>26.714285714285715</v>
      </c>
      <c r="BB122" s="60">
        <v>101681.91999999995</v>
      </c>
      <c r="BC122" s="61">
        <f t="shared" si="4"/>
        <v>1.6502090311858943</v>
      </c>
      <c r="BD122" s="86"/>
    </row>
    <row r="123" spans="1:56" x14ac:dyDescent="0.25">
      <c r="A123" s="85"/>
      <c r="B123" s="55" t="s">
        <v>65</v>
      </c>
      <c r="E123" s="55" t="s">
        <v>866</v>
      </c>
      <c r="G123" s="108"/>
      <c r="H123" s="119"/>
      <c r="I123" s="55" t="s">
        <v>1005</v>
      </c>
      <c r="J123" s="55" t="s">
        <v>1000</v>
      </c>
      <c r="K123" s="55" t="s">
        <v>1006</v>
      </c>
      <c r="L123" s="57">
        <v>45.535375561502114</v>
      </c>
      <c r="M123" s="55">
        <v>6</v>
      </c>
      <c r="N123" s="55" t="s">
        <v>68</v>
      </c>
      <c r="AB123" s="55">
        <v>35</v>
      </c>
      <c r="AF123" s="59">
        <v>166826.3039999998</v>
      </c>
      <c r="AI123" s="55" t="s">
        <v>869</v>
      </c>
      <c r="AY123" s="110" t="s">
        <v>1007</v>
      </c>
      <c r="AZ123" s="55">
        <v>3138.6799999999962</v>
      </c>
      <c r="BA123" s="55">
        <v>29</v>
      </c>
      <c r="BB123" s="60">
        <v>94313.97999999988</v>
      </c>
      <c r="BC123" s="61">
        <f t="shared" si="4"/>
        <v>1.5306337799589709</v>
      </c>
      <c r="BD123" s="86"/>
    </row>
    <row r="124" spans="1:56" x14ac:dyDescent="0.25">
      <c r="A124" s="85"/>
      <c r="B124" s="55" t="s">
        <v>65</v>
      </c>
      <c r="E124" s="55" t="s">
        <v>866</v>
      </c>
      <c r="G124" s="108"/>
      <c r="H124" s="109"/>
      <c r="I124" s="55" t="s">
        <v>1008</v>
      </c>
      <c r="J124" s="55" t="s">
        <v>1009</v>
      </c>
      <c r="K124" s="55" t="s">
        <v>391</v>
      </c>
      <c r="L124" s="57">
        <v>29.285282551146878</v>
      </c>
      <c r="M124" s="55">
        <v>6</v>
      </c>
      <c r="N124" s="55" t="s">
        <v>68</v>
      </c>
      <c r="AB124" s="55">
        <v>47</v>
      </c>
      <c r="AF124" s="59">
        <v>150568.70399999974</v>
      </c>
      <c r="AI124" s="55" t="s">
        <v>869</v>
      </c>
      <c r="AY124" s="110"/>
      <c r="AZ124" s="55">
        <v>2614.0399999999954</v>
      </c>
      <c r="BA124" s="55">
        <v>32</v>
      </c>
      <c r="BB124" s="60">
        <v>83649.279999999853</v>
      </c>
      <c r="BC124" s="61">
        <f t="shared" si="4"/>
        <v>1.3575549842902004</v>
      </c>
      <c r="BD124" s="86"/>
    </row>
    <row r="125" spans="1:56" x14ac:dyDescent="0.25">
      <c r="A125" s="85"/>
      <c r="B125" s="55" t="s">
        <v>65</v>
      </c>
      <c r="E125" s="55" t="s">
        <v>866</v>
      </c>
      <c r="F125" s="55"/>
      <c r="G125" s="121"/>
      <c r="H125" s="122"/>
      <c r="I125" s="55" t="s">
        <v>350</v>
      </c>
      <c r="J125" s="55" t="s">
        <v>1010</v>
      </c>
      <c r="K125" s="55" t="s">
        <v>391</v>
      </c>
      <c r="L125" s="57">
        <v>28.35929889873395</v>
      </c>
      <c r="M125" s="55">
        <v>6</v>
      </c>
      <c r="N125" s="55" t="s">
        <v>68</v>
      </c>
      <c r="AB125" s="55">
        <v>37</v>
      </c>
      <c r="AF125" s="59">
        <v>104515.34399999995</v>
      </c>
      <c r="AH125" s="55"/>
      <c r="AI125" s="55" t="s">
        <v>869</v>
      </c>
      <c r="AJ125" s="55"/>
      <c r="AK125" s="55"/>
      <c r="AL125" s="55"/>
      <c r="AN125" s="55"/>
      <c r="AO125" s="55"/>
      <c r="AQ125" s="55"/>
      <c r="AR125" s="55"/>
      <c r="AT125" s="55"/>
      <c r="AU125" s="55"/>
      <c r="AY125" s="110"/>
      <c r="AZ125" s="55">
        <v>1746.2599999999991</v>
      </c>
      <c r="BA125" s="55">
        <v>33.200000000000003</v>
      </c>
      <c r="BB125" s="55">
        <v>58064.079999999973</v>
      </c>
      <c r="BC125" s="61">
        <f t="shared" si="4"/>
        <v>0.9423294643088983</v>
      </c>
      <c r="BD125" s="86"/>
    </row>
    <row r="126" spans="1:56" x14ac:dyDescent="0.25">
      <c r="A126" s="85"/>
      <c r="B126" s="55" t="s">
        <v>65</v>
      </c>
      <c r="E126" s="56" t="s">
        <v>866</v>
      </c>
      <c r="F126" s="55"/>
      <c r="G126" s="121">
        <v>700</v>
      </c>
      <c r="H126" s="122">
        <v>1299</v>
      </c>
      <c r="I126" s="55" t="s">
        <v>385</v>
      </c>
      <c r="J126" s="55" t="s">
        <v>386</v>
      </c>
      <c r="K126" s="55" t="s">
        <v>226</v>
      </c>
      <c r="L126" s="57">
        <v>73</v>
      </c>
      <c r="M126" s="55">
        <v>6</v>
      </c>
      <c r="N126" s="55" t="s">
        <v>71</v>
      </c>
      <c r="AF126" s="59">
        <v>532328.07250000001</v>
      </c>
      <c r="AH126" s="55"/>
      <c r="AJ126" s="55"/>
      <c r="AK126" s="55"/>
      <c r="AL126" s="55"/>
      <c r="AN126" s="55"/>
      <c r="AO126" s="55"/>
      <c r="AQ126" s="55"/>
      <c r="AR126" s="55"/>
      <c r="AT126" s="55"/>
      <c r="AU126" s="55"/>
      <c r="AY126" s="110" t="s">
        <v>835</v>
      </c>
      <c r="AZ126" s="55">
        <v>4840.05</v>
      </c>
      <c r="BA126" s="55">
        <v>62.848001570231702</v>
      </c>
      <c r="BB126" s="55">
        <v>304187.46999999997</v>
      </c>
      <c r="BC126" s="40">
        <f t="shared" si="4"/>
        <v>4.93669779413674</v>
      </c>
      <c r="BD126" s="86"/>
    </row>
    <row r="127" spans="1:56" x14ac:dyDescent="0.25">
      <c r="A127" s="85"/>
      <c r="B127" s="55" t="s">
        <v>65</v>
      </c>
      <c r="E127" s="56" t="s">
        <v>888</v>
      </c>
      <c r="F127" s="55"/>
      <c r="G127" s="121">
        <v>1370</v>
      </c>
      <c r="H127" s="122">
        <v>1999</v>
      </c>
      <c r="I127" s="55" t="s">
        <v>387</v>
      </c>
      <c r="J127" s="55" t="s">
        <v>130</v>
      </c>
      <c r="K127" s="55" t="s">
        <v>153</v>
      </c>
      <c r="L127" s="57">
        <v>46</v>
      </c>
      <c r="M127" s="55">
        <v>6</v>
      </c>
      <c r="N127" s="55" t="s">
        <v>134</v>
      </c>
      <c r="AF127" s="59">
        <v>280871.5</v>
      </c>
      <c r="AH127" s="55"/>
      <c r="AJ127" s="55"/>
      <c r="AK127" s="55"/>
      <c r="AL127" s="55"/>
      <c r="AN127" s="55"/>
      <c r="AO127" s="55"/>
      <c r="AQ127" s="55"/>
      <c r="AR127" s="55"/>
      <c r="AT127" s="55"/>
      <c r="AU127" s="55"/>
      <c r="AY127" s="110"/>
      <c r="AZ127" s="55">
        <v>4905.1876144680209</v>
      </c>
      <c r="BA127" s="55">
        <v>32.720053260879482</v>
      </c>
      <c r="BB127" s="55">
        <v>160498</v>
      </c>
      <c r="BC127" s="40">
        <f t="shared" si="4"/>
        <v>2.604742800758225</v>
      </c>
      <c r="BD127" s="86"/>
    </row>
    <row r="128" spans="1:56" x14ac:dyDescent="0.25">
      <c r="A128" s="85"/>
      <c r="B128" s="55" t="s">
        <v>65</v>
      </c>
      <c r="E128" s="55" t="s">
        <v>866</v>
      </c>
      <c r="G128" s="108"/>
      <c r="H128" s="109"/>
      <c r="I128" s="55" t="s">
        <v>1011</v>
      </c>
      <c r="J128" s="55" t="s">
        <v>1002</v>
      </c>
      <c r="K128" s="55" t="s">
        <v>1005</v>
      </c>
      <c r="L128" s="57">
        <v>33</v>
      </c>
      <c r="M128" s="55">
        <v>6</v>
      </c>
      <c r="N128" s="55" t="s">
        <v>68</v>
      </c>
      <c r="AB128" s="55">
        <v>4</v>
      </c>
      <c r="AF128" s="59">
        <v>62034.263999999966</v>
      </c>
      <c r="AI128" s="55" t="s">
        <v>869</v>
      </c>
      <c r="AY128" s="110" t="s">
        <v>1003</v>
      </c>
      <c r="AZ128" s="55">
        <v>1380.4999999999991</v>
      </c>
      <c r="BA128" s="55">
        <v>25</v>
      </c>
      <c r="BB128" s="60">
        <v>34463.479999999981</v>
      </c>
      <c r="BC128" s="61">
        <f t="shared" si="4"/>
        <v>0.5593122744151019</v>
      </c>
      <c r="BD128" s="86"/>
    </row>
    <row r="129" spans="1:56" x14ac:dyDescent="0.25">
      <c r="A129" s="85"/>
      <c r="B129" s="55" t="s">
        <v>65</v>
      </c>
      <c r="E129" s="55" t="s">
        <v>866</v>
      </c>
      <c r="F129" s="55"/>
      <c r="G129" s="121"/>
      <c r="H129" s="122"/>
      <c r="I129" s="55" t="s">
        <v>391</v>
      </c>
      <c r="J129" s="55" t="s">
        <v>87</v>
      </c>
      <c r="K129" s="55" t="s">
        <v>67</v>
      </c>
      <c r="L129" s="57">
        <v>20.436963635750246</v>
      </c>
      <c r="M129" s="55">
        <v>6</v>
      </c>
      <c r="N129" s="55" t="s">
        <v>71</v>
      </c>
      <c r="AB129" s="55">
        <v>22</v>
      </c>
      <c r="AF129" s="59">
        <v>224089</v>
      </c>
      <c r="AH129" s="55"/>
      <c r="AI129" s="55" t="s">
        <v>869</v>
      </c>
      <c r="AJ129" s="55"/>
      <c r="AK129" s="55"/>
      <c r="AL129" s="55"/>
      <c r="AN129" s="55"/>
      <c r="AO129" s="55"/>
      <c r="AQ129" s="55"/>
      <c r="AR129" s="55"/>
      <c r="AT129" s="55"/>
      <c r="AU129" s="55"/>
      <c r="AY129" s="110"/>
      <c r="AZ129" s="55">
        <v>2754.2199999999993</v>
      </c>
      <c r="BA129" s="55">
        <v>38.799999999999997</v>
      </c>
      <c r="BB129" s="55">
        <v>106709.19999999997</v>
      </c>
      <c r="BC129" s="61">
        <f t="shared" si="4"/>
        <v>1.7317974085326266</v>
      </c>
      <c r="BD129" s="86"/>
    </row>
    <row r="130" spans="1:56" x14ac:dyDescent="0.25">
      <c r="A130" s="85"/>
      <c r="B130" s="55" t="s">
        <v>65</v>
      </c>
      <c r="E130" s="55" t="s">
        <v>866</v>
      </c>
      <c r="F130" s="55"/>
      <c r="G130" s="121"/>
      <c r="H130" s="122"/>
      <c r="I130" s="55" t="s">
        <v>1012</v>
      </c>
      <c r="J130" s="55" t="s">
        <v>940</v>
      </c>
      <c r="K130" s="55" t="s">
        <v>1008</v>
      </c>
      <c r="L130" s="57">
        <v>21</v>
      </c>
      <c r="M130" s="55">
        <v>6</v>
      </c>
      <c r="N130" s="55" t="s">
        <v>68</v>
      </c>
      <c r="AB130" s="55">
        <v>4</v>
      </c>
      <c r="AF130" s="59">
        <v>40212.179999999949</v>
      </c>
      <c r="AH130" s="55"/>
      <c r="AI130" s="55" t="s">
        <v>869</v>
      </c>
      <c r="AJ130" s="55"/>
      <c r="AK130" s="55"/>
      <c r="AL130" s="55"/>
      <c r="AN130" s="55"/>
      <c r="AO130" s="55"/>
      <c r="AQ130" s="55"/>
      <c r="AR130" s="55"/>
      <c r="AT130" s="55"/>
      <c r="AU130" s="55"/>
      <c r="AY130" s="110"/>
      <c r="AZ130" s="55">
        <v>744.66999999999905</v>
      </c>
      <c r="BA130" s="55">
        <v>30</v>
      </c>
      <c r="BB130" s="55">
        <v>22340.099999999973</v>
      </c>
      <c r="BC130" s="61">
        <f t="shared" si="4"/>
        <v>0.36256037236114314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1013</v>
      </c>
      <c r="J131" s="55" t="s">
        <v>1002</v>
      </c>
      <c r="K131" s="55" t="s">
        <v>117</v>
      </c>
      <c r="L131" s="57">
        <v>28.627342793344376</v>
      </c>
      <c r="M131" s="55">
        <v>6</v>
      </c>
      <c r="N131" s="55" t="s">
        <v>68</v>
      </c>
      <c r="AB131" s="55">
        <v>4</v>
      </c>
      <c r="AF131" s="59">
        <v>64972.44000000001</v>
      </c>
      <c r="AI131" s="55" t="s">
        <v>869</v>
      </c>
      <c r="AY131" s="110" t="s">
        <v>1003</v>
      </c>
      <c r="AZ131" s="55">
        <v>1388.3000000000002</v>
      </c>
      <c r="BA131" s="55">
        <v>26</v>
      </c>
      <c r="BB131" s="60">
        <v>36095.800000000003</v>
      </c>
      <c r="BC131" s="61">
        <f t="shared" si="4"/>
        <v>0.58580340681883103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09"/>
      <c r="I132" s="55" t="s">
        <v>1014</v>
      </c>
      <c r="J132" s="55" t="s">
        <v>1002</v>
      </c>
      <c r="K132" s="55" t="s">
        <v>998</v>
      </c>
      <c r="L132" s="57">
        <v>32.265943746813356</v>
      </c>
      <c r="M132" s="55">
        <v>6</v>
      </c>
      <c r="N132" s="55" t="s">
        <v>68</v>
      </c>
      <c r="AB132" s="55">
        <v>3</v>
      </c>
      <c r="AF132" s="59">
        <v>109582.27199999988</v>
      </c>
      <c r="AI132" s="55" t="s">
        <v>869</v>
      </c>
      <c r="AY132" s="110" t="s">
        <v>1003</v>
      </c>
      <c r="AZ132" s="55">
        <v>1902.469999999998</v>
      </c>
      <c r="BA132" s="55">
        <v>32</v>
      </c>
      <c r="BB132" s="60">
        <v>60879.039999999935</v>
      </c>
      <c r="BC132" s="61">
        <f t="shared" si="4"/>
        <v>0.98801381423489287</v>
      </c>
      <c r="BD132" s="86"/>
    </row>
    <row r="133" spans="1:56" x14ac:dyDescent="0.25">
      <c r="A133" s="85"/>
      <c r="B133" s="55" t="s">
        <v>65</v>
      </c>
      <c r="E133" s="55" t="s">
        <v>866</v>
      </c>
      <c r="G133" s="121"/>
      <c r="H133" s="122"/>
      <c r="I133" s="55" t="s">
        <v>1015</v>
      </c>
      <c r="J133" s="55" t="s">
        <v>1016</v>
      </c>
      <c r="K133" s="55" t="s">
        <v>1017</v>
      </c>
      <c r="L133" s="57">
        <v>42</v>
      </c>
      <c r="M133" s="55">
        <v>7</v>
      </c>
      <c r="N133" s="55" t="s">
        <v>68</v>
      </c>
      <c r="AB133" s="55">
        <v>0</v>
      </c>
      <c r="AF133" s="59">
        <v>12590.423999999959</v>
      </c>
      <c r="AI133" s="55" t="s">
        <v>869</v>
      </c>
      <c r="AY133" s="110" t="s">
        <v>1018</v>
      </c>
      <c r="AZ133" s="55">
        <v>317.93999999999897</v>
      </c>
      <c r="BA133" s="55">
        <v>22</v>
      </c>
      <c r="BB133" s="60">
        <v>6994.6799999999776</v>
      </c>
      <c r="BC133" s="61">
        <f t="shared" si="4"/>
        <v>0.1135175664095969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1017</v>
      </c>
      <c r="J134" s="55" t="s">
        <v>1015</v>
      </c>
      <c r="K134" s="55" t="s">
        <v>1019</v>
      </c>
      <c r="L134" s="57">
        <v>19</v>
      </c>
      <c r="M134" s="55">
        <v>7</v>
      </c>
      <c r="N134" s="55" t="s">
        <v>68</v>
      </c>
      <c r="AB134" s="55">
        <v>0</v>
      </c>
      <c r="AF134" s="59">
        <v>25394.256000000005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10"/>
      <c r="AZ134" s="55">
        <v>587.83000000000004</v>
      </c>
      <c r="BA134" s="55">
        <v>24</v>
      </c>
      <c r="BB134" s="55">
        <v>14107.920000000002</v>
      </c>
      <c r="BC134" s="61">
        <f t="shared" si="4"/>
        <v>0.22895925839370573</v>
      </c>
      <c r="BD134" s="86"/>
    </row>
    <row r="135" spans="1:56" x14ac:dyDescent="0.25">
      <c r="A135" s="85"/>
      <c r="B135" s="55" t="s">
        <v>65</v>
      </c>
      <c r="E135" s="55" t="s">
        <v>866</v>
      </c>
      <c r="F135" s="55"/>
      <c r="G135" s="121"/>
      <c r="H135" s="122"/>
      <c r="I135" s="55" t="s">
        <v>1020</v>
      </c>
      <c r="J135" s="55" t="s">
        <v>91</v>
      </c>
      <c r="K135" s="55" t="s">
        <v>1021</v>
      </c>
      <c r="L135" s="57">
        <v>25.079804284935108</v>
      </c>
      <c r="M135" s="55">
        <v>8</v>
      </c>
      <c r="N135" s="55" t="s">
        <v>68</v>
      </c>
      <c r="AB135" s="55">
        <v>29</v>
      </c>
      <c r="AF135" s="59">
        <v>169299.17999999985</v>
      </c>
      <c r="AH135" s="55"/>
      <c r="AI135" s="55" t="s">
        <v>869</v>
      </c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3135.1699999999983</v>
      </c>
      <c r="BA135" s="55">
        <v>30</v>
      </c>
      <c r="BB135" s="55">
        <v>94055.099999999919</v>
      </c>
      <c r="BC135" s="61">
        <f t="shared" si="4"/>
        <v>1.526432382955518</v>
      </c>
      <c r="BD135" s="86"/>
    </row>
    <row r="136" spans="1:56" x14ac:dyDescent="0.25">
      <c r="A136" s="85"/>
      <c r="B136" s="55" t="s">
        <v>65</v>
      </c>
      <c r="D136" s="55" t="s">
        <v>1022</v>
      </c>
      <c r="E136" s="56" t="s">
        <v>888</v>
      </c>
      <c r="G136" s="108">
        <v>2800</v>
      </c>
      <c r="H136" s="109">
        <v>2899</v>
      </c>
      <c r="I136" s="55" t="s">
        <v>166</v>
      </c>
      <c r="J136" s="55" t="s">
        <v>167</v>
      </c>
      <c r="K136" s="55" t="s">
        <v>73</v>
      </c>
      <c r="L136" s="57">
        <v>34</v>
      </c>
      <c r="M136" s="55">
        <v>8</v>
      </c>
      <c r="N136" s="55" t="s">
        <v>68</v>
      </c>
      <c r="AF136" s="59">
        <v>42573.85</v>
      </c>
      <c r="AY136" s="110" t="s">
        <v>403</v>
      </c>
      <c r="AZ136" s="55">
        <v>1525.9359024071171</v>
      </c>
      <c r="BA136" s="55">
        <v>18.000100762208721</v>
      </c>
      <c r="BB136" s="60">
        <v>27467</v>
      </c>
      <c r="BC136" s="40">
        <f t="shared" si="4"/>
        <v>0.44576549557269352</v>
      </c>
      <c r="BD136" s="86"/>
    </row>
    <row r="137" spans="1:56" x14ac:dyDescent="0.25">
      <c r="A137" s="85"/>
      <c r="B137" s="55" t="s">
        <v>65</v>
      </c>
      <c r="D137" s="55" t="s">
        <v>1022</v>
      </c>
      <c r="E137" s="56" t="s">
        <v>888</v>
      </c>
      <c r="G137" s="108">
        <v>700</v>
      </c>
      <c r="H137" s="109">
        <v>999</v>
      </c>
      <c r="I137" s="55" t="s">
        <v>167</v>
      </c>
      <c r="J137" s="55" t="s">
        <v>404</v>
      </c>
      <c r="K137" s="55" t="s">
        <v>181</v>
      </c>
      <c r="L137" s="57">
        <v>47</v>
      </c>
      <c r="M137" s="55">
        <v>8</v>
      </c>
      <c r="N137" s="55" t="s">
        <v>68</v>
      </c>
      <c r="AF137" s="59">
        <v>56092.950000000004</v>
      </c>
      <c r="AY137" s="110"/>
      <c r="AZ137" s="55">
        <v>1644.9194388762248</v>
      </c>
      <c r="BA137" s="55">
        <v>22.000469533464557</v>
      </c>
      <c r="BB137" s="60">
        <v>36189</v>
      </c>
      <c r="BC137" s="40">
        <f t="shared" si="4"/>
        <v>0.58731596167328814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5"/>
      <c r="H138" s="106"/>
      <c r="I138" s="55" t="s">
        <v>406</v>
      </c>
      <c r="J138" s="55" t="s">
        <v>91</v>
      </c>
      <c r="K138" s="55" t="s">
        <v>1021</v>
      </c>
      <c r="L138" s="66">
        <v>37.504744060179839</v>
      </c>
      <c r="M138" s="55">
        <v>8</v>
      </c>
      <c r="N138" s="55" t="s">
        <v>68</v>
      </c>
      <c r="AB138" s="57">
        <v>29</v>
      </c>
      <c r="AF138" s="59">
        <v>149154.5159999998</v>
      </c>
      <c r="AI138" s="55" t="s">
        <v>869</v>
      </c>
      <c r="AY138" s="111"/>
      <c r="AZ138" s="60">
        <v>2858.7999999999961</v>
      </c>
      <c r="BA138" s="60">
        <v>29</v>
      </c>
      <c r="BB138" s="60">
        <v>82863.619999999879</v>
      </c>
      <c r="BC138" s="61">
        <f t="shared" si="4"/>
        <v>1.3448044065331963</v>
      </c>
      <c r="BD138" s="86"/>
    </row>
    <row r="139" spans="1:56" x14ac:dyDescent="0.25">
      <c r="A139" s="85"/>
      <c r="B139" s="55" t="s">
        <v>65</v>
      </c>
      <c r="E139" s="55" t="s">
        <v>866</v>
      </c>
      <c r="G139" s="108"/>
      <c r="H139" s="109"/>
      <c r="I139" s="55" t="s">
        <v>947</v>
      </c>
      <c r="J139" s="55" t="s">
        <v>948</v>
      </c>
      <c r="K139" s="55" t="s">
        <v>1023</v>
      </c>
      <c r="L139" s="57">
        <v>18.70330280938834</v>
      </c>
      <c r="M139" s="55">
        <v>8</v>
      </c>
      <c r="N139" s="55" t="s">
        <v>68</v>
      </c>
      <c r="AB139" s="55">
        <v>39</v>
      </c>
      <c r="AF139" s="59">
        <v>116619.26399999994</v>
      </c>
      <c r="AI139" s="55" t="s">
        <v>869</v>
      </c>
      <c r="AY139" s="110"/>
      <c r="AZ139" s="55">
        <v>1799.6799999999992</v>
      </c>
      <c r="BA139" s="55">
        <v>36</v>
      </c>
      <c r="BB139" s="60">
        <v>64788.479999999967</v>
      </c>
      <c r="BC139" s="61">
        <f t="shared" si="4"/>
        <v>1.0514606216405697</v>
      </c>
      <c r="BD139" s="86"/>
    </row>
    <row r="140" spans="1:56" x14ac:dyDescent="0.25">
      <c r="A140" s="85"/>
      <c r="B140" s="55" t="s">
        <v>65</v>
      </c>
      <c r="E140" s="55" t="s">
        <v>866</v>
      </c>
      <c r="G140" s="121"/>
      <c r="H140" s="122"/>
      <c r="I140" s="55" t="s">
        <v>1024</v>
      </c>
      <c r="J140" s="55" t="s">
        <v>1025</v>
      </c>
      <c r="K140" s="55" t="s">
        <v>73</v>
      </c>
      <c r="L140" s="57">
        <v>10.636250359436403</v>
      </c>
      <c r="M140" s="55">
        <v>8</v>
      </c>
      <c r="N140" s="55" t="s">
        <v>68</v>
      </c>
      <c r="AB140" s="55">
        <v>0</v>
      </c>
      <c r="AF140" s="59">
        <v>6760.5840000000007</v>
      </c>
      <c r="AI140" s="55" t="s">
        <v>869</v>
      </c>
      <c r="AY140" s="120" t="s">
        <v>1026</v>
      </c>
      <c r="AZ140" s="55">
        <v>312.99</v>
      </c>
      <c r="BA140" s="55">
        <v>12</v>
      </c>
      <c r="BB140" s="60">
        <v>3755.88</v>
      </c>
      <c r="BC140" s="61">
        <f t="shared" si="4"/>
        <v>6.0954662304276701E-2</v>
      </c>
      <c r="BD140" s="86"/>
    </row>
    <row r="141" spans="1:56" x14ac:dyDescent="0.25">
      <c r="A141" s="85"/>
      <c r="B141" s="55" t="s">
        <v>1027</v>
      </c>
      <c r="D141" s="55" t="s">
        <v>1028</v>
      </c>
      <c r="E141" s="56" t="s">
        <v>888</v>
      </c>
      <c r="G141" s="108">
        <v>1600</v>
      </c>
      <c r="H141" s="109">
        <v>1699</v>
      </c>
      <c r="I141" s="55" t="s">
        <v>416</v>
      </c>
      <c r="J141" s="55" t="s">
        <v>77</v>
      </c>
      <c r="K141" s="55" t="s">
        <v>91</v>
      </c>
      <c r="L141" s="57">
        <v>10</v>
      </c>
      <c r="M141" s="55">
        <v>8</v>
      </c>
      <c r="N141" s="55" t="s">
        <v>68</v>
      </c>
      <c r="AF141" s="59">
        <v>44635.35</v>
      </c>
      <c r="AY141" s="110"/>
      <c r="AZ141" s="55">
        <v>800</v>
      </c>
      <c r="BA141" s="55">
        <v>36</v>
      </c>
      <c r="BB141" s="60">
        <v>28797</v>
      </c>
      <c r="BC141" s="40">
        <f t="shared" si="4"/>
        <v>0.46735023759445354</v>
      </c>
      <c r="BD141" s="86"/>
    </row>
    <row r="142" spans="1:56" x14ac:dyDescent="0.25">
      <c r="A142" s="85"/>
      <c r="B142" s="55" t="s">
        <v>65</v>
      </c>
      <c r="E142" s="55" t="s">
        <v>866</v>
      </c>
      <c r="G142" s="121"/>
      <c r="H142" s="122"/>
      <c r="I142" s="55" t="s">
        <v>1029</v>
      </c>
      <c r="J142" s="55" t="s">
        <v>1020</v>
      </c>
      <c r="K142" s="55" t="s">
        <v>406</v>
      </c>
      <c r="L142" s="57">
        <v>30</v>
      </c>
      <c r="M142" s="55">
        <v>8</v>
      </c>
      <c r="N142" s="55" t="s">
        <v>68</v>
      </c>
      <c r="AB142" s="55">
        <v>0</v>
      </c>
      <c r="AF142" s="59">
        <v>14329.547999999968</v>
      </c>
      <c r="AI142" s="55" t="s">
        <v>869</v>
      </c>
      <c r="AY142" s="120"/>
      <c r="AZ142" s="55">
        <v>442.26999999999902</v>
      </c>
      <c r="BA142" s="55">
        <v>18</v>
      </c>
      <c r="BB142" s="60">
        <v>7960.8599999999824</v>
      </c>
      <c r="BC142" s="61">
        <f t="shared" si="4"/>
        <v>0.12919782659499854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8"/>
      <c r="H143" s="109"/>
      <c r="I143" s="55" t="s">
        <v>1030</v>
      </c>
      <c r="J143" s="55" t="s">
        <v>90</v>
      </c>
      <c r="K143" s="55" t="s">
        <v>1031</v>
      </c>
      <c r="L143" s="57">
        <v>22.872914592572478</v>
      </c>
      <c r="M143" s="55">
        <v>8</v>
      </c>
      <c r="N143" s="55" t="s">
        <v>68</v>
      </c>
      <c r="AB143" s="55">
        <v>7</v>
      </c>
      <c r="AF143" s="59">
        <v>71597.519999999829</v>
      </c>
      <c r="AI143" s="55" t="s">
        <v>869</v>
      </c>
      <c r="AY143" s="110"/>
      <c r="AZ143" s="55">
        <v>1325.8799999999969</v>
      </c>
      <c r="BA143" s="55">
        <v>30</v>
      </c>
      <c r="BB143" s="60">
        <v>39776.399999999907</v>
      </c>
      <c r="BC143" s="61">
        <f t="shared" si="4"/>
        <v>0.64553634026641593</v>
      </c>
      <c r="BD143" s="86"/>
    </row>
    <row r="144" spans="1:56" x14ac:dyDescent="0.25">
      <c r="A144" s="85"/>
      <c r="B144" s="55" t="s">
        <v>65</v>
      </c>
      <c r="E144" s="55" t="s">
        <v>866</v>
      </c>
      <c r="F144" s="55"/>
      <c r="G144" s="121"/>
      <c r="H144" s="122"/>
      <c r="I144" s="55" t="s">
        <v>1032</v>
      </c>
      <c r="J144" s="55" t="s">
        <v>1033</v>
      </c>
      <c r="K144" s="55" t="s">
        <v>73</v>
      </c>
      <c r="L144" s="57">
        <v>10</v>
      </c>
      <c r="M144" s="55">
        <v>8</v>
      </c>
      <c r="N144" s="55" t="s">
        <v>68</v>
      </c>
      <c r="AB144" s="55">
        <v>2</v>
      </c>
      <c r="AF144" s="59">
        <v>44804.51999999964</v>
      </c>
      <c r="AH144" s="55"/>
      <c r="AI144" s="55" t="s">
        <v>869</v>
      </c>
      <c r="AJ144" s="55"/>
      <c r="AK144" s="55"/>
      <c r="AL144" s="55"/>
      <c r="AN144" s="55"/>
      <c r="AO144" s="55"/>
      <c r="AQ144" s="55"/>
      <c r="AR144" s="55"/>
      <c r="AT144" s="55"/>
      <c r="AU144" s="55"/>
      <c r="AY144" s="110" t="s">
        <v>1034</v>
      </c>
      <c r="AZ144" s="55">
        <v>1244.5699999999899</v>
      </c>
      <c r="BA144" s="55">
        <v>20</v>
      </c>
      <c r="BB144" s="55">
        <v>24891.399999999798</v>
      </c>
      <c r="BC144" s="61">
        <f t="shared" si="4"/>
        <v>0.40396575004543828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1035</v>
      </c>
      <c r="J145" s="55" t="s">
        <v>1036</v>
      </c>
      <c r="K145" s="55" t="s">
        <v>1037</v>
      </c>
      <c r="L145" s="66">
        <v>18.020449885873248</v>
      </c>
      <c r="M145" s="55">
        <v>8</v>
      </c>
      <c r="N145" s="55" t="s">
        <v>68</v>
      </c>
      <c r="AB145" s="55">
        <v>2</v>
      </c>
      <c r="AF145" s="59">
        <v>111570.69599999988</v>
      </c>
      <c r="AI145" s="55" t="s">
        <v>869</v>
      </c>
      <c r="AY145" s="111"/>
      <c r="AZ145" s="55">
        <v>1721.7699999999982</v>
      </c>
      <c r="BA145" s="55">
        <v>36</v>
      </c>
      <c r="BB145" s="60">
        <v>61983.719999999936</v>
      </c>
      <c r="BC145" s="61">
        <f t="shared" si="4"/>
        <v>1.0059418088338388</v>
      </c>
      <c r="BD145" s="86"/>
    </row>
    <row r="146" spans="1:56" x14ac:dyDescent="0.25">
      <c r="A146" s="85"/>
      <c r="B146" s="55" t="s">
        <v>72</v>
      </c>
      <c r="D146" s="55" t="s">
        <v>1038</v>
      </c>
      <c r="E146" s="55" t="s">
        <v>866</v>
      </c>
      <c r="F146" s="55"/>
      <c r="G146" s="121"/>
      <c r="H146" s="122"/>
      <c r="I146" s="55" t="s">
        <v>418</v>
      </c>
      <c r="J146" s="55" t="s">
        <v>1039</v>
      </c>
      <c r="K146" s="55" t="s">
        <v>1040</v>
      </c>
      <c r="L146" s="57">
        <v>68.69105286568734</v>
      </c>
      <c r="M146" s="55">
        <v>8</v>
      </c>
      <c r="N146" s="55" t="s">
        <v>71</v>
      </c>
      <c r="AB146" s="55">
        <v>0</v>
      </c>
      <c r="AF146" s="59">
        <v>192812</v>
      </c>
      <c r="AH146" s="55"/>
      <c r="AI146" s="55" t="s">
        <v>1041</v>
      </c>
      <c r="AJ146" s="55"/>
      <c r="AK146" s="55"/>
      <c r="AL146" s="55"/>
      <c r="AN146" s="55"/>
      <c r="AO146" s="55"/>
      <c r="AQ146" s="55"/>
      <c r="AR146" s="55"/>
      <c r="AT146" s="55"/>
      <c r="AU146" s="55"/>
      <c r="AY146" s="110"/>
      <c r="AZ146" s="55">
        <v>3604.72</v>
      </c>
      <c r="BA146" s="55">
        <v>26</v>
      </c>
      <c r="BB146" s="55">
        <v>91815.32</v>
      </c>
      <c r="BC146" s="61">
        <f t="shared" si="4"/>
        <v>1.490082703643115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08"/>
      <c r="H147" s="109"/>
      <c r="I147" s="55" t="s">
        <v>1042</v>
      </c>
      <c r="J147" s="55" t="s">
        <v>1043</v>
      </c>
      <c r="K147" s="55" t="s">
        <v>1044</v>
      </c>
      <c r="L147" s="57">
        <v>14</v>
      </c>
      <c r="M147" s="55">
        <v>9</v>
      </c>
      <c r="N147" s="55" t="s">
        <v>68</v>
      </c>
      <c r="AB147" s="55">
        <v>0</v>
      </c>
      <c r="AF147" s="59">
        <v>6826.6440000000002</v>
      </c>
      <c r="AI147" s="55" t="s">
        <v>869</v>
      </c>
      <c r="AY147" s="110"/>
      <c r="AZ147" s="55">
        <v>172.39</v>
      </c>
      <c r="BA147" s="55">
        <v>22</v>
      </c>
      <c r="BB147" s="60">
        <v>3792.58</v>
      </c>
      <c r="BC147" s="61">
        <f t="shared" si="4"/>
        <v>6.155027135104256E-2</v>
      </c>
      <c r="BD147" s="86"/>
    </row>
    <row r="148" spans="1:56" x14ac:dyDescent="0.25">
      <c r="A148" s="85"/>
      <c r="B148" s="55" t="s">
        <v>65</v>
      </c>
      <c r="C148" s="58"/>
      <c r="D148" s="58"/>
      <c r="E148" s="55" t="s">
        <v>866</v>
      </c>
      <c r="F148" s="55"/>
      <c r="G148" s="105"/>
      <c r="H148" s="109"/>
      <c r="I148" s="55" t="s">
        <v>1045</v>
      </c>
      <c r="J148" s="55" t="s">
        <v>404</v>
      </c>
      <c r="K148" s="55" t="s">
        <v>1046</v>
      </c>
      <c r="L148" s="57">
        <v>21</v>
      </c>
      <c r="M148" s="55">
        <v>9</v>
      </c>
      <c r="N148" s="55" t="s">
        <v>68</v>
      </c>
      <c r="AB148" s="55">
        <v>0</v>
      </c>
      <c r="AF148" s="59">
        <v>20857.320000000003</v>
      </c>
      <c r="AI148" s="55" t="s">
        <v>869</v>
      </c>
      <c r="AY148" s="110"/>
      <c r="AZ148" s="55">
        <v>526.70000000000005</v>
      </c>
      <c r="BA148" s="55">
        <v>22</v>
      </c>
      <c r="BB148" s="60">
        <v>11587.400000000001</v>
      </c>
      <c r="BC148" s="61">
        <f t="shared" si="4"/>
        <v>0.18805341331048275</v>
      </c>
      <c r="BD148" s="86"/>
    </row>
    <row r="149" spans="1:56" x14ac:dyDescent="0.25">
      <c r="A149" s="85"/>
      <c r="B149" s="55" t="s">
        <v>65</v>
      </c>
      <c r="E149" s="55" t="s">
        <v>866</v>
      </c>
      <c r="G149" s="108"/>
      <c r="H149" s="109"/>
      <c r="I149" s="55" t="s">
        <v>1047</v>
      </c>
      <c r="J149" s="55" t="s">
        <v>1048</v>
      </c>
      <c r="K149" s="55" t="s">
        <v>1048</v>
      </c>
      <c r="L149" s="57">
        <v>28.351742361312102</v>
      </c>
      <c r="M149" s="55">
        <v>9</v>
      </c>
      <c r="N149" s="55" t="s">
        <v>68</v>
      </c>
      <c r="AB149" s="55">
        <v>0</v>
      </c>
      <c r="AF149" s="59">
        <v>86199.228000000003</v>
      </c>
      <c r="AI149" s="55" t="s">
        <v>869</v>
      </c>
      <c r="AY149" s="110"/>
      <c r="AZ149" s="55">
        <v>1958.4</v>
      </c>
      <c r="BA149" s="55">
        <v>25</v>
      </c>
      <c r="BB149" s="60">
        <v>47888.46</v>
      </c>
      <c r="BC149" s="61">
        <f t="shared" si="4"/>
        <v>0.77718801121757419</v>
      </c>
      <c r="BD149" s="86"/>
    </row>
    <row r="150" spans="1:56" x14ac:dyDescent="0.25">
      <c r="A150" s="85"/>
      <c r="B150" s="55" t="s">
        <v>65</v>
      </c>
      <c r="E150" s="55" t="s">
        <v>866</v>
      </c>
      <c r="G150" s="108"/>
      <c r="H150" s="109"/>
      <c r="I150" s="55" t="s">
        <v>1049</v>
      </c>
      <c r="J150" s="55" t="s">
        <v>1050</v>
      </c>
      <c r="K150" s="55" t="s">
        <v>1048</v>
      </c>
      <c r="L150" s="57">
        <v>28.880288574221801</v>
      </c>
      <c r="M150" s="55">
        <v>9</v>
      </c>
      <c r="N150" s="55" t="s">
        <v>68</v>
      </c>
      <c r="AB150" s="55">
        <v>0</v>
      </c>
      <c r="AF150" s="59">
        <v>120190.72844176141</v>
      </c>
      <c r="AI150" s="55" t="s">
        <v>869</v>
      </c>
      <c r="AY150" s="110"/>
      <c r="AZ150" s="55">
        <v>2587.9703000099871</v>
      </c>
      <c r="BA150" s="55">
        <v>23</v>
      </c>
      <c r="BB150" s="60">
        <v>60702.388101899698</v>
      </c>
      <c r="BC150" s="61">
        <f t="shared" si="4"/>
        <v>0.98514690773252611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8"/>
      <c r="H151" s="109"/>
      <c r="I151" s="55" t="s">
        <v>1051</v>
      </c>
      <c r="J151" s="55" t="s">
        <v>1052</v>
      </c>
      <c r="K151" s="55" t="s">
        <v>90</v>
      </c>
      <c r="L151" s="57">
        <v>27.565217320180235</v>
      </c>
      <c r="M151" s="55">
        <v>9</v>
      </c>
      <c r="N151" s="55" t="s">
        <v>68</v>
      </c>
      <c r="AB151" s="55">
        <v>2</v>
      </c>
      <c r="AF151" s="59">
        <v>49072.787063387877</v>
      </c>
      <c r="AI151" s="55" t="s">
        <v>869</v>
      </c>
      <c r="AY151" s="110" t="s">
        <v>1053</v>
      </c>
      <c r="AZ151" s="55">
        <v>1239.211794529997</v>
      </c>
      <c r="BA151" s="55">
        <v>22</v>
      </c>
      <c r="BB151" s="60">
        <v>27262.659479659931</v>
      </c>
      <c r="BC151" s="61">
        <f t="shared" si="4"/>
        <v>0.44244922683875926</v>
      </c>
      <c r="BD151" s="86"/>
    </row>
    <row r="152" spans="1:56" x14ac:dyDescent="0.25">
      <c r="A152" s="85"/>
      <c r="B152" s="55" t="s">
        <v>65</v>
      </c>
      <c r="C152" s="58"/>
      <c r="D152" s="58"/>
      <c r="E152" s="56" t="s">
        <v>888</v>
      </c>
      <c r="F152" s="55">
        <v>20</v>
      </c>
      <c r="G152" s="105" t="s">
        <v>68</v>
      </c>
      <c r="H152" s="122">
        <v>2527</v>
      </c>
      <c r="I152" s="55" t="s">
        <v>90</v>
      </c>
      <c r="J152" s="55" t="s">
        <v>404</v>
      </c>
      <c r="K152" s="55" t="s">
        <v>424</v>
      </c>
      <c r="L152" s="57">
        <v>54</v>
      </c>
      <c r="M152" s="55">
        <v>9</v>
      </c>
      <c r="N152" s="55" t="s">
        <v>71</v>
      </c>
      <c r="AF152" s="59">
        <v>185858.75</v>
      </c>
      <c r="AH152" s="55"/>
      <c r="AJ152" s="55"/>
      <c r="AK152" s="55"/>
      <c r="AL152" s="55"/>
      <c r="AN152" s="55"/>
      <c r="AO152" s="55"/>
      <c r="AQ152" s="55"/>
      <c r="AR152" s="55"/>
      <c r="AT152" s="55"/>
      <c r="AU152" s="55"/>
      <c r="AY152" s="110"/>
      <c r="AZ152" s="55">
        <v>1938.5245786288349</v>
      </c>
      <c r="BA152" s="55">
        <v>54.786511953911543</v>
      </c>
      <c r="BB152" s="55">
        <v>106205</v>
      </c>
      <c r="BC152" s="40">
        <f t="shared" ref="BC152:BC183" si="5">BB152/(5280*11.67)</f>
        <v>1.7236146815195659</v>
      </c>
      <c r="BD152" s="86"/>
    </row>
    <row r="153" spans="1:56" x14ac:dyDescent="0.25">
      <c r="A153" s="85"/>
      <c r="B153" s="55" t="s">
        <v>65</v>
      </c>
      <c r="E153" s="55" t="s">
        <v>866</v>
      </c>
      <c r="G153" s="108"/>
      <c r="H153" s="109"/>
      <c r="I153" s="55" t="s">
        <v>1054</v>
      </c>
      <c r="J153" s="55" t="s">
        <v>1050</v>
      </c>
      <c r="K153" s="55" t="s">
        <v>1049</v>
      </c>
      <c r="L153" s="57">
        <v>31</v>
      </c>
      <c r="M153" s="55">
        <v>9</v>
      </c>
      <c r="N153" s="55" t="s">
        <v>68</v>
      </c>
      <c r="AB153" s="55">
        <v>0</v>
      </c>
      <c r="AF153" s="59">
        <v>48453.687971568004</v>
      </c>
      <c r="AI153" s="55" t="s">
        <v>869</v>
      </c>
      <c r="AY153" s="110"/>
      <c r="AZ153" s="55">
        <v>1121.6131474900001</v>
      </c>
      <c r="BA153" s="55">
        <v>24</v>
      </c>
      <c r="BB153" s="60">
        <v>26918.71553976</v>
      </c>
      <c r="BC153" s="61">
        <f t="shared" si="5"/>
        <v>0.43686731615252788</v>
      </c>
      <c r="BD153" s="86"/>
    </row>
    <row r="154" spans="1:56" x14ac:dyDescent="0.25">
      <c r="A154" s="85"/>
      <c r="B154" s="55" t="s">
        <v>65</v>
      </c>
      <c r="E154" s="55" t="s">
        <v>866</v>
      </c>
      <c r="G154" s="108"/>
      <c r="H154" s="109"/>
      <c r="I154" s="55" t="s">
        <v>1055</v>
      </c>
      <c r="J154" s="55" t="s">
        <v>1050</v>
      </c>
      <c r="K154" s="55" t="s">
        <v>1048</v>
      </c>
      <c r="L154" s="57">
        <v>18.786352644306589</v>
      </c>
      <c r="M154" s="55">
        <v>9</v>
      </c>
      <c r="N154" s="55" t="s">
        <v>68</v>
      </c>
      <c r="AB154" s="55">
        <v>0</v>
      </c>
      <c r="AF154" s="59">
        <v>67794.407999999952</v>
      </c>
      <c r="AI154" s="55" t="s">
        <v>869</v>
      </c>
      <c r="AY154" s="110"/>
      <c r="AZ154" s="55">
        <v>1711.9799999999991</v>
      </c>
      <c r="BA154" s="55">
        <v>22</v>
      </c>
      <c r="BB154" s="60">
        <v>37663.559999999976</v>
      </c>
      <c r="BC154" s="61">
        <f t="shared" si="5"/>
        <v>0.6112467866323904</v>
      </c>
      <c r="BD154" s="86"/>
    </row>
    <row r="155" spans="1:56" x14ac:dyDescent="0.25">
      <c r="A155" s="85"/>
      <c r="B155" s="55" t="s">
        <v>65</v>
      </c>
      <c r="E155" s="55" t="s">
        <v>866</v>
      </c>
      <c r="G155" s="108"/>
      <c r="H155" s="109"/>
      <c r="I155" s="55" t="s">
        <v>1043</v>
      </c>
      <c r="J155" s="55" t="s">
        <v>1052</v>
      </c>
      <c r="K155" s="55" t="s">
        <v>90</v>
      </c>
      <c r="L155" s="57">
        <v>31.001121420634625</v>
      </c>
      <c r="M155" s="55">
        <v>9</v>
      </c>
      <c r="N155" s="55" t="s">
        <v>68</v>
      </c>
      <c r="AB155" s="55">
        <v>2</v>
      </c>
      <c r="AF155" s="59">
        <v>45585.035999999971</v>
      </c>
      <c r="AI155" s="55" t="s">
        <v>869</v>
      </c>
      <c r="AY155" s="110"/>
      <c r="AZ155" s="55">
        <v>1384.2599999999991</v>
      </c>
      <c r="BA155" s="55">
        <v>18</v>
      </c>
      <c r="BB155" s="60">
        <v>25325.019999999982</v>
      </c>
      <c r="BC155" s="61">
        <f t="shared" si="5"/>
        <v>0.41100302510970865</v>
      </c>
      <c r="BD155" s="86"/>
    </row>
    <row r="156" spans="1:56" x14ac:dyDescent="0.25">
      <c r="A156" s="85"/>
      <c r="B156" s="55" t="s">
        <v>65</v>
      </c>
      <c r="E156" s="55" t="s">
        <v>866</v>
      </c>
      <c r="G156" s="108"/>
      <c r="H156" s="109"/>
      <c r="I156" s="55" t="s">
        <v>1044</v>
      </c>
      <c r="J156" s="55" t="s">
        <v>1043</v>
      </c>
      <c r="K156" s="55" t="s">
        <v>73</v>
      </c>
      <c r="L156" s="57">
        <v>41.145283947481232</v>
      </c>
      <c r="M156" s="55">
        <v>9</v>
      </c>
      <c r="N156" s="55" t="s">
        <v>68</v>
      </c>
      <c r="AB156" s="55">
        <v>2</v>
      </c>
      <c r="AF156" s="59">
        <v>20407.788</v>
      </c>
      <c r="AI156" s="55" t="s">
        <v>869</v>
      </c>
      <c r="AY156" s="110"/>
      <c r="AZ156" s="55">
        <v>586.15000000000009</v>
      </c>
      <c r="BA156" s="55">
        <v>20</v>
      </c>
      <c r="BB156" s="60">
        <v>11337.66</v>
      </c>
      <c r="BC156" s="61">
        <f t="shared" si="5"/>
        <v>0.18400035054919373</v>
      </c>
      <c r="BD156" s="86"/>
    </row>
    <row r="157" spans="1:56" x14ac:dyDescent="0.25">
      <c r="A157" s="85"/>
      <c r="B157" s="55" t="s">
        <v>65</v>
      </c>
      <c r="E157" s="55" t="s">
        <v>866</v>
      </c>
      <c r="G157" s="108"/>
      <c r="H157" s="109"/>
      <c r="I157" s="55" t="s">
        <v>1056</v>
      </c>
      <c r="J157" s="55" t="s">
        <v>1057</v>
      </c>
      <c r="K157" s="55" t="s">
        <v>73</v>
      </c>
      <c r="L157" s="57">
        <v>19</v>
      </c>
      <c r="M157" s="55">
        <v>9</v>
      </c>
      <c r="N157" s="55" t="s">
        <v>68</v>
      </c>
      <c r="AB157" s="55">
        <v>1</v>
      </c>
      <c r="AF157" s="59">
        <v>82170.719999999579</v>
      </c>
      <c r="AI157" s="55" t="s">
        <v>869</v>
      </c>
      <c r="AY157" s="110"/>
      <c r="AZ157" s="55">
        <v>1984.79999999999</v>
      </c>
      <c r="BA157" s="55">
        <v>23</v>
      </c>
      <c r="BB157" s="60">
        <v>45650.399999999769</v>
      </c>
      <c r="BC157" s="61">
        <f t="shared" si="5"/>
        <v>0.7408662460076304</v>
      </c>
      <c r="BD157" s="86"/>
    </row>
    <row r="158" spans="1:56" x14ac:dyDescent="0.25">
      <c r="A158" s="85"/>
      <c r="B158" s="55" t="s">
        <v>65</v>
      </c>
      <c r="C158" s="58"/>
      <c r="D158" s="58"/>
      <c r="E158" s="55" t="s">
        <v>866</v>
      </c>
      <c r="F158" s="55"/>
      <c r="G158" s="105"/>
      <c r="H158" s="109"/>
      <c r="I158" s="55" t="s">
        <v>1058</v>
      </c>
      <c r="J158" s="55" t="s">
        <v>404</v>
      </c>
      <c r="K158" s="55" t="s">
        <v>1046</v>
      </c>
      <c r="L158" s="57">
        <v>18</v>
      </c>
      <c r="M158" s="55">
        <v>9</v>
      </c>
      <c r="N158" s="55" t="s">
        <v>68</v>
      </c>
      <c r="AB158" s="55">
        <v>0</v>
      </c>
      <c r="AF158" s="59">
        <v>20824.128000000001</v>
      </c>
      <c r="AI158" s="55" t="s">
        <v>869</v>
      </c>
      <c r="AY158" s="110"/>
      <c r="AZ158" s="55">
        <v>482.04</v>
      </c>
      <c r="BA158" s="55">
        <v>24</v>
      </c>
      <c r="BB158" s="60">
        <v>11568.960000000001</v>
      </c>
      <c r="BC158" s="61">
        <f t="shared" si="5"/>
        <v>0.18775414816545924</v>
      </c>
      <c r="BD158" s="86"/>
    </row>
    <row r="159" spans="1:56" x14ac:dyDescent="0.25">
      <c r="A159" s="85"/>
      <c r="B159" s="55" t="s">
        <v>65</v>
      </c>
      <c r="E159" s="55" t="s">
        <v>866</v>
      </c>
      <c r="G159" s="108"/>
      <c r="H159" s="109"/>
      <c r="I159" s="55" t="s">
        <v>1059</v>
      </c>
      <c r="J159" s="55" t="s">
        <v>1060</v>
      </c>
      <c r="K159" s="55" t="s">
        <v>1061</v>
      </c>
      <c r="L159" s="57">
        <v>15.512641489474241</v>
      </c>
      <c r="M159" s="55">
        <v>9</v>
      </c>
      <c r="N159" s="55" t="s">
        <v>68</v>
      </c>
      <c r="AB159" s="55">
        <v>11</v>
      </c>
      <c r="AF159" s="59">
        <v>24502.175999999999</v>
      </c>
      <c r="AI159" s="55" t="s">
        <v>869</v>
      </c>
      <c r="AY159" s="110"/>
      <c r="AZ159" s="55">
        <v>850.77</v>
      </c>
      <c r="BA159" s="55">
        <v>16</v>
      </c>
      <c r="BB159" s="60">
        <v>13612.32</v>
      </c>
      <c r="BC159" s="61">
        <f t="shared" si="5"/>
        <v>0.22091610189296565</v>
      </c>
      <c r="BD159" s="86"/>
    </row>
    <row r="160" spans="1:56" x14ac:dyDescent="0.25">
      <c r="A160" s="85"/>
      <c r="B160" s="55" t="s">
        <v>65</v>
      </c>
      <c r="C160" s="58"/>
      <c r="D160" s="58"/>
      <c r="E160" s="55" t="s">
        <v>866</v>
      </c>
      <c r="F160" s="55"/>
      <c r="G160" s="105"/>
      <c r="H160" s="109"/>
      <c r="I160" s="55" t="s">
        <v>1062</v>
      </c>
      <c r="J160" s="55" t="s">
        <v>89</v>
      </c>
      <c r="K160" s="55" t="s">
        <v>1063</v>
      </c>
      <c r="L160" s="57">
        <v>19.457502016199705</v>
      </c>
      <c r="M160" s="55">
        <v>9</v>
      </c>
      <c r="N160" s="55" t="s">
        <v>68</v>
      </c>
      <c r="AB160" s="55">
        <v>2</v>
      </c>
      <c r="AF160" s="59">
        <v>49280.831999999922</v>
      </c>
      <c r="AI160" s="55" t="s">
        <v>869</v>
      </c>
      <c r="AY160" s="110" t="s">
        <v>1064</v>
      </c>
      <c r="AZ160" s="55">
        <v>1215.3199999999979</v>
      </c>
      <c r="BA160" s="55">
        <v>24</v>
      </c>
      <c r="BB160" s="60">
        <v>27378.239999999954</v>
      </c>
      <c r="BC160" s="61">
        <f t="shared" si="5"/>
        <v>0.44432499805250375</v>
      </c>
      <c r="BD160" s="86"/>
    </row>
    <row r="161" spans="1:56" x14ac:dyDescent="0.25">
      <c r="A161" s="85"/>
      <c r="B161" s="55" t="s">
        <v>65</v>
      </c>
      <c r="E161" s="55" t="s">
        <v>866</v>
      </c>
      <c r="G161" s="108"/>
      <c r="H161" s="109"/>
      <c r="I161" s="55" t="s">
        <v>1065</v>
      </c>
      <c r="J161" s="55" t="s">
        <v>90</v>
      </c>
      <c r="K161" s="55" t="s">
        <v>404</v>
      </c>
      <c r="L161" s="57">
        <v>18.075008819797837</v>
      </c>
      <c r="M161" s="55">
        <v>9</v>
      </c>
      <c r="N161" s="55" t="s">
        <v>68</v>
      </c>
      <c r="AB161" s="55">
        <v>10</v>
      </c>
      <c r="AF161" s="59">
        <v>98573.687999999951</v>
      </c>
      <c r="AI161" s="55" t="s">
        <v>869</v>
      </c>
      <c r="AY161" s="110"/>
      <c r="AZ161" s="55">
        <v>1878.1799999999989</v>
      </c>
      <c r="BA161" s="55">
        <v>29</v>
      </c>
      <c r="BB161" s="60">
        <v>54763.159999999974</v>
      </c>
      <c r="BC161" s="61">
        <f t="shared" si="5"/>
        <v>0.88875840668899753</v>
      </c>
      <c r="BD161" s="86"/>
    </row>
    <row r="162" spans="1:56" x14ac:dyDescent="0.25">
      <c r="A162" s="85"/>
      <c r="B162" s="55" t="s">
        <v>65</v>
      </c>
      <c r="E162" s="55" t="s">
        <v>866</v>
      </c>
      <c r="G162" s="108"/>
      <c r="H162" s="109"/>
      <c r="I162" s="55" t="s">
        <v>1050</v>
      </c>
      <c r="J162" s="55" t="s">
        <v>1066</v>
      </c>
      <c r="K162" s="55" t="s">
        <v>409</v>
      </c>
      <c r="L162" s="57">
        <v>32.210438453101908</v>
      </c>
      <c r="M162" s="55">
        <v>9</v>
      </c>
      <c r="N162" s="55" t="s">
        <v>68</v>
      </c>
      <c r="AB162" s="55">
        <v>0</v>
      </c>
      <c r="AF162" s="59">
        <v>114983.24399999966</v>
      </c>
      <c r="AI162" s="55" t="s">
        <v>869</v>
      </c>
      <c r="AY162" s="120" t="s">
        <v>1067</v>
      </c>
      <c r="AZ162" s="55">
        <v>3260.829999999989</v>
      </c>
      <c r="BA162" s="55">
        <v>19.600000000000001</v>
      </c>
      <c r="BB162" s="60">
        <v>63879.579999999805</v>
      </c>
      <c r="BC162" s="61">
        <f t="shared" si="5"/>
        <v>1.0367099659837418</v>
      </c>
      <c r="BD162" s="86"/>
    </row>
    <row r="163" spans="1:56" x14ac:dyDescent="0.25">
      <c r="A163" s="85"/>
      <c r="B163" s="55" t="s">
        <v>65</v>
      </c>
      <c r="D163" s="55" t="s">
        <v>1068</v>
      </c>
      <c r="E163" s="55" t="s">
        <v>866</v>
      </c>
      <c r="G163" s="108"/>
      <c r="H163" s="109"/>
      <c r="I163" s="55" t="s">
        <v>686</v>
      </c>
      <c r="J163" s="55" t="s">
        <v>1069</v>
      </c>
      <c r="K163" s="55" t="s">
        <v>573</v>
      </c>
      <c r="L163" s="57">
        <v>27</v>
      </c>
      <c r="M163" s="55">
        <v>9</v>
      </c>
      <c r="N163" s="55" t="s">
        <v>71</v>
      </c>
      <c r="AF163" s="59">
        <v>253130</v>
      </c>
      <c r="AI163" s="55" t="s">
        <v>869</v>
      </c>
      <c r="AY163" s="120"/>
      <c r="BB163" s="60">
        <v>120538</v>
      </c>
      <c r="BC163" s="61">
        <f t="shared" si="5"/>
        <v>1.9562267923450443</v>
      </c>
      <c r="BD163" s="86"/>
    </row>
    <row r="164" spans="1:56" x14ac:dyDescent="0.25">
      <c r="A164" s="85"/>
      <c r="B164" s="55" t="s">
        <v>65</v>
      </c>
      <c r="E164" s="55" t="s">
        <v>866</v>
      </c>
      <c r="G164" s="108"/>
      <c r="H164" s="109"/>
      <c r="I164" s="55" t="s">
        <v>541</v>
      </c>
      <c r="J164" s="55" t="s">
        <v>90</v>
      </c>
      <c r="K164" s="55" t="s">
        <v>1065</v>
      </c>
      <c r="L164" s="57">
        <v>20</v>
      </c>
      <c r="M164" s="55">
        <v>9</v>
      </c>
      <c r="N164" s="55" t="s">
        <v>68</v>
      </c>
      <c r="AB164" s="55">
        <v>3</v>
      </c>
      <c r="AF164" s="59">
        <v>29623.103999999999</v>
      </c>
      <c r="AI164" s="55" t="s">
        <v>869</v>
      </c>
      <c r="AY164" s="110"/>
      <c r="AZ164" s="55">
        <v>685.72</v>
      </c>
      <c r="BA164" s="55">
        <v>24</v>
      </c>
      <c r="BB164" s="60">
        <v>16457.28</v>
      </c>
      <c r="BC164" s="61">
        <f t="shared" si="5"/>
        <v>0.26708732569915089</v>
      </c>
      <c r="BD164" s="86"/>
    </row>
    <row r="165" spans="1:56" x14ac:dyDescent="0.25">
      <c r="A165" s="85"/>
      <c r="B165" s="55" t="s">
        <v>65</v>
      </c>
      <c r="E165" s="55" t="s">
        <v>866</v>
      </c>
      <c r="G165" s="108"/>
      <c r="H165" s="109"/>
      <c r="I165" s="55" t="s">
        <v>1019</v>
      </c>
      <c r="J165" s="55" t="s">
        <v>1017</v>
      </c>
      <c r="K165" s="55" t="s">
        <v>1070</v>
      </c>
      <c r="L165" s="57">
        <v>31</v>
      </c>
      <c r="M165" s="55">
        <v>9</v>
      </c>
      <c r="N165" s="55" t="s">
        <v>68</v>
      </c>
      <c r="AB165" s="55">
        <v>0</v>
      </c>
      <c r="AF165" s="59">
        <v>14326.884</v>
      </c>
      <c r="AI165" s="55" t="s">
        <v>869</v>
      </c>
      <c r="AY165" s="120"/>
      <c r="AZ165" s="55">
        <v>361.79</v>
      </c>
      <c r="BA165" s="55">
        <v>22</v>
      </c>
      <c r="BB165" s="60">
        <v>7959.38</v>
      </c>
      <c r="BC165" s="61">
        <f t="shared" si="5"/>
        <v>0.12917380748357613</v>
      </c>
      <c r="BD165" s="86"/>
    </row>
    <row r="166" spans="1:56" x14ac:dyDescent="0.25">
      <c r="A166" s="85"/>
      <c r="B166" s="55" t="s">
        <v>65</v>
      </c>
      <c r="E166" s="55" t="s">
        <v>866</v>
      </c>
      <c r="F166" s="55"/>
      <c r="G166" s="121"/>
      <c r="H166" s="122"/>
      <c r="I166" s="55" t="s">
        <v>1061</v>
      </c>
      <c r="J166" s="55" t="s">
        <v>404</v>
      </c>
      <c r="K166" s="55" t="s">
        <v>1052</v>
      </c>
      <c r="L166" s="57">
        <v>53.645948159371038</v>
      </c>
      <c r="M166" s="55">
        <v>9</v>
      </c>
      <c r="N166" s="55" t="s">
        <v>69</v>
      </c>
      <c r="AB166" s="55">
        <v>13</v>
      </c>
      <c r="AF166" s="59">
        <v>114290</v>
      </c>
      <c r="AH166" s="55"/>
      <c r="AI166" s="55" t="s">
        <v>869</v>
      </c>
      <c r="AJ166" s="55"/>
      <c r="AK166" s="55"/>
      <c r="AL166" s="55"/>
      <c r="AN166" s="55"/>
      <c r="AO166" s="55"/>
      <c r="AQ166" s="55"/>
      <c r="AR166" s="55"/>
      <c r="AT166" s="55"/>
      <c r="AU166" s="55"/>
      <c r="AY166" s="110"/>
      <c r="AZ166" s="55">
        <v>2574.6899999999951</v>
      </c>
      <c r="BA166" s="55">
        <v>34.333333333333336</v>
      </c>
      <c r="BB166" s="55">
        <v>87915.599999999817</v>
      </c>
      <c r="BC166" s="61">
        <f t="shared" si="5"/>
        <v>1.4267936433746173</v>
      </c>
      <c r="BD166" s="86"/>
    </row>
    <row r="167" spans="1:56" x14ac:dyDescent="0.25">
      <c r="A167" s="85"/>
      <c r="B167" s="55" t="s">
        <v>65</v>
      </c>
      <c r="C167" s="58"/>
      <c r="D167" s="58"/>
      <c r="E167" s="55" t="s">
        <v>866</v>
      </c>
      <c r="F167" s="55"/>
      <c r="G167" s="105"/>
      <c r="H167" s="109"/>
      <c r="I167" s="55" t="s">
        <v>1071</v>
      </c>
      <c r="J167" s="55" t="s">
        <v>404</v>
      </c>
      <c r="K167" s="55" t="s">
        <v>1046</v>
      </c>
      <c r="L167" s="57">
        <v>18</v>
      </c>
      <c r="M167" s="55">
        <v>9</v>
      </c>
      <c r="N167" s="55" t="s">
        <v>68</v>
      </c>
      <c r="AB167" s="55">
        <v>0</v>
      </c>
      <c r="AF167" s="59">
        <v>18104.112000000001</v>
      </c>
      <c r="AI167" s="55" t="s">
        <v>869</v>
      </c>
      <c r="AY167" s="110"/>
      <c r="AZ167" s="55">
        <v>386.84</v>
      </c>
      <c r="BA167" s="55">
        <v>26</v>
      </c>
      <c r="BB167" s="60">
        <v>10057.84</v>
      </c>
      <c r="BC167" s="61">
        <f t="shared" si="5"/>
        <v>0.16322998623769833</v>
      </c>
      <c r="BD167" s="86"/>
    </row>
    <row r="168" spans="1:56" x14ac:dyDescent="0.25">
      <c r="A168" s="85"/>
      <c r="B168" s="55" t="s">
        <v>65</v>
      </c>
      <c r="C168" s="58"/>
      <c r="D168" s="58"/>
      <c r="E168" s="55" t="s">
        <v>866</v>
      </c>
      <c r="F168" s="55"/>
      <c r="G168" s="105"/>
      <c r="H168" s="109"/>
      <c r="I168" s="55" t="s">
        <v>1072</v>
      </c>
      <c r="J168" s="55" t="s">
        <v>404</v>
      </c>
      <c r="K168" s="55" t="s">
        <v>1046</v>
      </c>
      <c r="L168" s="57">
        <v>26</v>
      </c>
      <c r="M168" s="55">
        <v>9</v>
      </c>
      <c r="N168" s="55" t="s">
        <v>68</v>
      </c>
      <c r="AB168" s="55">
        <v>0</v>
      </c>
      <c r="AF168" s="59">
        <v>17264.808000000005</v>
      </c>
      <c r="AI168" s="55" t="s">
        <v>869</v>
      </c>
      <c r="AY168" s="110"/>
      <c r="AZ168" s="55">
        <v>435.98</v>
      </c>
      <c r="BA168" s="55">
        <v>22</v>
      </c>
      <c r="BB168" s="60">
        <v>9591.5600000000013</v>
      </c>
      <c r="BC168" s="61">
        <f t="shared" si="5"/>
        <v>0.15566266780919741</v>
      </c>
      <c r="BD168" s="86"/>
    </row>
    <row r="169" spans="1:56" x14ac:dyDescent="0.25">
      <c r="A169" s="85"/>
      <c r="B169" s="55" t="s">
        <v>65</v>
      </c>
      <c r="C169" s="58"/>
      <c r="D169" s="58"/>
      <c r="E169" s="55" t="s">
        <v>866</v>
      </c>
      <c r="F169" s="55"/>
      <c r="G169" s="105"/>
      <c r="H169" s="109"/>
      <c r="I169" s="55" t="s">
        <v>1073</v>
      </c>
      <c r="J169" s="55" t="s">
        <v>1074</v>
      </c>
      <c r="K169" s="55" t="s">
        <v>685</v>
      </c>
      <c r="L169" s="57">
        <v>76</v>
      </c>
      <c r="M169" s="55">
        <v>9</v>
      </c>
      <c r="N169" s="55" t="s">
        <v>1075</v>
      </c>
      <c r="AF169" s="59">
        <v>14626.800000000001</v>
      </c>
      <c r="AY169" s="110"/>
      <c r="BB169" s="60">
        <v>8126</v>
      </c>
      <c r="BC169" s="61">
        <f t="shared" si="5"/>
        <v>0.13187790501415181</v>
      </c>
      <c r="BD169" s="86"/>
    </row>
    <row r="170" spans="1:56" x14ac:dyDescent="0.25">
      <c r="A170" s="85"/>
      <c r="B170" s="55" t="s">
        <v>65</v>
      </c>
      <c r="C170" s="58"/>
      <c r="D170" s="58"/>
      <c r="E170" s="55" t="s">
        <v>866</v>
      </c>
      <c r="F170" s="55"/>
      <c r="G170" s="105"/>
      <c r="H170" s="109"/>
      <c r="I170" s="55" t="s">
        <v>1046</v>
      </c>
      <c r="J170" s="55" t="s">
        <v>1071</v>
      </c>
      <c r="K170" s="55" t="s">
        <v>1052</v>
      </c>
      <c r="L170" s="57">
        <v>28.101632701004288</v>
      </c>
      <c r="M170" s="55">
        <v>9</v>
      </c>
      <c r="N170" s="55" t="s">
        <v>68</v>
      </c>
      <c r="AB170" s="55">
        <v>3</v>
      </c>
      <c r="AF170" s="59">
        <v>24518.880000000001</v>
      </c>
      <c r="AI170" s="55" t="s">
        <v>869</v>
      </c>
      <c r="AY170" s="110"/>
      <c r="AZ170" s="55">
        <v>536.86</v>
      </c>
      <c r="BA170" s="55">
        <v>25</v>
      </c>
      <c r="BB170" s="60">
        <v>13621.6</v>
      </c>
      <c r="BC170" s="61">
        <f t="shared" si="5"/>
        <v>0.22106670821323779</v>
      </c>
      <c r="BD170" s="86"/>
    </row>
    <row r="171" spans="1:56" x14ac:dyDescent="0.25">
      <c r="A171" s="85"/>
      <c r="B171" s="55" t="s">
        <v>65</v>
      </c>
      <c r="C171" s="58"/>
      <c r="D171" s="58"/>
      <c r="E171" s="55" t="s">
        <v>866</v>
      </c>
      <c r="F171" s="55"/>
      <c r="G171" s="105"/>
      <c r="H171" s="109"/>
      <c r="I171" s="55" t="s">
        <v>1074</v>
      </c>
      <c r="J171" s="55" t="s">
        <v>1046</v>
      </c>
      <c r="K171" s="55" t="s">
        <v>1073</v>
      </c>
      <c r="L171" s="57">
        <v>14</v>
      </c>
      <c r="M171" s="55">
        <v>9</v>
      </c>
      <c r="N171" s="55" t="s">
        <v>68</v>
      </c>
      <c r="AB171" s="55">
        <v>0</v>
      </c>
      <c r="AF171" s="59">
        <v>22864.643999999957</v>
      </c>
      <c r="AI171" s="55" t="s">
        <v>869</v>
      </c>
      <c r="AY171" s="110"/>
      <c r="AZ171" s="55">
        <v>577.38999999999896</v>
      </c>
      <c r="BA171" s="55">
        <v>22</v>
      </c>
      <c r="BB171" s="60">
        <v>12702.579999999976</v>
      </c>
      <c r="BC171" s="61">
        <f t="shared" si="5"/>
        <v>0.20615181376749461</v>
      </c>
      <c r="BD171" s="86"/>
    </row>
    <row r="172" spans="1:56" x14ac:dyDescent="0.25">
      <c r="A172" s="85"/>
      <c r="B172" s="55" t="s">
        <v>65</v>
      </c>
      <c r="C172" s="58"/>
      <c r="D172" s="58"/>
      <c r="E172" s="55" t="s">
        <v>866</v>
      </c>
      <c r="F172" s="55"/>
      <c r="G172" s="203"/>
      <c r="H172" s="204"/>
      <c r="I172" s="55" t="s">
        <v>1076</v>
      </c>
      <c r="J172" s="55" t="s">
        <v>1066</v>
      </c>
      <c r="K172" s="55" t="s">
        <v>73</v>
      </c>
      <c r="M172" s="55">
        <v>9</v>
      </c>
      <c r="N172" s="55" t="s">
        <v>68</v>
      </c>
      <c r="AF172" s="59">
        <v>23706.824552423954</v>
      </c>
      <c r="AY172" s="110"/>
      <c r="BB172" s="60">
        <v>13170</v>
      </c>
      <c r="BC172" s="61">
        <f t="shared" si="5"/>
        <v>0.21373763340344318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1076</v>
      </c>
      <c r="J173" s="55" t="s">
        <v>1066</v>
      </c>
      <c r="K173" s="55" t="s">
        <v>1077</v>
      </c>
      <c r="L173" s="57">
        <v>44.48456619851585</v>
      </c>
      <c r="M173" s="55">
        <v>9</v>
      </c>
      <c r="N173" s="55" t="s">
        <v>69</v>
      </c>
      <c r="AB173" s="55">
        <v>6</v>
      </c>
      <c r="AF173" s="59">
        <v>118575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2147.8793076499978</v>
      </c>
      <c r="BA173" s="55">
        <v>29.333333333333332</v>
      </c>
      <c r="BB173" s="55">
        <v>60807.492305999935</v>
      </c>
      <c r="BC173" s="61">
        <f t="shared" si="5"/>
        <v>0.98685265745501183</v>
      </c>
      <c r="BD173" s="86"/>
    </row>
    <row r="174" spans="1:56" x14ac:dyDescent="0.25">
      <c r="A174" s="85"/>
      <c r="B174" s="55" t="s">
        <v>65</v>
      </c>
      <c r="E174" s="55" t="s">
        <v>866</v>
      </c>
      <c r="F174" s="55"/>
      <c r="G174" s="105"/>
      <c r="H174" s="106"/>
      <c r="I174" s="55" t="s">
        <v>1078</v>
      </c>
      <c r="J174" s="55" t="s">
        <v>1079</v>
      </c>
      <c r="K174" s="55" t="s">
        <v>73</v>
      </c>
      <c r="L174" s="57">
        <v>19.810378030135041</v>
      </c>
      <c r="M174" s="55">
        <v>10</v>
      </c>
      <c r="N174" s="55" t="s">
        <v>68</v>
      </c>
      <c r="AB174" s="55">
        <v>0</v>
      </c>
      <c r="AF174" s="59">
        <v>33929.675999999963</v>
      </c>
      <c r="AH174" s="55"/>
      <c r="AI174" s="55" t="s">
        <v>869</v>
      </c>
      <c r="AJ174" s="55"/>
      <c r="AK174" s="55"/>
      <c r="AL174" s="55"/>
      <c r="AN174" s="55"/>
      <c r="AO174" s="55"/>
      <c r="AQ174" s="55"/>
      <c r="AR174" s="55"/>
      <c r="AT174" s="55"/>
      <c r="AU174" s="55"/>
      <c r="AY174" s="92"/>
      <c r="AZ174" s="55">
        <v>856.80999999999892</v>
      </c>
      <c r="BA174" s="55">
        <v>22</v>
      </c>
      <c r="BB174" s="55">
        <v>18849.819999999978</v>
      </c>
      <c r="BC174" s="61">
        <f t="shared" si="5"/>
        <v>0.30591616680948264</v>
      </c>
      <c r="BD174" s="86"/>
    </row>
    <row r="175" spans="1:56" x14ac:dyDescent="0.25">
      <c r="A175" s="85"/>
      <c r="B175" s="55" t="s">
        <v>65</v>
      </c>
      <c r="C175" s="58"/>
      <c r="D175" s="58"/>
      <c r="E175" s="55" t="s">
        <v>866</v>
      </c>
      <c r="F175" s="55"/>
      <c r="G175" s="105"/>
      <c r="H175" s="109"/>
      <c r="I175" s="55" t="s">
        <v>1079</v>
      </c>
      <c r="J175" s="55" t="s">
        <v>1080</v>
      </c>
      <c r="K175" s="55" t="s">
        <v>73</v>
      </c>
      <c r="L175" s="57">
        <v>48.977451949743177</v>
      </c>
      <c r="M175" s="55">
        <v>10</v>
      </c>
      <c r="N175" s="55" t="s">
        <v>68</v>
      </c>
      <c r="AB175" s="55">
        <v>5</v>
      </c>
      <c r="AF175" s="59">
        <v>44784.359999999971</v>
      </c>
      <c r="AI175" s="55" t="s">
        <v>869</v>
      </c>
      <c r="AY175" s="110"/>
      <c r="AZ175" s="55">
        <v>1027.089999999999</v>
      </c>
      <c r="BA175" s="55">
        <v>31</v>
      </c>
      <c r="BB175" s="60">
        <v>24880.199999999983</v>
      </c>
      <c r="BC175" s="61">
        <f t="shared" si="5"/>
        <v>0.403783983796837</v>
      </c>
      <c r="BD175" s="86"/>
    </row>
    <row r="176" spans="1:56" x14ac:dyDescent="0.25">
      <c r="A176" s="85"/>
      <c r="B176" s="55" t="s">
        <v>65</v>
      </c>
      <c r="C176" s="58"/>
      <c r="D176" s="58"/>
      <c r="E176" s="55" t="s">
        <v>866</v>
      </c>
      <c r="F176" s="55"/>
      <c r="G176" s="105"/>
      <c r="H176" s="109"/>
      <c r="I176" s="55" t="s">
        <v>1081</v>
      </c>
      <c r="J176" s="55" t="s">
        <v>942</v>
      </c>
      <c r="K176" s="55" t="s">
        <v>1082</v>
      </c>
      <c r="L176" s="57">
        <v>35.68223275876263</v>
      </c>
      <c r="M176" s="55">
        <v>10</v>
      </c>
      <c r="N176" s="55" t="s">
        <v>68</v>
      </c>
      <c r="AB176" s="55">
        <v>15</v>
      </c>
      <c r="AF176" s="59">
        <v>166187.37599999987</v>
      </c>
      <c r="AI176" s="55" t="s">
        <v>869</v>
      </c>
      <c r="AY176" s="110"/>
      <c r="AZ176" s="55">
        <v>2429.6399999999985</v>
      </c>
      <c r="BA176" s="55">
        <v>38</v>
      </c>
      <c r="BB176" s="60">
        <v>92326.31999999992</v>
      </c>
      <c r="BC176" s="61">
        <f t="shared" si="5"/>
        <v>1.4983757887356846</v>
      </c>
      <c r="BD176" s="86"/>
    </row>
    <row r="177" spans="1:56" x14ac:dyDescent="0.25">
      <c r="A177" s="85"/>
      <c r="B177" s="55" t="s">
        <v>65</v>
      </c>
      <c r="C177" s="58"/>
      <c r="D177" s="58"/>
      <c r="E177" s="55" t="s">
        <v>866</v>
      </c>
      <c r="F177" s="55"/>
      <c r="G177" s="105"/>
      <c r="H177" s="106"/>
      <c r="I177" s="55" t="s">
        <v>1083</v>
      </c>
      <c r="J177" s="55" t="s">
        <v>1078</v>
      </c>
      <c r="K177" s="55" t="s">
        <v>73</v>
      </c>
      <c r="M177" s="55">
        <v>10</v>
      </c>
      <c r="N177" s="55" t="s">
        <v>68</v>
      </c>
      <c r="AB177" s="55">
        <v>2</v>
      </c>
      <c r="AF177" s="59">
        <v>16264.800000000001</v>
      </c>
      <c r="AH177" s="55"/>
      <c r="AI177" s="55" t="s">
        <v>869</v>
      </c>
      <c r="AJ177" s="55"/>
      <c r="AK177" s="55"/>
      <c r="AL177" s="55"/>
      <c r="AN177" s="55"/>
      <c r="AO177" s="55"/>
      <c r="AQ177" s="55"/>
      <c r="AR177" s="55"/>
      <c r="AT177" s="55"/>
      <c r="AU177" s="55"/>
      <c r="AY177" s="92"/>
      <c r="AZ177" s="55">
        <v>502</v>
      </c>
      <c r="BA177" s="55">
        <v>18</v>
      </c>
      <c r="BB177" s="55">
        <v>9036</v>
      </c>
      <c r="BC177" s="61">
        <f t="shared" si="5"/>
        <v>0.14664641271325077</v>
      </c>
      <c r="BD177" s="86"/>
    </row>
    <row r="178" spans="1:56" x14ac:dyDescent="0.25">
      <c r="A178" s="85"/>
      <c r="B178" s="55" t="s">
        <v>65</v>
      </c>
      <c r="C178" s="58"/>
      <c r="D178" s="58"/>
      <c r="E178" s="55" t="s">
        <v>866</v>
      </c>
      <c r="F178" s="55"/>
      <c r="G178" s="105"/>
      <c r="H178" s="122"/>
      <c r="I178" s="55" t="s">
        <v>1084</v>
      </c>
      <c r="J178" s="55" t="s">
        <v>1085</v>
      </c>
      <c r="K178" s="55" t="s">
        <v>1081</v>
      </c>
      <c r="L178" s="57">
        <v>23.330795077838996</v>
      </c>
      <c r="M178" s="55">
        <v>10</v>
      </c>
      <c r="N178" s="55" t="s">
        <v>68</v>
      </c>
      <c r="AB178" s="55">
        <v>6</v>
      </c>
      <c r="AF178" s="59">
        <v>67047.624000000011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1330.31</v>
      </c>
      <c r="BA178" s="55">
        <v>28</v>
      </c>
      <c r="BB178" s="55">
        <v>37248.680000000008</v>
      </c>
      <c r="BC178" s="61">
        <f t="shared" si="5"/>
        <v>0.60451364545194897</v>
      </c>
      <c r="BD178" s="86"/>
    </row>
    <row r="179" spans="1:56" x14ac:dyDescent="0.25">
      <c r="A179" s="85"/>
      <c r="B179" s="55" t="s">
        <v>72</v>
      </c>
      <c r="D179" s="55" t="s">
        <v>1086</v>
      </c>
      <c r="E179" s="55" t="s">
        <v>866</v>
      </c>
      <c r="F179" s="55"/>
      <c r="G179" s="121"/>
      <c r="H179" s="122"/>
      <c r="I179" s="55" t="s">
        <v>1087</v>
      </c>
      <c r="J179" s="55" t="s">
        <v>1088</v>
      </c>
      <c r="K179" s="55" t="s">
        <v>1089</v>
      </c>
      <c r="L179" s="57">
        <v>42.359660179957075</v>
      </c>
      <c r="M179" s="55">
        <v>10</v>
      </c>
      <c r="N179" s="55" t="s">
        <v>69</v>
      </c>
      <c r="AB179" s="55">
        <v>2</v>
      </c>
      <c r="AF179" s="59">
        <v>147273</v>
      </c>
      <c r="AH179" s="55"/>
      <c r="AI179" s="55" t="s">
        <v>869</v>
      </c>
      <c r="AJ179" s="55"/>
      <c r="AK179" s="55"/>
      <c r="AL179" s="55"/>
      <c r="AN179" s="55"/>
      <c r="AO179" s="55"/>
      <c r="AQ179" s="55"/>
      <c r="AR179" s="55"/>
      <c r="AT179" s="55"/>
      <c r="AU179" s="55"/>
      <c r="AY179" s="110"/>
      <c r="AZ179" s="55">
        <v>3717.62</v>
      </c>
      <c r="BA179" s="55">
        <v>20</v>
      </c>
      <c r="BB179" s="55">
        <v>75524.679999999993</v>
      </c>
      <c r="BC179" s="61">
        <f t="shared" si="5"/>
        <v>1.2256998000571264</v>
      </c>
      <c r="BD179" s="86"/>
    </row>
    <row r="180" spans="1:56" x14ac:dyDescent="0.25">
      <c r="A180" s="85"/>
      <c r="B180" s="55" t="s">
        <v>65</v>
      </c>
      <c r="E180" s="55" t="s">
        <v>866</v>
      </c>
      <c r="F180" s="55"/>
      <c r="G180" s="105"/>
      <c r="H180" s="106"/>
      <c r="I180" s="205" t="s">
        <v>1090</v>
      </c>
      <c r="J180" s="55" t="s">
        <v>1091</v>
      </c>
      <c r="K180" s="55" t="s">
        <v>1092</v>
      </c>
      <c r="L180" s="57">
        <v>35.944363592086646</v>
      </c>
      <c r="M180" s="55">
        <v>10</v>
      </c>
      <c r="N180" s="55" t="s">
        <v>68</v>
      </c>
      <c r="AB180" s="55">
        <v>16</v>
      </c>
      <c r="AF180" s="59">
        <v>74506.175999999934</v>
      </c>
      <c r="AH180" s="55"/>
      <c r="AI180" s="55" t="s">
        <v>869</v>
      </c>
      <c r="AJ180" s="55"/>
      <c r="AK180" s="55"/>
      <c r="AL180" s="55"/>
      <c r="AN180" s="55"/>
      <c r="AO180" s="55"/>
      <c r="AQ180" s="55"/>
      <c r="AR180" s="55"/>
      <c r="AT180" s="55"/>
      <c r="AU180" s="55"/>
      <c r="AY180" s="92"/>
      <c r="AZ180" s="55">
        <v>1171.4299999999989</v>
      </c>
      <c r="BA180" s="55">
        <v>35.333333333333336</v>
      </c>
      <c r="BB180" s="55">
        <v>41392.319999999963</v>
      </c>
      <c r="BC180" s="61">
        <f t="shared" si="5"/>
        <v>0.67176131494897506</v>
      </c>
      <c r="BD180" s="86"/>
    </row>
    <row r="181" spans="1:56" x14ac:dyDescent="0.25">
      <c r="A181" s="85"/>
      <c r="B181" s="55" t="s">
        <v>65</v>
      </c>
      <c r="C181" s="58"/>
      <c r="D181" s="58"/>
      <c r="E181" s="55" t="s">
        <v>866</v>
      </c>
      <c r="F181" s="55"/>
      <c r="G181" s="105"/>
      <c r="H181" s="122"/>
      <c r="I181" s="55" t="s">
        <v>1093</v>
      </c>
      <c r="J181" s="55" t="s">
        <v>1081</v>
      </c>
      <c r="K181" s="55" t="s">
        <v>73</v>
      </c>
      <c r="L181" s="57">
        <v>41</v>
      </c>
      <c r="M181" s="55">
        <v>10</v>
      </c>
      <c r="N181" s="55" t="s">
        <v>68</v>
      </c>
      <c r="AB181" s="55">
        <v>0</v>
      </c>
      <c r="AF181" s="59">
        <v>35897.4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110"/>
      <c r="AZ181" s="55">
        <v>712.25</v>
      </c>
      <c r="BA181" s="55">
        <v>28</v>
      </c>
      <c r="BB181" s="55">
        <v>19943</v>
      </c>
      <c r="BC181" s="61">
        <f t="shared" si="5"/>
        <v>0.32365752642102258</v>
      </c>
      <c r="BD181" s="86"/>
    </row>
    <row r="182" spans="1:56" x14ac:dyDescent="0.25">
      <c r="A182" s="85"/>
      <c r="B182" s="55" t="s">
        <v>65</v>
      </c>
      <c r="E182" s="55" t="s">
        <v>866</v>
      </c>
      <c r="F182" s="55"/>
      <c r="G182" s="105"/>
      <c r="H182" s="106"/>
      <c r="I182" s="55" t="s">
        <v>1094</v>
      </c>
      <c r="J182" s="55" t="s">
        <v>573</v>
      </c>
      <c r="K182" s="55" t="s">
        <v>73</v>
      </c>
      <c r="M182" s="55">
        <v>11</v>
      </c>
      <c r="N182" s="55" t="s">
        <v>68</v>
      </c>
      <c r="AB182" s="55">
        <v>0</v>
      </c>
      <c r="AF182" s="59">
        <v>110000</v>
      </c>
      <c r="AH182" s="55"/>
      <c r="AI182" s="55" t="s">
        <v>145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92"/>
      <c r="BB182" s="55">
        <v>66212</v>
      </c>
      <c r="BC182" s="61">
        <f t="shared" si="5"/>
        <v>1.0745631118381762</v>
      </c>
      <c r="BD182" s="86"/>
    </row>
    <row r="183" spans="1:56" x14ac:dyDescent="0.25">
      <c r="A183" s="85"/>
      <c r="B183" s="55" t="s">
        <v>65</v>
      </c>
      <c r="E183" s="55" t="s">
        <v>866</v>
      </c>
      <c r="F183" s="55"/>
      <c r="G183" s="105"/>
      <c r="H183" s="106"/>
      <c r="I183" s="55" t="s">
        <v>1095</v>
      </c>
      <c r="J183" s="55" t="s">
        <v>1096</v>
      </c>
      <c r="K183" s="55" t="s">
        <v>73</v>
      </c>
      <c r="M183" s="55">
        <v>11</v>
      </c>
      <c r="N183" s="55" t="s">
        <v>68</v>
      </c>
      <c r="AB183" s="55">
        <v>0</v>
      </c>
      <c r="AF183" s="59">
        <v>31000</v>
      </c>
      <c r="AH183" s="55"/>
      <c r="AI183" s="55" t="s">
        <v>145</v>
      </c>
      <c r="AJ183" s="55"/>
      <c r="AK183" s="55"/>
      <c r="AL183" s="55"/>
      <c r="AN183" s="55"/>
      <c r="AO183" s="55"/>
      <c r="AQ183" s="55"/>
      <c r="AR183" s="55"/>
      <c r="AT183" s="55"/>
      <c r="AU183" s="55"/>
      <c r="AY183" s="92"/>
      <c r="BB183" s="55">
        <v>17407</v>
      </c>
      <c r="BC183" s="61">
        <f t="shared" si="5"/>
        <v>0.28250045441562149</v>
      </c>
      <c r="BD183" s="86"/>
    </row>
    <row r="184" spans="1:56" x14ac:dyDescent="0.25">
      <c r="A184" s="85"/>
      <c r="B184" s="55" t="s">
        <v>65</v>
      </c>
      <c r="E184" s="55" t="s">
        <v>866</v>
      </c>
      <c r="F184" s="55"/>
      <c r="G184" s="105"/>
      <c r="H184" s="106"/>
      <c r="I184" s="55" t="s">
        <v>1097</v>
      </c>
      <c r="J184" s="55" t="s">
        <v>1095</v>
      </c>
      <c r="K184" s="55" t="s">
        <v>73</v>
      </c>
      <c r="M184" s="55">
        <v>11</v>
      </c>
      <c r="N184" s="55" t="s">
        <v>68</v>
      </c>
      <c r="AB184" s="55">
        <v>0</v>
      </c>
      <c r="AF184" s="59">
        <v>8500</v>
      </c>
      <c r="AH184" s="55"/>
      <c r="AI184" s="55" t="s">
        <v>145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BB184" s="55">
        <v>4726</v>
      </c>
      <c r="BC184" s="61">
        <f t="shared" ref="BC184:BC198" si="6">BB184/(5280*11.67)</f>
        <v>7.6698865259276577E-2</v>
      </c>
      <c r="BD184" s="86"/>
    </row>
    <row r="185" spans="1:56" x14ac:dyDescent="0.25">
      <c r="A185" s="85"/>
      <c r="B185" s="55" t="s">
        <v>72</v>
      </c>
      <c r="E185" s="55" t="s">
        <v>866</v>
      </c>
      <c r="F185" s="55"/>
      <c r="G185" s="121"/>
      <c r="H185" s="122"/>
      <c r="I185" s="55" t="s">
        <v>1098</v>
      </c>
      <c r="J185" s="55" t="s">
        <v>1099</v>
      </c>
      <c r="K185" s="55" t="s">
        <v>92</v>
      </c>
      <c r="L185" s="57">
        <v>36.517047273712045</v>
      </c>
      <c r="M185" s="55">
        <v>11</v>
      </c>
      <c r="N185" s="55" t="s">
        <v>69</v>
      </c>
      <c r="AB185" s="55">
        <v>0</v>
      </c>
      <c r="AF185" s="59">
        <v>196876</v>
      </c>
      <c r="AH185" s="55"/>
      <c r="AI185" s="55" t="s">
        <v>869</v>
      </c>
      <c r="AJ185" s="55"/>
      <c r="AK185" s="55"/>
      <c r="AL185" s="55"/>
      <c r="AN185" s="55"/>
      <c r="AO185" s="55"/>
      <c r="AQ185" s="55"/>
      <c r="AR185" s="55"/>
      <c r="AT185" s="55"/>
      <c r="AU185" s="55"/>
      <c r="AY185" s="110"/>
      <c r="AZ185" s="55">
        <v>4135.4154002099895</v>
      </c>
      <c r="BA185" s="55">
        <v>24</v>
      </c>
      <c r="BB185" s="55">
        <v>100961.81580566973</v>
      </c>
      <c r="BC185" s="61">
        <f t="shared" si="6"/>
        <v>1.6385223670780706</v>
      </c>
      <c r="BD185" s="86"/>
    </row>
    <row r="186" spans="1:56" x14ac:dyDescent="0.25">
      <c r="A186" s="85"/>
      <c r="B186" s="55" t="s">
        <v>65</v>
      </c>
      <c r="E186" s="55" t="s">
        <v>866</v>
      </c>
      <c r="G186" s="108"/>
      <c r="H186" s="109"/>
      <c r="I186" s="55" t="s">
        <v>1100</v>
      </c>
      <c r="J186" s="55" t="s">
        <v>1101</v>
      </c>
      <c r="K186" s="55" t="s">
        <v>923</v>
      </c>
      <c r="L186" s="57">
        <v>22.374258645469748</v>
      </c>
      <c r="M186" s="55">
        <v>11</v>
      </c>
      <c r="N186" s="55" t="s">
        <v>68</v>
      </c>
      <c r="AB186" s="55">
        <v>1</v>
      </c>
      <c r="AF186" s="59">
        <v>76709.249999999563</v>
      </c>
      <c r="AI186" s="55" t="s">
        <v>869</v>
      </c>
      <c r="AY186" s="110"/>
      <c r="AZ186" s="55">
        <v>987</v>
      </c>
      <c r="BA186" s="55">
        <v>35</v>
      </c>
      <c r="BB186" s="60">
        <v>42616.249999999753</v>
      </c>
      <c r="BC186" s="61">
        <f t="shared" si="6"/>
        <v>0.69162463322167289</v>
      </c>
      <c r="BD186" s="86"/>
    </row>
    <row r="187" spans="1:56" x14ac:dyDescent="0.25">
      <c r="A187" s="85"/>
      <c r="B187" s="55" t="s">
        <v>65</v>
      </c>
      <c r="E187" s="55" t="s">
        <v>866</v>
      </c>
      <c r="F187" s="55"/>
      <c r="G187" s="105"/>
      <c r="H187" s="106"/>
      <c r="I187" s="55" t="s">
        <v>1102</v>
      </c>
      <c r="J187" s="55" t="s">
        <v>1103</v>
      </c>
      <c r="K187" s="55" t="s">
        <v>73</v>
      </c>
      <c r="M187" s="55">
        <v>11</v>
      </c>
      <c r="N187" s="55" t="s">
        <v>68</v>
      </c>
      <c r="AB187" s="55">
        <v>0</v>
      </c>
      <c r="AF187" s="59">
        <v>20000</v>
      </c>
      <c r="AH187" s="55"/>
      <c r="AI187" s="55" t="s">
        <v>145</v>
      </c>
      <c r="AJ187" s="55"/>
      <c r="AK187" s="55"/>
      <c r="AL187" s="55"/>
      <c r="AN187" s="55"/>
      <c r="AO187" s="55"/>
      <c r="AQ187" s="55"/>
      <c r="AR187" s="55"/>
      <c r="AT187" s="55"/>
      <c r="AU187" s="55"/>
      <c r="AY187" s="92"/>
      <c r="BB187" s="55">
        <v>11350</v>
      </c>
      <c r="BC187" s="61">
        <f t="shared" si="6"/>
        <v>0.18420061800524526</v>
      </c>
      <c r="BD187" s="86"/>
    </row>
    <row r="188" spans="1:56" x14ac:dyDescent="0.25">
      <c r="A188" s="85"/>
      <c r="B188" s="55" t="s">
        <v>72</v>
      </c>
      <c r="E188" s="55" t="s">
        <v>866</v>
      </c>
      <c r="F188" s="55"/>
      <c r="G188" s="121"/>
      <c r="H188" s="122"/>
      <c r="I188" s="55" t="s">
        <v>1104</v>
      </c>
      <c r="J188" s="55" t="s">
        <v>1105</v>
      </c>
      <c r="K188" s="55" t="s">
        <v>73</v>
      </c>
      <c r="M188" s="55">
        <v>11</v>
      </c>
      <c r="N188" s="55" t="s">
        <v>68</v>
      </c>
      <c r="AF188" s="59">
        <v>60541</v>
      </c>
      <c r="AH188" s="55"/>
      <c r="AI188" s="55" t="s">
        <v>869</v>
      </c>
      <c r="AJ188" s="55"/>
      <c r="AK188" s="55"/>
      <c r="AL188" s="55"/>
      <c r="AN188" s="55"/>
      <c r="AO188" s="55"/>
      <c r="AQ188" s="55"/>
      <c r="AR188" s="55"/>
      <c r="AT188" s="55"/>
      <c r="AU188" s="55"/>
      <c r="AY188" s="110"/>
      <c r="BB188" s="55">
        <v>33634</v>
      </c>
      <c r="BC188" s="61">
        <f t="shared" si="6"/>
        <v>0.54585053621043345</v>
      </c>
      <c r="BD188" s="86"/>
    </row>
    <row r="189" spans="1:56" x14ac:dyDescent="0.25">
      <c r="A189" s="85"/>
      <c r="B189" s="55" t="s">
        <v>65</v>
      </c>
      <c r="E189" s="55" t="s">
        <v>866</v>
      </c>
      <c r="G189" s="129"/>
      <c r="H189" s="130"/>
      <c r="I189" s="55" t="s">
        <v>1106</v>
      </c>
      <c r="J189" s="55" t="s">
        <v>1099</v>
      </c>
      <c r="K189" s="55" t="s">
        <v>1100</v>
      </c>
      <c r="L189" s="57">
        <v>19</v>
      </c>
      <c r="M189" s="55">
        <v>11</v>
      </c>
      <c r="N189" s="55" t="s">
        <v>68</v>
      </c>
      <c r="AB189" s="55">
        <v>1</v>
      </c>
      <c r="AF189" s="59">
        <v>51249.13199999994</v>
      </c>
      <c r="AI189" s="55" t="s">
        <v>869</v>
      </c>
      <c r="AY189" s="110"/>
      <c r="AZ189" s="55">
        <v>862.77999999999895</v>
      </c>
      <c r="BA189" s="55">
        <v>33</v>
      </c>
      <c r="BB189" s="60">
        <v>28471.739999999965</v>
      </c>
      <c r="BC189" s="61">
        <f t="shared" si="6"/>
        <v>0.46207155098543218</v>
      </c>
      <c r="BD189" s="86"/>
    </row>
    <row r="190" spans="1:56" x14ac:dyDescent="0.25">
      <c r="A190" s="85"/>
      <c r="B190" s="55" t="s">
        <v>65</v>
      </c>
      <c r="E190" s="55" t="s">
        <v>866</v>
      </c>
      <c r="F190" s="55"/>
      <c r="G190" s="121"/>
      <c r="H190" s="122"/>
      <c r="I190" s="55" t="s">
        <v>1107</v>
      </c>
      <c r="J190" s="55" t="s">
        <v>1108</v>
      </c>
      <c r="K190" s="55" t="s">
        <v>73</v>
      </c>
      <c r="M190" s="55">
        <v>11</v>
      </c>
      <c r="N190" s="55" t="s">
        <v>68</v>
      </c>
      <c r="AF190" s="59">
        <v>48685</v>
      </c>
      <c r="AH190" s="55"/>
      <c r="AI190" s="55" t="s">
        <v>869</v>
      </c>
      <c r="AJ190" s="55"/>
      <c r="AK190" s="55"/>
      <c r="AL190" s="55"/>
      <c r="AN190" s="55"/>
      <c r="AO190" s="55"/>
      <c r="AQ190" s="55"/>
      <c r="AR190" s="55"/>
      <c r="AT190" s="55"/>
      <c r="AU190" s="55"/>
      <c r="AY190" s="110"/>
      <c r="BB190" s="55">
        <v>27047</v>
      </c>
      <c r="BC190" s="61">
        <f t="shared" si="6"/>
        <v>0.43894926125003247</v>
      </c>
      <c r="BD190" s="86"/>
    </row>
    <row r="191" spans="1:56" x14ac:dyDescent="0.25">
      <c r="A191" s="85"/>
      <c r="B191" s="55" t="s">
        <v>65</v>
      </c>
      <c r="E191" s="55" t="s">
        <v>866</v>
      </c>
      <c r="G191" s="125"/>
      <c r="H191" s="126"/>
      <c r="I191" s="71" t="s">
        <v>1109</v>
      </c>
      <c r="J191" s="71" t="s">
        <v>1110</v>
      </c>
      <c r="K191" s="71" t="s">
        <v>1111</v>
      </c>
      <c r="L191" s="66">
        <v>32.959201090447735</v>
      </c>
      <c r="M191" s="71">
        <v>11</v>
      </c>
      <c r="N191" s="71" t="s">
        <v>68</v>
      </c>
      <c r="AB191" s="57">
        <v>10</v>
      </c>
      <c r="AF191" s="103">
        <v>66457.368000000002</v>
      </c>
      <c r="AI191" s="55" t="s">
        <v>869</v>
      </c>
      <c r="AY191" s="111"/>
      <c r="AZ191" s="73">
        <v>1682.3200000000002</v>
      </c>
      <c r="BA191" s="66">
        <v>25.333333333333332</v>
      </c>
      <c r="BB191" s="73">
        <v>41128.060000000005</v>
      </c>
      <c r="BC191" s="61">
        <f t="shared" si="6"/>
        <v>0.66747260522967478</v>
      </c>
      <c r="BD191" s="86"/>
    </row>
    <row r="192" spans="1:56" x14ac:dyDescent="0.25">
      <c r="A192" s="85"/>
      <c r="B192" s="55" t="s">
        <v>65</v>
      </c>
      <c r="E192" s="55" t="s">
        <v>866</v>
      </c>
      <c r="F192" s="55"/>
      <c r="G192" s="121"/>
      <c r="H192" s="122"/>
      <c r="I192" s="55" t="s">
        <v>1112</v>
      </c>
      <c r="J192" s="55" t="s">
        <v>95</v>
      </c>
      <c r="K192" s="55" t="s">
        <v>1113</v>
      </c>
      <c r="M192" s="55">
        <v>11</v>
      </c>
      <c r="N192" s="55" t="s">
        <v>68</v>
      </c>
      <c r="AB192" s="55">
        <v>17</v>
      </c>
      <c r="AF192" s="59">
        <v>75000</v>
      </c>
      <c r="AG192" s="55"/>
      <c r="AH192" s="59"/>
      <c r="AI192" s="55" t="s">
        <v>145</v>
      </c>
      <c r="AJ192" s="55"/>
      <c r="AK192" s="55"/>
      <c r="AL192" s="55"/>
      <c r="AN192" s="55"/>
      <c r="AO192" s="55"/>
      <c r="AQ192" s="55"/>
      <c r="AR192" s="55"/>
      <c r="AT192" s="55"/>
      <c r="AU192" s="55"/>
      <c r="AY192" s="110"/>
      <c r="BB192" s="55">
        <v>112833</v>
      </c>
      <c r="BC192" s="61">
        <f t="shared" si="6"/>
        <v>1.8311813507828933</v>
      </c>
      <c r="BD192" s="86"/>
    </row>
    <row r="193" spans="1:56" x14ac:dyDescent="0.25">
      <c r="A193" s="85"/>
      <c r="B193" s="55" t="s">
        <v>65</v>
      </c>
      <c r="E193" s="55" t="s">
        <v>866</v>
      </c>
      <c r="F193" s="55"/>
      <c r="G193" s="105"/>
      <c r="H193" s="106"/>
      <c r="I193" s="55" t="s">
        <v>1114</v>
      </c>
      <c r="J193" s="55" t="s">
        <v>1103</v>
      </c>
      <c r="K193" s="55" t="s">
        <v>73</v>
      </c>
      <c r="M193" s="55">
        <v>11</v>
      </c>
      <c r="N193" s="55" t="s">
        <v>68</v>
      </c>
      <c r="AB193" s="55">
        <v>0</v>
      </c>
      <c r="AF193" s="59">
        <v>26000</v>
      </c>
      <c r="AH193" s="55"/>
      <c r="AI193" s="55" t="s">
        <v>145</v>
      </c>
      <c r="AJ193" s="55"/>
      <c r="AK193" s="55"/>
      <c r="AL193" s="55"/>
      <c r="AN193" s="55"/>
      <c r="AO193" s="55"/>
      <c r="AQ193" s="55"/>
      <c r="AR193" s="55"/>
      <c r="AT193" s="55"/>
      <c r="AU193" s="55"/>
      <c r="AY193" s="92"/>
      <c r="BB193" s="55">
        <v>14983</v>
      </c>
      <c r="BC193" s="61">
        <f t="shared" si="6"/>
        <v>0.24316104489626342</v>
      </c>
      <c r="BD193" s="86"/>
    </row>
    <row r="194" spans="1:56" x14ac:dyDescent="0.25">
      <c r="A194" s="85"/>
      <c r="B194" s="55" t="s">
        <v>72</v>
      </c>
      <c r="E194" s="55" t="s">
        <v>866</v>
      </c>
      <c r="F194" s="55"/>
      <c r="G194" s="121"/>
      <c r="H194" s="122"/>
      <c r="I194" s="55" t="s">
        <v>1115</v>
      </c>
      <c r="J194" s="55" t="s">
        <v>233</v>
      </c>
      <c r="K194" s="55" t="s">
        <v>87</v>
      </c>
      <c r="L194" s="57">
        <v>35.54185497071029</v>
      </c>
      <c r="M194" s="55">
        <v>12</v>
      </c>
      <c r="N194" s="55" t="s">
        <v>69</v>
      </c>
      <c r="AB194" s="55">
        <v>0</v>
      </c>
      <c r="AF194" s="59">
        <v>226546</v>
      </c>
      <c r="AH194" s="55"/>
      <c r="AI194" s="55" t="s">
        <v>869</v>
      </c>
      <c r="AJ194" s="55"/>
      <c r="AK194" s="55"/>
      <c r="AL194" s="55"/>
      <c r="AN194" s="55"/>
      <c r="AO194" s="55"/>
      <c r="AQ194" s="55"/>
      <c r="AR194" s="55"/>
      <c r="AT194" s="55"/>
      <c r="AU194" s="55"/>
      <c r="AY194" s="110"/>
      <c r="AZ194" s="55">
        <v>5256.1199999999881</v>
      </c>
      <c r="BA194" s="55">
        <v>22.571428571428573</v>
      </c>
      <c r="BB194" s="55">
        <v>116177.35999999974</v>
      </c>
      <c r="BC194" s="61">
        <f t="shared" si="6"/>
        <v>1.8854574017813051</v>
      </c>
      <c r="BD194" s="86"/>
    </row>
    <row r="195" spans="1:56" x14ac:dyDescent="0.25">
      <c r="A195" s="85"/>
      <c r="B195" s="55" t="s">
        <v>65</v>
      </c>
      <c r="E195" s="55" t="s">
        <v>866</v>
      </c>
      <c r="G195" s="108"/>
      <c r="H195" s="109"/>
      <c r="I195" s="55" t="s">
        <v>1116</v>
      </c>
      <c r="J195" s="55" t="s">
        <v>96</v>
      </c>
      <c r="K195" s="55" t="s">
        <v>73</v>
      </c>
      <c r="L195" s="57">
        <v>23.88080124134531</v>
      </c>
      <c r="M195" s="55">
        <v>12</v>
      </c>
      <c r="N195" s="55" t="s">
        <v>68</v>
      </c>
      <c r="AB195" s="55">
        <v>0</v>
      </c>
      <c r="AF195" s="59">
        <v>73224.698800157581</v>
      </c>
      <c r="AI195" s="55" t="s">
        <v>869</v>
      </c>
      <c r="AY195" s="110"/>
      <c r="AZ195" s="55">
        <v>1904.311820109989</v>
      </c>
      <c r="BA195" s="55">
        <v>21.666666666666668</v>
      </c>
      <c r="BB195" s="60">
        <v>40680.388222309768</v>
      </c>
      <c r="BC195" s="61">
        <f t="shared" si="6"/>
        <v>0.6602072820478202</v>
      </c>
      <c r="BD195" s="86"/>
    </row>
    <row r="196" spans="1:56" x14ac:dyDescent="0.25">
      <c r="A196" s="85"/>
      <c r="B196" s="55" t="s">
        <v>65</v>
      </c>
      <c r="E196" s="55" t="s">
        <v>866</v>
      </c>
      <c r="F196" s="55"/>
      <c r="G196" s="105"/>
      <c r="H196" s="106"/>
      <c r="I196" s="55" t="s">
        <v>1117</v>
      </c>
      <c r="J196" s="55" t="s">
        <v>482</v>
      </c>
      <c r="K196" s="55" t="s">
        <v>73</v>
      </c>
      <c r="L196" s="57">
        <v>41.220719951189771</v>
      </c>
      <c r="M196" s="55">
        <v>12</v>
      </c>
      <c r="N196" s="55" t="s">
        <v>68</v>
      </c>
      <c r="AB196" s="55">
        <v>5</v>
      </c>
      <c r="AF196" s="59">
        <v>29501.99999999996</v>
      </c>
      <c r="AH196" s="55"/>
      <c r="AI196" s="55" t="s">
        <v>869</v>
      </c>
      <c r="AJ196" s="55"/>
      <c r="AK196" s="55"/>
      <c r="AL196" s="55"/>
      <c r="AN196" s="55"/>
      <c r="AO196" s="55"/>
      <c r="AQ196" s="55"/>
      <c r="AR196" s="55"/>
      <c r="AT196" s="55"/>
      <c r="AU196" s="55"/>
      <c r="AY196" s="92"/>
      <c r="AZ196" s="55">
        <v>819.49999999999898</v>
      </c>
      <c r="BA196" s="55">
        <v>20</v>
      </c>
      <c r="BB196" s="55">
        <v>16389.999999999978</v>
      </c>
      <c r="BC196" s="61">
        <f t="shared" si="6"/>
        <v>0.26599542987717761</v>
      </c>
      <c r="BD196" s="86"/>
    </row>
    <row r="197" spans="1:56" x14ac:dyDescent="0.25">
      <c r="A197" s="85"/>
      <c r="B197" s="28" t="s">
        <v>65</v>
      </c>
      <c r="C197" s="28"/>
      <c r="D197" s="28" t="s">
        <v>478</v>
      </c>
      <c r="E197" s="29" t="s">
        <v>888</v>
      </c>
      <c r="F197" s="38"/>
      <c r="G197" s="123">
        <v>10500</v>
      </c>
      <c r="H197" s="124">
        <v>10699</v>
      </c>
      <c r="I197" s="28" t="s">
        <v>479</v>
      </c>
      <c r="J197" s="28" t="s">
        <v>480</v>
      </c>
      <c r="K197" s="28" t="s">
        <v>73</v>
      </c>
      <c r="L197" s="35">
        <v>29</v>
      </c>
      <c r="M197" s="28">
        <v>12</v>
      </c>
      <c r="N197" s="28" t="s">
        <v>68</v>
      </c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34">
        <v>190025.35</v>
      </c>
      <c r="AG197" s="34" t="s">
        <v>481</v>
      </c>
      <c r="AH197" s="38"/>
      <c r="AI197" s="28"/>
      <c r="AJ197" s="35"/>
      <c r="AK197" s="34"/>
      <c r="AL197" s="34"/>
      <c r="AM197" s="28"/>
      <c r="AN197" s="34"/>
      <c r="AO197" s="34"/>
      <c r="AP197" s="28"/>
      <c r="AQ197" s="34"/>
      <c r="AR197" s="34"/>
      <c r="AS197" s="28"/>
      <c r="AT197" s="34"/>
      <c r="AU197" s="34"/>
      <c r="AV197" s="28"/>
      <c r="AW197" s="28"/>
      <c r="AX197" s="28"/>
      <c r="AY197" s="206" t="s">
        <v>1118</v>
      </c>
      <c r="AZ197" s="55">
        <v>3831.176538357161</v>
      </c>
      <c r="BA197" s="55">
        <v>32.000091557402101</v>
      </c>
      <c r="BB197" s="60">
        <v>122597</v>
      </c>
      <c r="BC197" s="40">
        <f t="shared" si="6"/>
        <v>1.9896425696554232</v>
      </c>
      <c r="BD197" s="86"/>
    </row>
    <row r="198" spans="1:56" x14ac:dyDescent="0.25">
      <c r="A198" s="85"/>
      <c r="B198" s="55" t="s">
        <v>65</v>
      </c>
      <c r="D198" s="55" t="s">
        <v>1119</v>
      </c>
      <c r="E198" s="55" t="s">
        <v>866</v>
      </c>
      <c r="F198" s="55"/>
      <c r="G198" s="121"/>
      <c r="H198" s="122"/>
      <c r="I198" s="55" t="s">
        <v>1120</v>
      </c>
      <c r="J198" s="55" t="s">
        <v>1121</v>
      </c>
      <c r="K198" s="55" t="s">
        <v>73</v>
      </c>
      <c r="L198" s="57">
        <v>40</v>
      </c>
      <c r="M198" s="55">
        <v>12</v>
      </c>
      <c r="N198" s="55" t="s">
        <v>68</v>
      </c>
      <c r="AB198" s="55">
        <v>0</v>
      </c>
      <c r="AF198" s="59">
        <v>9422.4239999999609</v>
      </c>
      <c r="AH198" s="55"/>
      <c r="AI198" s="55" t="s">
        <v>869</v>
      </c>
      <c r="AJ198" s="55"/>
      <c r="AK198" s="55"/>
      <c r="AL198" s="55"/>
      <c r="AN198" s="55"/>
      <c r="AO198" s="55"/>
      <c r="AQ198" s="55"/>
      <c r="AR198" s="55"/>
      <c r="AT198" s="55"/>
      <c r="AU198" s="55"/>
      <c r="AY198" s="110"/>
      <c r="AZ198" s="55">
        <v>237.939999999999</v>
      </c>
      <c r="BA198" s="55">
        <v>22</v>
      </c>
      <c r="BB198" s="55">
        <v>5234.6799999999785</v>
      </c>
      <c r="BC198" s="61">
        <f t="shared" si="6"/>
        <v>8.4954298771779138E-2</v>
      </c>
      <c r="BD198" s="86"/>
    </row>
    <row r="199" spans="1:56" x14ac:dyDescent="0.25">
      <c r="A199" s="85"/>
      <c r="B199" s="55" t="s">
        <v>65</v>
      </c>
      <c r="D199" s="55" t="s">
        <v>1122</v>
      </c>
      <c r="E199" s="55" t="s">
        <v>866</v>
      </c>
      <c r="F199" s="32"/>
      <c r="G199" s="125"/>
      <c r="H199" s="126"/>
      <c r="I199" s="207" t="s">
        <v>1123</v>
      </c>
      <c r="J199" s="207" t="s">
        <v>1124</v>
      </c>
      <c r="K199" s="207" t="s">
        <v>73</v>
      </c>
      <c r="L199" s="76"/>
      <c r="M199" s="77">
        <v>12</v>
      </c>
      <c r="N199" s="77" t="s">
        <v>68</v>
      </c>
      <c r="AB199" s="202"/>
      <c r="AF199" s="127">
        <v>79947</v>
      </c>
      <c r="AH199" s="32"/>
      <c r="AY199" s="128"/>
      <c r="AZ199" s="78"/>
      <c r="BA199" s="76"/>
      <c r="BB199" s="78">
        <v>45684</v>
      </c>
      <c r="BD199" s="86"/>
    </row>
    <row r="200" spans="1:56" x14ac:dyDescent="0.25">
      <c r="A200" s="85"/>
      <c r="B200" s="28" t="s">
        <v>65</v>
      </c>
      <c r="C200" s="28"/>
      <c r="D200" s="28" t="s">
        <v>752</v>
      </c>
      <c r="E200" s="29" t="s">
        <v>888</v>
      </c>
      <c r="F200" s="38"/>
      <c r="G200" s="123">
        <v>6500</v>
      </c>
      <c r="H200" s="124">
        <v>7199</v>
      </c>
      <c r="I200" s="28" t="s">
        <v>235</v>
      </c>
      <c r="J200" s="28" t="s">
        <v>482</v>
      </c>
      <c r="K200" s="28" t="s">
        <v>477</v>
      </c>
      <c r="L200" s="35">
        <v>26</v>
      </c>
      <c r="M200" s="28">
        <v>12</v>
      </c>
      <c r="N200" s="28" t="s">
        <v>68</v>
      </c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34">
        <v>80646.5</v>
      </c>
      <c r="AG200" s="34"/>
      <c r="AH200" s="38"/>
      <c r="AI200" s="28"/>
      <c r="AJ200" s="35"/>
      <c r="AK200" s="34"/>
      <c r="AL200" s="34"/>
      <c r="AM200" s="28"/>
      <c r="AN200" s="34"/>
      <c r="AO200" s="34"/>
      <c r="AP200" s="28"/>
      <c r="AQ200" s="34"/>
      <c r="AR200" s="34"/>
      <c r="AS200" s="28"/>
      <c r="AT200" s="34"/>
      <c r="AU200" s="34"/>
      <c r="AV200" s="28"/>
      <c r="AW200" s="28"/>
      <c r="AX200" s="28"/>
      <c r="AY200" s="206" t="s">
        <v>1125</v>
      </c>
      <c r="AZ200" s="55">
        <v>2863.2501174435429</v>
      </c>
      <c r="BA200" s="55">
        <v>18.171657335495045</v>
      </c>
      <c r="BB200" s="60">
        <v>52030</v>
      </c>
      <c r="BC200" s="40">
        <f t="shared" ref="BC200:BC212" si="7">BB200/(5280*11.67)</f>
        <v>0.84440159954298777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1126</v>
      </c>
      <c r="J201" s="55" t="s">
        <v>1127</v>
      </c>
      <c r="K201" s="55" t="s">
        <v>1128</v>
      </c>
      <c r="L201" s="57">
        <v>25</v>
      </c>
      <c r="M201" s="55">
        <v>12</v>
      </c>
      <c r="N201" s="55" t="s">
        <v>68</v>
      </c>
      <c r="AB201" s="55">
        <v>6</v>
      </c>
      <c r="AF201" s="59">
        <v>57474.144000000008</v>
      </c>
      <c r="AH201" s="55"/>
      <c r="AI201" s="55" t="s">
        <v>869</v>
      </c>
      <c r="AY201" s="110"/>
      <c r="AZ201" s="55">
        <v>1330.42</v>
      </c>
      <c r="BA201" s="55">
        <v>24</v>
      </c>
      <c r="BB201" s="60">
        <v>31930.080000000002</v>
      </c>
      <c r="BC201" s="61">
        <f t="shared" si="7"/>
        <v>0.51819739814598431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1129</v>
      </c>
      <c r="J202" s="207" t="s">
        <v>1124</v>
      </c>
      <c r="K202" s="207" t="s">
        <v>73</v>
      </c>
      <c r="L202" s="76">
        <v>22</v>
      </c>
      <c r="M202" s="77">
        <v>12</v>
      </c>
      <c r="N202" s="77" t="s">
        <v>68</v>
      </c>
      <c r="AB202" s="202">
        <v>0</v>
      </c>
      <c r="AF202" s="127">
        <v>34899.984000000004</v>
      </c>
      <c r="AH202" s="32"/>
      <c r="AI202" s="55" t="s">
        <v>869</v>
      </c>
      <c r="AY202" s="128"/>
      <c r="AZ202" s="78">
        <v>807.87</v>
      </c>
      <c r="BA202" s="76">
        <v>24</v>
      </c>
      <c r="BB202" s="78">
        <v>19388.88</v>
      </c>
      <c r="BC202" s="61">
        <f t="shared" si="7"/>
        <v>0.3146646412713251</v>
      </c>
      <c r="BD202" s="86"/>
    </row>
    <row r="203" spans="1:56" x14ac:dyDescent="0.25">
      <c r="A203" s="85"/>
      <c r="B203" s="55" t="s">
        <v>65</v>
      </c>
      <c r="D203" s="55" t="s">
        <v>1122</v>
      </c>
      <c r="E203" s="55" t="s">
        <v>866</v>
      </c>
      <c r="F203" s="32"/>
      <c r="G203" s="125"/>
      <c r="H203" s="126"/>
      <c r="I203" s="207" t="s">
        <v>1130</v>
      </c>
      <c r="J203" s="207" t="s">
        <v>1124</v>
      </c>
      <c r="K203" s="207" t="s">
        <v>73</v>
      </c>
      <c r="L203" s="76"/>
      <c r="M203" s="77">
        <v>12</v>
      </c>
      <c r="N203" s="77" t="s">
        <v>68</v>
      </c>
      <c r="AB203" s="202"/>
      <c r="AF203" s="127">
        <v>18314</v>
      </c>
      <c r="AH203" s="32"/>
      <c r="AY203" s="128"/>
      <c r="AZ203" s="78"/>
      <c r="BA203" s="76"/>
      <c r="BB203" s="78">
        <v>10465</v>
      </c>
      <c r="BC203" s="61">
        <f t="shared" si="7"/>
        <v>0.16983783853963802</v>
      </c>
      <c r="BD203" s="86"/>
    </row>
    <row r="204" spans="1:56" x14ac:dyDescent="0.25">
      <c r="A204" s="85"/>
      <c r="B204" s="55" t="s">
        <v>65</v>
      </c>
      <c r="D204" s="55" t="s">
        <v>1119</v>
      </c>
      <c r="E204" s="55" t="s">
        <v>866</v>
      </c>
      <c r="F204" s="55"/>
      <c r="G204" s="105"/>
      <c r="H204" s="106"/>
      <c r="I204" s="55" t="s">
        <v>1131</v>
      </c>
      <c r="J204" s="55" t="s">
        <v>1121</v>
      </c>
      <c r="K204" s="55" t="s">
        <v>1132</v>
      </c>
      <c r="L204" s="57">
        <v>25.369635952186989</v>
      </c>
      <c r="M204" s="55">
        <v>12</v>
      </c>
      <c r="N204" s="55" t="s">
        <v>68</v>
      </c>
      <c r="AB204" s="55">
        <v>0</v>
      </c>
      <c r="AF204" s="59">
        <v>37562.153077079965</v>
      </c>
      <c r="AH204" s="55"/>
      <c r="AI204" s="55" t="s">
        <v>869</v>
      </c>
      <c r="AJ204" s="55"/>
      <c r="AK204" s="55"/>
      <c r="AL204" s="55"/>
      <c r="AN204" s="55"/>
      <c r="AO204" s="55"/>
      <c r="AQ204" s="55"/>
      <c r="AR204" s="55"/>
      <c r="AT204" s="55"/>
      <c r="AU204" s="55"/>
      <c r="AY204" s="92"/>
      <c r="AZ204" s="55">
        <v>1043.393141029999</v>
      </c>
      <c r="BA204" s="55">
        <v>20</v>
      </c>
      <c r="BB204" s="55">
        <v>20867.862820599981</v>
      </c>
      <c r="BC204" s="61">
        <f t="shared" si="7"/>
        <v>0.33866724475799093</v>
      </c>
      <c r="BD204" s="86"/>
    </row>
    <row r="205" spans="1:56" x14ac:dyDescent="0.25">
      <c r="A205" s="85"/>
      <c r="B205" s="55" t="s">
        <v>65</v>
      </c>
      <c r="D205" s="55" t="s">
        <v>1119</v>
      </c>
      <c r="E205" s="55" t="s">
        <v>866</v>
      </c>
      <c r="G205" s="108"/>
      <c r="H205" s="109"/>
      <c r="I205" s="55" t="s">
        <v>1133</v>
      </c>
      <c r="J205" s="55" t="s">
        <v>96</v>
      </c>
      <c r="K205" s="55" t="s">
        <v>1121</v>
      </c>
      <c r="L205" s="57">
        <v>28</v>
      </c>
      <c r="M205" s="55">
        <v>12</v>
      </c>
      <c r="N205" s="55" t="s">
        <v>68</v>
      </c>
      <c r="AB205" s="55">
        <v>0</v>
      </c>
      <c r="AF205" s="59">
        <v>31798.656000000003</v>
      </c>
      <c r="AI205" s="55" t="s">
        <v>869</v>
      </c>
      <c r="AY205" s="110"/>
      <c r="AZ205" s="55">
        <v>736.08</v>
      </c>
      <c r="BA205" s="55">
        <v>24</v>
      </c>
      <c r="BB205" s="60">
        <v>17665.920000000002</v>
      </c>
      <c r="BC205" s="61">
        <f t="shared" si="7"/>
        <v>0.28670250058424868</v>
      </c>
      <c r="BD205" s="86"/>
    </row>
    <row r="206" spans="1:56" x14ac:dyDescent="0.25">
      <c r="A206" s="85"/>
      <c r="B206" s="28" t="s">
        <v>65</v>
      </c>
      <c r="C206" s="28"/>
      <c r="D206" s="28" t="s">
        <v>478</v>
      </c>
      <c r="E206" s="29" t="s">
        <v>888</v>
      </c>
      <c r="F206" s="28"/>
      <c r="G206" s="163">
        <v>7000</v>
      </c>
      <c r="H206" s="164">
        <v>7499</v>
      </c>
      <c r="I206" s="28" t="s">
        <v>480</v>
      </c>
      <c r="J206" s="28" t="s">
        <v>484</v>
      </c>
      <c r="K206" s="28" t="s">
        <v>169</v>
      </c>
      <c r="L206" s="35">
        <v>29</v>
      </c>
      <c r="M206" s="28">
        <v>12</v>
      </c>
      <c r="N206" s="28" t="s">
        <v>71</v>
      </c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34">
        <v>225680</v>
      </c>
      <c r="AG206" s="34">
        <f>7236.52+2720.44</f>
        <v>9956.9600000000009</v>
      </c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06" t="s">
        <v>1118</v>
      </c>
      <c r="AZ206" s="55">
        <v>3792.9346400966961</v>
      </c>
      <c r="BA206" s="55">
        <v>34.000058592286294</v>
      </c>
      <c r="BB206" s="55">
        <v>128960</v>
      </c>
      <c r="BC206" s="40">
        <f t="shared" si="7"/>
        <v>2.0929085196437383</v>
      </c>
      <c r="BD206" s="86"/>
    </row>
    <row r="207" spans="1:56" x14ac:dyDescent="0.25">
      <c r="A207" s="85"/>
      <c r="B207" s="28" t="s">
        <v>65</v>
      </c>
      <c r="C207" s="28"/>
      <c r="D207" s="28" t="s">
        <v>478</v>
      </c>
      <c r="E207" s="29" t="s">
        <v>888</v>
      </c>
      <c r="F207" s="38"/>
      <c r="G207" s="123">
        <v>7000</v>
      </c>
      <c r="H207" s="124">
        <v>7099</v>
      </c>
      <c r="I207" s="28" t="s">
        <v>485</v>
      </c>
      <c r="J207" s="28" t="s">
        <v>479</v>
      </c>
      <c r="K207" s="28" t="s">
        <v>73</v>
      </c>
      <c r="L207" s="35">
        <v>41</v>
      </c>
      <c r="M207" s="28">
        <v>12</v>
      </c>
      <c r="N207" s="28" t="s">
        <v>68</v>
      </c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34">
        <v>28817.600000000002</v>
      </c>
      <c r="AG207" s="34" t="s">
        <v>481</v>
      </c>
      <c r="AH207" s="38"/>
      <c r="AI207" s="28"/>
      <c r="AJ207" s="35"/>
      <c r="AK207" s="34"/>
      <c r="AL207" s="34"/>
      <c r="AM207" s="28"/>
      <c r="AN207" s="34"/>
      <c r="AO207" s="34"/>
      <c r="AP207" s="28"/>
      <c r="AQ207" s="34"/>
      <c r="AR207" s="34"/>
      <c r="AS207" s="28"/>
      <c r="AT207" s="34"/>
      <c r="AU207" s="34"/>
      <c r="AV207" s="28"/>
      <c r="AW207" s="28"/>
      <c r="AX207" s="28"/>
      <c r="AY207" s="206" t="s">
        <v>1118</v>
      </c>
      <c r="AZ207" s="55">
        <v>581</v>
      </c>
      <c r="BA207" s="55">
        <v>32</v>
      </c>
      <c r="BB207" s="60">
        <v>18592</v>
      </c>
      <c r="BC207" s="40">
        <f t="shared" si="7"/>
        <v>0.30173197268312951</v>
      </c>
      <c r="BD207" s="86"/>
    </row>
    <row r="208" spans="1:56" x14ac:dyDescent="0.25">
      <c r="A208" s="85"/>
      <c r="B208" s="55" t="s">
        <v>65</v>
      </c>
      <c r="D208" s="55" t="s">
        <v>1119</v>
      </c>
      <c r="E208" s="55" t="s">
        <v>866</v>
      </c>
      <c r="G208" s="108"/>
      <c r="H208" s="109"/>
      <c r="I208" s="55" t="s">
        <v>1121</v>
      </c>
      <c r="J208" s="55" t="s">
        <v>96</v>
      </c>
      <c r="K208" s="55" t="s">
        <v>1134</v>
      </c>
      <c r="L208" s="57">
        <v>36.648092987961789</v>
      </c>
      <c r="M208" s="55">
        <v>12</v>
      </c>
      <c r="N208" s="55" t="s">
        <v>68</v>
      </c>
      <c r="AB208" s="55">
        <v>0</v>
      </c>
      <c r="AF208" s="59">
        <v>59112.683999999957</v>
      </c>
      <c r="AI208" s="55" t="s">
        <v>869</v>
      </c>
      <c r="AY208" s="110"/>
      <c r="AZ208" s="55">
        <v>1411.0399999999991</v>
      </c>
      <c r="BA208" s="55">
        <v>23.333333333333332</v>
      </c>
      <c r="BB208" s="60">
        <v>32840.379999999976</v>
      </c>
      <c r="BC208" s="61">
        <f t="shared" si="7"/>
        <v>0.53297077458388475</v>
      </c>
      <c r="BD208" s="86"/>
    </row>
    <row r="209" spans="1:56" x14ac:dyDescent="0.25">
      <c r="A209" s="85"/>
      <c r="B209" s="55" t="s">
        <v>65</v>
      </c>
      <c r="E209" s="55" t="s">
        <v>866</v>
      </c>
      <c r="F209" s="55"/>
      <c r="G209" s="105"/>
      <c r="H209" s="106"/>
      <c r="I209" s="55" t="s">
        <v>1135</v>
      </c>
      <c r="J209" s="55" t="s">
        <v>1136</v>
      </c>
      <c r="K209" s="55" t="s">
        <v>73</v>
      </c>
      <c r="L209" s="57">
        <v>37</v>
      </c>
      <c r="M209" s="55">
        <v>12</v>
      </c>
      <c r="N209" s="55" t="s">
        <v>68</v>
      </c>
      <c r="AB209" s="55">
        <v>0</v>
      </c>
      <c r="AF209" s="59">
        <v>7507.0800000000008</v>
      </c>
      <c r="AH209" s="55"/>
      <c r="AI209" s="55" t="s">
        <v>869</v>
      </c>
      <c r="AJ209" s="55"/>
      <c r="AK209" s="55"/>
      <c r="AL209" s="55"/>
      <c r="AN209" s="55"/>
      <c r="AO209" s="55"/>
      <c r="AQ209" s="55"/>
      <c r="AR209" s="55"/>
      <c r="AT209" s="55"/>
      <c r="AU209" s="55"/>
      <c r="AY209" s="92"/>
      <c r="AZ209" s="55">
        <v>208.53</v>
      </c>
      <c r="BA209" s="55">
        <v>20</v>
      </c>
      <c r="BB209" s="55">
        <v>4170.6000000000004</v>
      </c>
      <c r="BC209" s="61">
        <f t="shared" si="7"/>
        <v>6.7685206824024319E-2</v>
      </c>
      <c r="BD209" s="86"/>
    </row>
    <row r="210" spans="1:56" x14ac:dyDescent="0.25">
      <c r="A210" s="85"/>
      <c r="B210" s="55" t="s">
        <v>65</v>
      </c>
      <c r="E210" s="55" t="s">
        <v>866</v>
      </c>
      <c r="F210" s="55"/>
      <c r="G210" s="105"/>
      <c r="H210" s="106"/>
      <c r="I210" s="55" t="s">
        <v>1136</v>
      </c>
      <c r="J210" s="55" t="s">
        <v>1117</v>
      </c>
      <c r="K210" s="55" t="s">
        <v>1137</v>
      </c>
      <c r="L210" s="57">
        <v>48.939454357121157</v>
      </c>
      <c r="M210" s="55">
        <v>12</v>
      </c>
      <c r="N210" s="55" t="s">
        <v>68</v>
      </c>
      <c r="AB210" s="55">
        <v>5</v>
      </c>
      <c r="AF210" s="59">
        <v>50846.003999999957</v>
      </c>
      <c r="AH210" s="55"/>
      <c r="AI210" s="55" t="s">
        <v>869</v>
      </c>
      <c r="AJ210" s="55"/>
      <c r="AK210" s="55"/>
      <c r="AL210" s="55"/>
      <c r="AN210" s="55"/>
      <c r="AO210" s="55"/>
      <c r="AQ210" s="55"/>
      <c r="AR210" s="55"/>
      <c r="AT210" s="55"/>
      <c r="AU210" s="55"/>
      <c r="AY210" s="92"/>
      <c r="AZ210" s="55">
        <v>1283.9899999999989</v>
      </c>
      <c r="BA210" s="55">
        <v>22</v>
      </c>
      <c r="BB210" s="55">
        <v>28247.779999999977</v>
      </c>
      <c r="BC210" s="61">
        <f t="shared" si="7"/>
        <v>0.45843687517852005</v>
      </c>
      <c r="BD210" s="86"/>
    </row>
    <row r="211" spans="1:56" x14ac:dyDescent="0.25">
      <c r="A211" s="85"/>
      <c r="B211" s="55" t="s">
        <v>65</v>
      </c>
      <c r="D211" s="55" t="s">
        <v>1138</v>
      </c>
      <c r="E211" s="55" t="s">
        <v>866</v>
      </c>
      <c r="F211" s="55"/>
      <c r="G211" s="105"/>
      <c r="H211" s="106"/>
      <c r="I211" s="55" t="s">
        <v>495</v>
      </c>
      <c r="J211" s="55" t="s">
        <v>1139</v>
      </c>
      <c r="K211" s="55" t="s">
        <v>138</v>
      </c>
      <c r="L211" s="57">
        <v>25.20046325165162</v>
      </c>
      <c r="M211" s="55">
        <v>13</v>
      </c>
      <c r="N211" s="55" t="s">
        <v>68</v>
      </c>
      <c r="AB211" s="55">
        <v>0</v>
      </c>
      <c r="AF211" s="59">
        <v>102532.60799999993</v>
      </c>
      <c r="AH211" s="55"/>
      <c r="AI211" s="55" t="s">
        <v>869</v>
      </c>
      <c r="AJ211" s="55"/>
      <c r="AK211" s="55"/>
      <c r="AL211" s="55"/>
      <c r="AN211" s="55"/>
      <c r="AO211" s="55"/>
      <c r="AQ211" s="55"/>
      <c r="AR211" s="55"/>
      <c r="AT211" s="55"/>
      <c r="AU211" s="55"/>
      <c r="AY211" s="92"/>
      <c r="AZ211" s="55">
        <v>3415.3899999999976</v>
      </c>
      <c r="BA211" s="55">
        <v>16.8</v>
      </c>
      <c r="BB211" s="55">
        <v>56962.559999999961</v>
      </c>
      <c r="BC211" s="61">
        <f t="shared" si="7"/>
        <v>0.92445275375866576</v>
      </c>
      <c r="BD211" s="86"/>
    </row>
    <row r="212" spans="1:56" x14ac:dyDescent="0.25">
      <c r="A212" s="85"/>
      <c r="E212" s="56" t="s">
        <v>888</v>
      </c>
      <c r="G212" s="105"/>
      <c r="H212" s="106"/>
      <c r="I212" s="208" t="s">
        <v>260</v>
      </c>
      <c r="J212" s="208" t="s">
        <v>492</v>
      </c>
      <c r="K212" s="208"/>
      <c r="L212" s="76"/>
      <c r="M212" s="55">
        <v>13</v>
      </c>
      <c r="AB212" s="57"/>
      <c r="AF212" s="59">
        <v>15500</v>
      </c>
      <c r="AI212" s="55" t="s">
        <v>115</v>
      </c>
      <c r="AJ212" s="55" t="s">
        <v>493</v>
      </c>
      <c r="AK212" s="59">
        <v>15500</v>
      </c>
      <c r="AY212" s="111"/>
      <c r="AZ212" s="60"/>
      <c r="BA212" s="60"/>
      <c r="BB212" s="87"/>
      <c r="BC212" s="40">
        <f t="shared" si="7"/>
        <v>0</v>
      </c>
      <c r="BD212" s="86"/>
    </row>
    <row r="213" spans="1:56" x14ac:dyDescent="0.25">
      <c r="A213" s="85"/>
      <c r="B213" s="55" t="s">
        <v>65</v>
      </c>
      <c r="D213" s="55" t="s">
        <v>840</v>
      </c>
      <c r="E213" s="56" t="s">
        <v>888</v>
      </c>
      <c r="G213" s="105"/>
      <c r="H213" s="106"/>
      <c r="I213" s="208" t="s">
        <v>833</v>
      </c>
      <c r="J213" s="208"/>
      <c r="K213" s="208"/>
      <c r="L213" s="76"/>
      <c r="M213" s="55">
        <v>13</v>
      </c>
      <c r="AB213" s="57"/>
      <c r="AI213" s="55" t="s">
        <v>115</v>
      </c>
      <c r="AJ213" s="55" t="s">
        <v>493</v>
      </c>
      <c r="AK213" s="59">
        <v>9500</v>
      </c>
      <c r="AY213" s="111"/>
      <c r="AZ213" s="60"/>
      <c r="BA213" s="60"/>
      <c r="BB213" s="87"/>
      <c r="BC213" s="40"/>
      <c r="BD213" s="86"/>
    </row>
    <row r="214" spans="1:56" x14ac:dyDescent="0.25">
      <c r="A214" s="85"/>
      <c r="B214" s="55" t="s">
        <v>72</v>
      </c>
      <c r="E214" s="55" t="s">
        <v>866</v>
      </c>
      <c r="F214" s="55"/>
      <c r="G214" s="121"/>
      <c r="H214" s="122"/>
      <c r="I214" s="55" t="s">
        <v>1140</v>
      </c>
      <c r="J214" s="55" t="s">
        <v>503</v>
      </c>
      <c r="K214" s="55" t="s">
        <v>1141</v>
      </c>
      <c r="L214" s="57">
        <v>37.067412930222858</v>
      </c>
      <c r="M214" s="55">
        <v>13</v>
      </c>
      <c r="N214" s="55" t="s">
        <v>99</v>
      </c>
      <c r="AB214" s="55">
        <v>0</v>
      </c>
      <c r="AF214" s="59">
        <v>444131</v>
      </c>
      <c r="AH214" s="55"/>
      <c r="AI214" s="55" t="s">
        <v>869</v>
      </c>
      <c r="AJ214" s="55"/>
      <c r="AK214" s="55"/>
      <c r="AL214" s="55"/>
      <c r="AN214" s="55"/>
      <c r="AO214" s="55"/>
      <c r="AQ214" s="55"/>
      <c r="AR214" s="55"/>
      <c r="AT214" s="55"/>
      <c r="AU214" s="55"/>
      <c r="AY214" s="110"/>
      <c r="AZ214" s="55">
        <v>12300.929999999989</v>
      </c>
      <c r="BA214" s="55">
        <v>18.666666666666668</v>
      </c>
      <c r="BB214" s="55">
        <v>227759.56999999983</v>
      </c>
      <c r="BC214" s="61">
        <f t="shared" ref="BC214:BC232" si="8">BB214/(5280*11.67)</f>
        <v>3.6963395198774349</v>
      </c>
      <c r="BD214" s="86"/>
    </row>
    <row r="215" spans="1:56" x14ac:dyDescent="0.25">
      <c r="A215" s="85"/>
      <c r="B215" s="55" t="s">
        <v>72</v>
      </c>
      <c r="E215" s="55" t="s">
        <v>866</v>
      </c>
      <c r="G215" s="108"/>
      <c r="H215" s="109"/>
      <c r="I215" s="55" t="s">
        <v>1142</v>
      </c>
      <c r="J215" s="55" t="s">
        <v>1143</v>
      </c>
      <c r="K215" s="55" t="s">
        <v>73</v>
      </c>
      <c r="L215" s="57">
        <v>33</v>
      </c>
      <c r="M215" s="55">
        <v>13</v>
      </c>
      <c r="N215" s="55" t="s">
        <v>68</v>
      </c>
      <c r="AB215" s="55">
        <v>0</v>
      </c>
      <c r="AF215" s="59">
        <v>22761.881999999801</v>
      </c>
      <c r="AH215" s="55"/>
      <c r="AI215" s="55" t="s">
        <v>869</v>
      </c>
      <c r="AY215" s="110"/>
      <c r="AZ215" s="55">
        <v>1149.5899999999899</v>
      </c>
      <c r="BA215" s="55">
        <v>11</v>
      </c>
      <c r="BB215" s="60">
        <v>12645.489999999889</v>
      </c>
      <c r="BC215" s="61">
        <f t="shared" si="8"/>
        <v>0.2052252927734915</v>
      </c>
      <c r="BD215" s="86"/>
    </row>
    <row r="216" spans="1:56" x14ac:dyDescent="0.25">
      <c r="A216" s="85"/>
      <c r="B216" s="55" t="s">
        <v>72</v>
      </c>
      <c r="E216" s="55" t="s">
        <v>866</v>
      </c>
      <c r="F216" s="55"/>
      <c r="G216" s="121"/>
      <c r="H216" s="122"/>
      <c r="I216" s="55" t="s">
        <v>1143</v>
      </c>
      <c r="J216" s="55" t="s">
        <v>1144</v>
      </c>
      <c r="K216" s="55" t="s">
        <v>73</v>
      </c>
      <c r="L216" s="57">
        <v>23.625868182669823</v>
      </c>
      <c r="M216" s="55">
        <v>13</v>
      </c>
      <c r="N216" s="55" t="s">
        <v>68</v>
      </c>
      <c r="AB216" s="55">
        <v>0</v>
      </c>
      <c r="AF216" s="59">
        <v>93498.058841255697</v>
      </c>
      <c r="AH216" s="55"/>
      <c r="AI216" s="55" t="s">
        <v>869</v>
      </c>
      <c r="AJ216" s="55"/>
      <c r="AK216" s="55"/>
      <c r="AL216" s="55"/>
      <c r="AN216" s="55"/>
      <c r="AO216" s="55"/>
      <c r="AQ216" s="55"/>
      <c r="AR216" s="55"/>
      <c r="AT216" s="55"/>
      <c r="AU216" s="55"/>
      <c r="AY216" s="110"/>
      <c r="AZ216" s="55">
        <v>2990.1966282199901</v>
      </c>
      <c r="BA216" s="55">
        <v>18</v>
      </c>
      <c r="BB216" s="55">
        <v>51943.366022919829</v>
      </c>
      <c r="BC216" s="61">
        <f t="shared" si="8"/>
        <v>0.84299560552374375</v>
      </c>
      <c r="BD216" s="86"/>
    </row>
    <row r="217" spans="1:56" x14ac:dyDescent="0.25">
      <c r="A217" s="85"/>
      <c r="B217" s="55" t="s">
        <v>72</v>
      </c>
      <c r="E217" s="55" t="s">
        <v>866</v>
      </c>
      <c r="F217" s="55"/>
      <c r="G217" s="105"/>
      <c r="H217" s="106"/>
      <c r="I217" s="55" t="s">
        <v>1143</v>
      </c>
      <c r="J217" s="55" t="s">
        <v>1140</v>
      </c>
      <c r="K217" s="55" t="s">
        <v>73</v>
      </c>
      <c r="L217" s="57">
        <v>37</v>
      </c>
      <c r="M217" s="55">
        <v>13</v>
      </c>
      <c r="N217" s="55" t="s">
        <v>68</v>
      </c>
      <c r="AB217" s="55">
        <v>0</v>
      </c>
      <c r="AF217" s="59">
        <v>16334.784000000001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92"/>
      <c r="AZ217" s="55">
        <v>756.24</v>
      </c>
      <c r="BA217" s="55">
        <v>12</v>
      </c>
      <c r="BB217" s="55">
        <v>9074.880000000001</v>
      </c>
      <c r="BC217" s="61">
        <f t="shared" si="8"/>
        <v>0.14727740126197711</v>
      </c>
      <c r="BD217" s="86"/>
    </row>
    <row r="218" spans="1:56" x14ac:dyDescent="0.25">
      <c r="A218" s="85"/>
      <c r="B218" s="55" t="s">
        <v>65</v>
      </c>
      <c r="D218" s="55" t="s">
        <v>1138</v>
      </c>
      <c r="E218" s="55" t="s">
        <v>866</v>
      </c>
      <c r="F218" s="55"/>
      <c r="G218" s="105"/>
      <c r="H218" s="106"/>
      <c r="I218" s="55" t="s">
        <v>1145</v>
      </c>
      <c r="J218" s="55" t="s">
        <v>507</v>
      </c>
      <c r="K218" s="55" t="s">
        <v>73</v>
      </c>
      <c r="L218" s="57">
        <v>9</v>
      </c>
      <c r="M218" s="55">
        <v>13</v>
      </c>
      <c r="N218" s="55" t="s">
        <v>68</v>
      </c>
      <c r="AB218" s="55">
        <v>2</v>
      </c>
      <c r="AF218" s="59">
        <v>8903.2847146559579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 t="s">
        <v>1146</v>
      </c>
      <c r="AZ218" s="55">
        <v>206.094553579999</v>
      </c>
      <c r="BA218" s="55">
        <v>24</v>
      </c>
      <c r="BB218" s="55">
        <v>4946.269285919976</v>
      </c>
      <c r="BC218" s="61">
        <f t="shared" si="8"/>
        <v>8.027364399002844E-2</v>
      </c>
      <c r="BD218" s="86"/>
    </row>
    <row r="219" spans="1:56" x14ac:dyDescent="0.25">
      <c r="A219" s="85"/>
      <c r="B219" s="55" t="s">
        <v>65</v>
      </c>
      <c r="D219" s="55" t="s">
        <v>1138</v>
      </c>
      <c r="E219" s="55" t="s">
        <v>866</v>
      </c>
      <c r="G219" s="108"/>
      <c r="H219" s="109"/>
      <c r="I219" s="55" t="s">
        <v>507</v>
      </c>
      <c r="J219" s="55" t="s">
        <v>495</v>
      </c>
      <c r="K219" s="55" t="s">
        <v>1139</v>
      </c>
      <c r="L219" s="57">
        <v>28.853036141293281</v>
      </c>
      <c r="M219" s="55">
        <v>13</v>
      </c>
      <c r="N219" s="55" t="s">
        <v>68</v>
      </c>
      <c r="AB219" s="55">
        <v>0</v>
      </c>
      <c r="AF219" s="59">
        <v>91895.327999999994</v>
      </c>
      <c r="AH219" s="55"/>
      <c r="AI219" s="55" t="s">
        <v>869</v>
      </c>
      <c r="AY219" s="110"/>
      <c r="AZ219" s="55">
        <v>1930.73</v>
      </c>
      <c r="BA219" s="55">
        <v>26.25</v>
      </c>
      <c r="BB219" s="60">
        <v>51052.959999999999</v>
      </c>
      <c r="BC219" s="61">
        <f t="shared" si="8"/>
        <v>0.82854509101295737</v>
      </c>
      <c r="BD219" s="86"/>
    </row>
    <row r="220" spans="1:56" x14ac:dyDescent="0.25">
      <c r="A220" s="85"/>
      <c r="B220" s="55" t="s">
        <v>72</v>
      </c>
      <c r="E220" s="55" t="s">
        <v>866</v>
      </c>
      <c r="G220" s="108"/>
      <c r="H220" s="109"/>
      <c r="I220" s="55" t="s">
        <v>1141</v>
      </c>
      <c r="J220" s="55" t="s">
        <v>1140</v>
      </c>
      <c r="K220" s="55" t="s">
        <v>73</v>
      </c>
      <c r="L220" s="57">
        <v>21</v>
      </c>
      <c r="M220" s="55">
        <v>13</v>
      </c>
      <c r="N220" s="55" t="s">
        <v>68</v>
      </c>
      <c r="AB220" s="55">
        <v>0</v>
      </c>
      <c r="AF220" s="59">
        <v>22803.48</v>
      </c>
      <c r="AH220" s="55"/>
      <c r="AI220" s="55" t="s">
        <v>869</v>
      </c>
      <c r="AY220" s="110"/>
      <c r="AZ220" s="55">
        <v>1266.8599999999999</v>
      </c>
      <c r="BA220" s="55">
        <v>10</v>
      </c>
      <c r="BB220" s="60">
        <v>12668.599999999999</v>
      </c>
      <c r="BC220" s="61">
        <f t="shared" si="8"/>
        <v>0.20560034795253301</v>
      </c>
      <c r="BD220" s="86"/>
    </row>
    <row r="221" spans="1:56" x14ac:dyDescent="0.25">
      <c r="A221" s="85"/>
      <c r="B221" s="55" t="s">
        <v>65</v>
      </c>
      <c r="D221" s="55" t="s">
        <v>1138</v>
      </c>
      <c r="E221" s="55" t="s">
        <v>866</v>
      </c>
      <c r="F221" s="55"/>
      <c r="G221" s="121"/>
      <c r="H221" s="122"/>
      <c r="I221" s="55" t="s">
        <v>1147</v>
      </c>
      <c r="J221" s="55" t="s">
        <v>1139</v>
      </c>
      <c r="K221" s="55" t="s">
        <v>495</v>
      </c>
      <c r="L221" s="57">
        <v>39</v>
      </c>
      <c r="M221" s="55">
        <v>13</v>
      </c>
      <c r="N221" s="55" t="s">
        <v>68</v>
      </c>
      <c r="AB221" s="55">
        <v>0</v>
      </c>
      <c r="AF221" s="59">
        <v>36200.519999999677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110"/>
      <c r="AZ221" s="55">
        <v>1117.29999999999</v>
      </c>
      <c r="BA221" s="55">
        <v>18</v>
      </c>
      <c r="BB221" s="55">
        <v>20111.39999999982</v>
      </c>
      <c r="BC221" s="61">
        <f t="shared" si="8"/>
        <v>0.32639051180181994</v>
      </c>
      <c r="BD221" s="86"/>
    </row>
    <row r="222" spans="1:56" x14ac:dyDescent="0.25">
      <c r="A222" s="85"/>
      <c r="B222" s="55" t="s">
        <v>72</v>
      </c>
      <c r="E222" s="55" t="s">
        <v>866</v>
      </c>
      <c r="F222" s="55"/>
      <c r="G222" s="105"/>
      <c r="H222" s="106"/>
      <c r="I222" s="55" t="s">
        <v>1148</v>
      </c>
      <c r="J222" s="55" t="s">
        <v>1143</v>
      </c>
      <c r="K222" s="55" t="s">
        <v>73</v>
      </c>
      <c r="L222" s="57">
        <v>35</v>
      </c>
      <c r="M222" s="55">
        <v>13</v>
      </c>
      <c r="N222" s="55" t="s">
        <v>68</v>
      </c>
      <c r="AB222" s="55">
        <v>0</v>
      </c>
      <c r="AF222" s="59">
        <v>16525.8</v>
      </c>
      <c r="AH222" s="55"/>
      <c r="AI222" s="55" t="s">
        <v>869</v>
      </c>
      <c r="AJ222" s="55"/>
      <c r="AK222" s="55"/>
      <c r="AL222" s="55"/>
      <c r="AN222" s="55"/>
      <c r="AO222" s="55"/>
      <c r="AQ222" s="55"/>
      <c r="AR222" s="55"/>
      <c r="AT222" s="55"/>
      <c r="AU222" s="55"/>
      <c r="AY222" s="92"/>
      <c r="AZ222" s="55">
        <v>765</v>
      </c>
      <c r="BA222" s="55">
        <v>12</v>
      </c>
      <c r="BB222" s="55">
        <v>9181</v>
      </c>
      <c r="BC222" s="61">
        <f t="shared" si="8"/>
        <v>0.14899963646750281</v>
      </c>
      <c r="BD222" s="86"/>
    </row>
    <row r="223" spans="1:56" x14ac:dyDescent="0.25">
      <c r="A223" s="85"/>
      <c r="B223" s="55" t="s">
        <v>72</v>
      </c>
      <c r="E223" s="55" t="s">
        <v>866</v>
      </c>
      <c r="F223" s="55"/>
      <c r="G223" s="121"/>
      <c r="H223" s="122"/>
      <c r="I223" s="55" t="s">
        <v>1149</v>
      </c>
      <c r="J223" s="55" t="s">
        <v>1141</v>
      </c>
      <c r="K223" s="55" t="s">
        <v>237</v>
      </c>
      <c r="L223" s="57">
        <v>45.370976748803507</v>
      </c>
      <c r="M223" s="55">
        <v>13</v>
      </c>
      <c r="N223" s="55" t="s">
        <v>99</v>
      </c>
      <c r="AB223" s="55">
        <v>0</v>
      </c>
      <c r="AF223" s="59">
        <v>377132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110"/>
      <c r="AZ223" s="55">
        <v>9913.7399999999907</v>
      </c>
      <c r="BA223" s="55">
        <v>19</v>
      </c>
      <c r="BB223" s="55">
        <v>193400.79999999978</v>
      </c>
      <c r="BC223" s="61">
        <f t="shared" si="8"/>
        <v>3.1387265975954888</v>
      </c>
      <c r="BD223" s="86"/>
    </row>
    <row r="224" spans="1:56" x14ac:dyDescent="0.25">
      <c r="A224" s="85"/>
      <c r="B224" s="55" t="s">
        <v>65</v>
      </c>
      <c r="D224" s="55" t="s">
        <v>823</v>
      </c>
      <c r="E224" s="56" t="s">
        <v>888</v>
      </c>
      <c r="G224" s="108">
        <v>700</v>
      </c>
      <c r="H224" s="109">
        <v>999</v>
      </c>
      <c r="I224" s="55" t="s">
        <v>508</v>
      </c>
      <c r="J224" s="55" t="s">
        <v>509</v>
      </c>
      <c r="K224" s="55" t="s">
        <v>73</v>
      </c>
      <c r="L224" s="57">
        <v>10</v>
      </c>
      <c r="M224" s="55">
        <v>13</v>
      </c>
      <c r="N224" s="55" t="s">
        <v>68</v>
      </c>
      <c r="AF224" s="59">
        <v>25376.600000000002</v>
      </c>
      <c r="AY224" s="110"/>
      <c r="AZ224" s="55">
        <v>1364</v>
      </c>
      <c r="BA224" s="55">
        <v>12</v>
      </c>
      <c r="BB224" s="60">
        <v>16372</v>
      </c>
      <c r="BC224" s="40">
        <f t="shared" si="8"/>
        <v>0.26570330554906391</v>
      </c>
      <c r="BD224" s="86"/>
    </row>
    <row r="225" spans="2:55" x14ac:dyDescent="0.25">
      <c r="B225" s="55" t="s">
        <v>65</v>
      </c>
      <c r="D225" s="55" t="s">
        <v>1150</v>
      </c>
      <c r="E225" s="55" t="s">
        <v>866</v>
      </c>
      <c r="G225" s="105"/>
      <c r="H225" s="106"/>
      <c r="I225" s="208" t="s">
        <v>1151</v>
      </c>
      <c r="J225" s="208" t="s">
        <v>1152</v>
      </c>
      <c r="K225" s="208" t="s">
        <v>1134</v>
      </c>
      <c r="L225" s="76">
        <v>43</v>
      </c>
      <c r="M225" s="55">
        <v>14</v>
      </c>
      <c r="N225" s="55" t="s">
        <v>68</v>
      </c>
      <c r="AB225" s="57">
        <v>2</v>
      </c>
      <c r="AF225" s="59">
        <v>41561.279999999999</v>
      </c>
      <c r="AI225" s="55" t="s">
        <v>869</v>
      </c>
      <c r="AY225" s="111"/>
      <c r="AZ225" s="60">
        <v>1154.48</v>
      </c>
      <c r="BA225" s="60">
        <v>20</v>
      </c>
      <c r="BB225" s="87">
        <v>23089.599999999999</v>
      </c>
      <c r="BC225" s="61">
        <f t="shared" si="8"/>
        <v>0.37472410480122559</v>
      </c>
    </row>
    <row r="226" spans="2:55" x14ac:dyDescent="0.25">
      <c r="B226" s="55" t="s">
        <v>65</v>
      </c>
      <c r="D226" s="55" t="s">
        <v>1153</v>
      </c>
      <c r="E226" s="55" t="s">
        <v>866</v>
      </c>
      <c r="G226" s="121"/>
      <c r="H226" s="122"/>
      <c r="I226" s="55" t="s">
        <v>1154</v>
      </c>
      <c r="J226" s="55" t="s">
        <v>87</v>
      </c>
      <c r="K226" s="55" t="s">
        <v>1155</v>
      </c>
      <c r="L226" s="57">
        <v>51.978230861309761</v>
      </c>
      <c r="M226" s="55">
        <v>14</v>
      </c>
      <c r="N226" s="55" t="s">
        <v>68</v>
      </c>
      <c r="AB226" s="55">
        <v>4</v>
      </c>
      <c r="AF226" s="59">
        <v>123696.39599999959</v>
      </c>
      <c r="AI226" s="55" t="s">
        <v>869</v>
      </c>
      <c r="AY226" s="120"/>
      <c r="AZ226" s="55">
        <v>2734.5899999999901</v>
      </c>
      <c r="BA226" s="55">
        <v>27.333333333333332</v>
      </c>
      <c r="BB226" s="60">
        <v>68720.219999999768</v>
      </c>
      <c r="BC226" s="61">
        <f t="shared" si="8"/>
        <v>1.1152693386305175</v>
      </c>
    </row>
    <row r="227" spans="2:55" x14ac:dyDescent="0.25">
      <c r="B227" s="55" t="s">
        <v>65</v>
      </c>
      <c r="D227" s="55" t="s">
        <v>1153</v>
      </c>
      <c r="E227" s="55" t="s">
        <v>866</v>
      </c>
      <c r="G227" s="121"/>
      <c r="H227" s="122"/>
      <c r="I227" s="55" t="s">
        <v>1156</v>
      </c>
      <c r="J227" s="55" t="s">
        <v>1157</v>
      </c>
      <c r="K227" s="55" t="s">
        <v>1158</v>
      </c>
      <c r="L227" s="57">
        <v>17.675506220631522</v>
      </c>
      <c r="M227" s="55">
        <v>14</v>
      </c>
      <c r="N227" s="55" t="s">
        <v>68</v>
      </c>
      <c r="AB227" s="55">
        <v>11</v>
      </c>
      <c r="AF227" s="59">
        <v>68407.523999999961</v>
      </c>
      <c r="AI227" s="55" t="s">
        <v>869</v>
      </c>
      <c r="AY227" s="110"/>
      <c r="AZ227" s="55">
        <v>1659.7799999999993</v>
      </c>
      <c r="BA227" s="55">
        <v>22.8</v>
      </c>
      <c r="BB227" s="60">
        <v>38004.179999999978</v>
      </c>
      <c r="BC227" s="61">
        <f t="shared" si="8"/>
        <v>0.61677475266806858</v>
      </c>
    </row>
    <row r="228" spans="2:55" x14ac:dyDescent="0.25">
      <c r="B228" s="55" t="s">
        <v>65</v>
      </c>
      <c r="D228" s="55" t="s">
        <v>1159</v>
      </c>
      <c r="E228" s="55" t="s">
        <v>866</v>
      </c>
      <c r="F228" s="55"/>
      <c r="G228" s="121"/>
      <c r="H228" s="122"/>
      <c r="I228" s="55" t="s">
        <v>484</v>
      </c>
      <c r="J228" s="55" t="s">
        <v>87</v>
      </c>
      <c r="K228" s="55" t="s">
        <v>480</v>
      </c>
      <c r="L228" s="57">
        <v>47.012218519323156</v>
      </c>
      <c r="M228" s="55">
        <v>14</v>
      </c>
      <c r="N228" s="55" t="s">
        <v>71</v>
      </c>
      <c r="AB228" s="55">
        <v>22</v>
      </c>
      <c r="AF228" s="59">
        <v>568391</v>
      </c>
      <c r="AH228" s="55"/>
      <c r="AI228" s="55" t="s">
        <v>869</v>
      </c>
      <c r="AJ228" s="55"/>
      <c r="AK228" s="55"/>
      <c r="AL228" s="55"/>
      <c r="AN228" s="55"/>
      <c r="AO228" s="55"/>
      <c r="AQ228" s="55"/>
      <c r="AR228" s="55"/>
      <c r="AT228" s="55"/>
      <c r="AU228" s="55"/>
      <c r="AY228" s="110" t="s">
        <v>1160</v>
      </c>
      <c r="AZ228" s="55">
        <v>7412.9412192699765</v>
      </c>
      <c r="BA228" s="55">
        <v>36.142857142857146</v>
      </c>
      <c r="BB228" s="55">
        <v>270662.50389371917</v>
      </c>
      <c r="BC228" s="61">
        <f t="shared" si="8"/>
        <v>4.392616783089883</v>
      </c>
    </row>
    <row r="229" spans="2:55" x14ac:dyDescent="0.25">
      <c r="B229" s="55" t="s">
        <v>65</v>
      </c>
      <c r="D229" s="55" t="s">
        <v>1150</v>
      </c>
      <c r="E229" s="55" t="s">
        <v>866</v>
      </c>
      <c r="F229" s="55"/>
      <c r="G229" s="105"/>
      <c r="H229" s="106"/>
      <c r="I229" s="55" t="s">
        <v>1161</v>
      </c>
      <c r="J229" s="55" t="s">
        <v>1162</v>
      </c>
      <c r="K229" s="55" t="s">
        <v>1163</v>
      </c>
      <c r="L229" s="57">
        <v>21</v>
      </c>
      <c r="M229" s="55">
        <v>14</v>
      </c>
      <c r="N229" s="55" t="s">
        <v>68</v>
      </c>
      <c r="AB229" s="55">
        <v>0</v>
      </c>
      <c r="AF229" s="59">
        <v>17582.831999999958</v>
      </c>
      <c r="AH229" s="55"/>
      <c r="AI229" s="55" t="s">
        <v>869</v>
      </c>
      <c r="AJ229" s="55"/>
      <c r="AK229" s="55"/>
      <c r="AL229" s="55"/>
      <c r="AN229" s="55"/>
      <c r="AO229" s="55"/>
      <c r="AQ229" s="55"/>
      <c r="AR229" s="55"/>
      <c r="AT229" s="55"/>
      <c r="AU229" s="55"/>
      <c r="AY229" s="92"/>
      <c r="AZ229" s="55">
        <v>407.00999999999902</v>
      </c>
      <c r="BA229" s="55">
        <v>24</v>
      </c>
      <c r="BB229" s="55">
        <v>9768.2399999999761</v>
      </c>
      <c r="BC229" s="61">
        <f t="shared" si="8"/>
        <v>0.15853003038092975</v>
      </c>
    </row>
    <row r="230" spans="2:55" x14ac:dyDescent="0.25">
      <c r="B230" s="55" t="s">
        <v>72</v>
      </c>
      <c r="E230" s="55" t="s">
        <v>866</v>
      </c>
      <c r="F230" s="55"/>
      <c r="G230" s="121"/>
      <c r="H230" s="122"/>
      <c r="I230" s="55" t="s">
        <v>1164</v>
      </c>
      <c r="J230" s="55" t="s">
        <v>98</v>
      </c>
      <c r="K230" s="55" t="s">
        <v>1165</v>
      </c>
      <c r="L230" s="57">
        <v>30</v>
      </c>
      <c r="M230" s="55">
        <v>14</v>
      </c>
      <c r="N230" s="55" t="s">
        <v>99</v>
      </c>
      <c r="AB230" s="55">
        <v>0</v>
      </c>
      <c r="AF230" s="59">
        <v>201498</v>
      </c>
      <c r="AH230" s="55"/>
      <c r="AI230" s="55" t="s">
        <v>869</v>
      </c>
      <c r="AJ230" s="55"/>
      <c r="AK230" s="55"/>
      <c r="AL230" s="55"/>
      <c r="AN230" s="55"/>
      <c r="AO230" s="55"/>
      <c r="AQ230" s="55"/>
      <c r="AR230" s="55"/>
      <c r="AT230" s="55"/>
      <c r="AU230" s="55"/>
      <c r="AY230" s="110"/>
      <c r="AZ230" s="55">
        <v>5166.6199999999899</v>
      </c>
      <c r="BA230" s="55">
        <v>20</v>
      </c>
      <c r="BB230" s="55">
        <v>103332.39999999979</v>
      </c>
      <c r="BC230" s="61">
        <f t="shared" si="8"/>
        <v>1.6769948845784288</v>
      </c>
    </row>
    <row r="231" spans="2:55" x14ac:dyDescent="0.25">
      <c r="B231" s="55" t="s">
        <v>65</v>
      </c>
      <c r="D231" s="55" t="s">
        <v>1150</v>
      </c>
      <c r="E231" s="55" t="s">
        <v>866</v>
      </c>
      <c r="G231" s="108"/>
      <c r="H231" s="109"/>
      <c r="I231" s="55" t="s">
        <v>1166</v>
      </c>
      <c r="J231" s="55" t="s">
        <v>1134</v>
      </c>
      <c r="K231" s="55" t="s">
        <v>1167</v>
      </c>
      <c r="L231" s="57">
        <v>13</v>
      </c>
      <c r="M231" s="55">
        <v>14</v>
      </c>
      <c r="N231" s="55" t="s">
        <v>68</v>
      </c>
      <c r="AB231" s="55">
        <v>0</v>
      </c>
      <c r="AF231" s="59">
        <v>12123.108</v>
      </c>
      <c r="AI231" s="55" t="s">
        <v>869</v>
      </c>
      <c r="AY231" s="110" t="s">
        <v>1168</v>
      </c>
      <c r="AZ231" s="55">
        <v>374.17</v>
      </c>
      <c r="BA231" s="55">
        <v>18</v>
      </c>
      <c r="BB231" s="60">
        <v>6735.06</v>
      </c>
      <c r="BC231" s="61">
        <f t="shared" si="8"/>
        <v>0.10930415985043235</v>
      </c>
    </row>
    <row r="232" spans="2:55" x14ac:dyDescent="0.25">
      <c r="B232" s="55" t="s">
        <v>65</v>
      </c>
      <c r="D232" s="55" t="s">
        <v>1153</v>
      </c>
      <c r="E232" s="55" t="s">
        <v>866</v>
      </c>
      <c r="G232" s="108"/>
      <c r="H232" s="109"/>
      <c r="I232" s="55" t="s">
        <v>1158</v>
      </c>
      <c r="J232" s="55" t="s">
        <v>1156</v>
      </c>
      <c r="K232" s="55" t="s">
        <v>1155</v>
      </c>
      <c r="L232" s="57">
        <v>59</v>
      </c>
      <c r="M232" s="55">
        <v>14</v>
      </c>
      <c r="N232" s="55" t="s">
        <v>68</v>
      </c>
      <c r="AB232" s="55">
        <v>4</v>
      </c>
      <c r="AF232" s="59">
        <v>50247.216000000008</v>
      </c>
      <c r="AI232" s="55" t="s">
        <v>869</v>
      </c>
      <c r="AY232" s="120"/>
      <c r="AZ232" s="55">
        <v>1163.1300000000001</v>
      </c>
      <c r="BA232" s="55">
        <v>24</v>
      </c>
      <c r="BB232" s="60">
        <v>27915.120000000003</v>
      </c>
      <c r="BC232" s="61">
        <f t="shared" si="8"/>
        <v>0.45303809301238612</v>
      </c>
    </row>
    <row r="233" spans="2:55" x14ac:dyDescent="0.25">
      <c r="B233" s="55" t="s">
        <v>72</v>
      </c>
      <c r="E233" s="55" t="s">
        <v>866</v>
      </c>
      <c r="F233" s="55"/>
      <c r="G233" s="121"/>
      <c r="H233" s="122"/>
      <c r="I233" s="55" t="s">
        <v>1165</v>
      </c>
      <c r="J233" s="55" t="s">
        <v>1169</v>
      </c>
      <c r="K233" s="55" t="s">
        <v>560</v>
      </c>
      <c r="M233" s="55">
        <v>14</v>
      </c>
      <c r="N233" s="55" t="s">
        <v>1075</v>
      </c>
      <c r="AB233" s="55">
        <v>0</v>
      </c>
      <c r="AF233" s="59">
        <v>500000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BB233" s="55"/>
    </row>
    <row r="234" spans="2:55" x14ac:dyDescent="0.25"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1170</v>
      </c>
      <c r="J234" s="55" t="s">
        <v>1152</v>
      </c>
      <c r="K234" s="55" t="s">
        <v>1134</v>
      </c>
      <c r="L234" s="57">
        <v>36</v>
      </c>
      <c r="M234" s="55">
        <v>14</v>
      </c>
      <c r="N234" s="55" t="s">
        <v>68</v>
      </c>
      <c r="AB234" s="55">
        <v>2</v>
      </c>
      <c r="AF234" s="59">
        <v>46032.839999999618</v>
      </c>
      <c r="AI234" s="55" t="s">
        <v>869</v>
      </c>
      <c r="AY234" s="110"/>
      <c r="AZ234" s="55">
        <v>1217.79999999999</v>
      </c>
      <c r="BA234" s="55">
        <v>21</v>
      </c>
      <c r="BB234" s="60">
        <v>25573.799999999788</v>
      </c>
      <c r="BC234" s="61">
        <f t="shared" ref="BC234:BC252" si="9">BB234/(5280*11.67)</f>
        <v>0.41504050790682839</v>
      </c>
    </row>
    <row r="235" spans="2:55" x14ac:dyDescent="0.25">
      <c r="B235" s="55" t="s">
        <v>72</v>
      </c>
      <c r="E235" s="55" t="s">
        <v>866</v>
      </c>
      <c r="G235" s="108"/>
      <c r="H235" s="109"/>
      <c r="I235" s="55" t="s">
        <v>1171</v>
      </c>
      <c r="J235" s="55" t="s">
        <v>239</v>
      </c>
      <c r="K235" s="55" t="s">
        <v>117</v>
      </c>
      <c r="L235" s="57">
        <v>17</v>
      </c>
      <c r="M235" s="55">
        <v>14</v>
      </c>
      <c r="N235" s="55" t="s">
        <v>68</v>
      </c>
      <c r="AB235" s="55">
        <v>0</v>
      </c>
      <c r="AF235" s="59">
        <v>25697</v>
      </c>
      <c r="AI235" s="55" t="s">
        <v>869</v>
      </c>
      <c r="AY235" s="110"/>
      <c r="AZ235" s="55">
        <v>1190</v>
      </c>
      <c r="BA235" s="55">
        <v>12</v>
      </c>
      <c r="BB235" s="60">
        <v>14276</v>
      </c>
      <c r="BC235" s="61">
        <f t="shared" si="9"/>
        <v>0.2316870504531173</v>
      </c>
    </row>
    <row r="236" spans="2:55" x14ac:dyDescent="0.25">
      <c r="B236" s="55" t="s">
        <v>65</v>
      </c>
      <c r="D236" s="55" t="s">
        <v>1150</v>
      </c>
      <c r="E236" s="55" t="s">
        <v>866</v>
      </c>
      <c r="F236" s="55"/>
      <c r="G236" s="105"/>
      <c r="H236" s="106"/>
      <c r="I236" s="55" t="s">
        <v>1134</v>
      </c>
      <c r="J236" s="55" t="s">
        <v>87</v>
      </c>
      <c r="K236" s="55" t="s">
        <v>1162</v>
      </c>
      <c r="L236" s="57">
        <v>29.439607858035256</v>
      </c>
      <c r="M236" s="55">
        <v>14</v>
      </c>
      <c r="N236" s="55" t="s">
        <v>68</v>
      </c>
      <c r="AB236" s="55">
        <v>0</v>
      </c>
      <c r="AF236" s="59">
        <v>100447.70399999997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92"/>
      <c r="AZ236" s="55">
        <v>2218.4099999999989</v>
      </c>
      <c r="BA236" s="55">
        <v>24.8</v>
      </c>
      <c r="BB236" s="55">
        <v>55804.279999999984</v>
      </c>
      <c r="BC236" s="61">
        <f t="shared" si="9"/>
        <v>0.90565487782711407</v>
      </c>
    </row>
    <row r="237" spans="2:55" x14ac:dyDescent="0.25">
      <c r="B237" s="55" t="s">
        <v>65</v>
      </c>
      <c r="D237" s="55" t="s">
        <v>1150</v>
      </c>
      <c r="E237" s="55" t="s">
        <v>866</v>
      </c>
      <c r="F237" s="55"/>
      <c r="G237" s="105"/>
      <c r="H237" s="106"/>
      <c r="I237" s="55" t="s">
        <v>1162</v>
      </c>
      <c r="J237" s="55" t="s">
        <v>1152</v>
      </c>
      <c r="K237" s="55" t="s">
        <v>1134</v>
      </c>
      <c r="L237" s="57">
        <v>30.694357354392892</v>
      </c>
      <c r="M237" s="55">
        <v>14</v>
      </c>
      <c r="N237" s="55" t="s">
        <v>68</v>
      </c>
      <c r="AB237" s="55">
        <v>2</v>
      </c>
      <c r="AF237" s="59">
        <v>50143.499999999964</v>
      </c>
      <c r="AH237" s="55"/>
      <c r="AI237" s="55" t="s">
        <v>869</v>
      </c>
      <c r="AJ237" s="55"/>
      <c r="AK237" s="55"/>
      <c r="AL237" s="55"/>
      <c r="AN237" s="55"/>
      <c r="AO237" s="55"/>
      <c r="AQ237" s="55"/>
      <c r="AR237" s="55"/>
      <c r="AT237" s="55"/>
      <c r="AU237" s="55"/>
      <c r="AY237" s="92"/>
      <c r="AZ237" s="55">
        <v>1266.2499999999989</v>
      </c>
      <c r="BA237" s="55">
        <v>22</v>
      </c>
      <c r="BB237" s="55">
        <v>27857.499999999978</v>
      </c>
      <c r="BC237" s="61">
        <f t="shared" si="9"/>
        <v>0.45210297057983401</v>
      </c>
    </row>
    <row r="238" spans="2:55" x14ac:dyDescent="0.25">
      <c r="B238" s="55" t="s">
        <v>65</v>
      </c>
      <c r="E238" s="55" t="s">
        <v>866</v>
      </c>
      <c r="G238" s="108"/>
      <c r="H238" s="109"/>
      <c r="I238" s="55" t="s">
        <v>1172</v>
      </c>
      <c r="J238" s="55" t="s">
        <v>1173</v>
      </c>
      <c r="K238" s="55" t="s">
        <v>1174</v>
      </c>
      <c r="L238" s="57">
        <v>35</v>
      </c>
      <c r="M238" s="55">
        <v>15</v>
      </c>
      <c r="N238" s="55" t="s">
        <v>68</v>
      </c>
      <c r="AB238" s="55">
        <v>0</v>
      </c>
      <c r="AF238" s="59">
        <v>6959.3039999999783</v>
      </c>
      <c r="AI238" s="55" t="s">
        <v>869</v>
      </c>
      <c r="AY238" s="110"/>
      <c r="AZ238" s="55">
        <v>322.18999999999897</v>
      </c>
      <c r="BA238" s="55">
        <v>12</v>
      </c>
      <c r="BB238" s="60">
        <v>3866.2799999999879</v>
      </c>
      <c r="BC238" s="61">
        <f t="shared" si="9"/>
        <v>6.2746358183375983E-2</v>
      </c>
    </row>
    <row r="239" spans="2:55" x14ac:dyDescent="0.25">
      <c r="B239" s="55" t="s">
        <v>65</v>
      </c>
      <c r="E239" s="55" t="s">
        <v>866</v>
      </c>
      <c r="F239" s="55"/>
      <c r="G239" s="121"/>
      <c r="H239" s="122"/>
      <c r="I239" s="55" t="s">
        <v>1172</v>
      </c>
      <c r="J239" s="55" t="s">
        <v>1173</v>
      </c>
      <c r="K239" s="55" t="s">
        <v>1175</v>
      </c>
      <c r="L239" s="57">
        <v>35.593201069603374</v>
      </c>
      <c r="M239" s="55">
        <v>15</v>
      </c>
      <c r="N239" s="55" t="s">
        <v>68</v>
      </c>
      <c r="AB239" s="55">
        <v>15</v>
      </c>
      <c r="AF239" s="59">
        <v>49112.783999999971</v>
      </c>
      <c r="AH239" s="55"/>
      <c r="AI239" s="55" t="s">
        <v>869</v>
      </c>
      <c r="AJ239" s="55"/>
      <c r="AK239" s="55"/>
      <c r="AL239" s="55"/>
      <c r="AN239" s="55"/>
      <c r="AO239" s="55"/>
      <c r="AQ239" s="55"/>
      <c r="AR239" s="55"/>
      <c r="AT239" s="55"/>
      <c r="AU239" s="55"/>
      <c r="AY239" s="120"/>
      <c r="AZ239" s="55">
        <v>1269.1899999999991</v>
      </c>
      <c r="BA239" s="55">
        <v>21.5</v>
      </c>
      <c r="BB239" s="55">
        <v>27284.879999999983</v>
      </c>
      <c r="BC239" s="61">
        <f t="shared" si="9"/>
        <v>0.44280984653735267</v>
      </c>
    </row>
    <row r="240" spans="2:55" x14ac:dyDescent="0.25">
      <c r="B240" s="55" t="s">
        <v>65</v>
      </c>
      <c r="E240" s="55" t="s">
        <v>866</v>
      </c>
      <c r="G240" s="108"/>
      <c r="H240" s="109"/>
      <c r="I240" s="55" t="s">
        <v>1176</v>
      </c>
      <c r="J240" s="55" t="s">
        <v>532</v>
      </c>
      <c r="K240" s="55" t="s">
        <v>1177</v>
      </c>
      <c r="L240" s="57">
        <v>25.562523806511731</v>
      </c>
      <c r="M240" s="55">
        <v>15</v>
      </c>
      <c r="N240" s="55" t="s">
        <v>68</v>
      </c>
      <c r="AB240" s="55">
        <v>30</v>
      </c>
      <c r="AF240" s="59">
        <v>146000.06860363195</v>
      </c>
      <c r="AI240" s="55" t="s">
        <v>869</v>
      </c>
      <c r="AY240" s="110"/>
      <c r="AZ240" s="55">
        <v>2752.477918359999</v>
      </c>
      <c r="BA240" s="55">
        <v>28.285714285714285</v>
      </c>
      <c r="BB240" s="60">
        <v>81111.149224239969</v>
      </c>
      <c r="BC240" s="61">
        <f t="shared" si="9"/>
        <v>1.3163633316493983</v>
      </c>
    </row>
    <row r="241" spans="2:55" x14ac:dyDescent="0.25">
      <c r="B241" s="55" t="s">
        <v>65</v>
      </c>
      <c r="E241" s="55" t="s">
        <v>866</v>
      </c>
      <c r="G241" s="108"/>
      <c r="H241" s="109"/>
      <c r="I241" s="55" t="s">
        <v>1173</v>
      </c>
      <c r="J241" s="55" t="s">
        <v>1178</v>
      </c>
      <c r="K241" s="55" t="s">
        <v>1179</v>
      </c>
      <c r="L241" s="57">
        <v>22.127272469696113</v>
      </c>
      <c r="M241" s="55">
        <v>15</v>
      </c>
      <c r="N241" s="55" t="s">
        <v>68</v>
      </c>
      <c r="AB241" s="55">
        <v>6</v>
      </c>
      <c r="AF241" s="59">
        <v>111811.39199999991</v>
      </c>
      <c r="AI241" s="55" t="s">
        <v>869</v>
      </c>
      <c r="AY241" s="110"/>
      <c r="AZ241" s="55">
        <v>2384.909999999998</v>
      </c>
      <c r="BA241" s="55">
        <v>26.4</v>
      </c>
      <c r="BB241" s="60">
        <v>62117.439999999944</v>
      </c>
      <c r="BC241" s="61">
        <f t="shared" si="9"/>
        <v>1.0081119680091393</v>
      </c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1180</v>
      </c>
      <c r="J242" s="55" t="s">
        <v>1181</v>
      </c>
      <c r="K242" s="55" t="s">
        <v>73</v>
      </c>
      <c r="L242" s="57">
        <v>27</v>
      </c>
      <c r="M242" s="55">
        <v>15</v>
      </c>
      <c r="N242" s="55" t="s">
        <v>68</v>
      </c>
      <c r="AB242" s="55">
        <v>0</v>
      </c>
      <c r="AF242" s="59">
        <v>22756.53599999996</v>
      </c>
      <c r="AG242" s="55"/>
      <c r="AH242" s="59"/>
      <c r="AI242" s="55" t="s">
        <v>869</v>
      </c>
      <c r="AY242" s="110"/>
      <c r="AZ242" s="55">
        <v>574.65999999999894</v>
      </c>
      <c r="BA242" s="55">
        <v>22</v>
      </c>
      <c r="BB242" s="60">
        <v>12642.519999999977</v>
      </c>
      <c r="BC242" s="61">
        <f t="shared" si="9"/>
        <v>0.2051770922593541</v>
      </c>
    </row>
    <row r="243" spans="2:55" x14ac:dyDescent="0.25">
      <c r="B243" s="55" t="s">
        <v>65</v>
      </c>
      <c r="E243" s="55" t="s">
        <v>866</v>
      </c>
      <c r="G243" s="108"/>
      <c r="H243" s="109"/>
      <c r="I243" s="55" t="s">
        <v>1182</v>
      </c>
      <c r="J243" s="55" t="s">
        <v>1183</v>
      </c>
      <c r="K243" s="55" t="s">
        <v>1181</v>
      </c>
      <c r="L243" s="57">
        <v>32.843524797032266</v>
      </c>
      <c r="M243" s="55">
        <v>15</v>
      </c>
      <c r="N243" s="55" t="s">
        <v>68</v>
      </c>
      <c r="AB243" s="55">
        <v>5</v>
      </c>
      <c r="AF243" s="59">
        <v>56828.735999999873</v>
      </c>
      <c r="AI243" s="55" t="s">
        <v>869</v>
      </c>
      <c r="AY243" s="110"/>
      <c r="AZ243" s="55">
        <v>1315.4799999999971</v>
      </c>
      <c r="BA243" s="55">
        <v>24</v>
      </c>
      <c r="BB243" s="60">
        <v>31571.519999999928</v>
      </c>
      <c r="BC243" s="61">
        <f t="shared" si="9"/>
        <v>0.51237828152995135</v>
      </c>
    </row>
    <row r="244" spans="2:55" x14ac:dyDescent="0.25">
      <c r="B244" s="55" t="s">
        <v>65</v>
      </c>
      <c r="E244" s="55" t="s">
        <v>866</v>
      </c>
      <c r="F244" s="55"/>
      <c r="G244" s="121"/>
      <c r="H244" s="122"/>
      <c r="I244" s="55" t="s">
        <v>1184</v>
      </c>
      <c r="J244" s="55" t="s">
        <v>1182</v>
      </c>
      <c r="K244" s="55" t="s">
        <v>73</v>
      </c>
      <c r="L244" s="57">
        <v>19.297656267301647</v>
      </c>
      <c r="M244" s="55">
        <v>15</v>
      </c>
      <c r="N244" s="55" t="s">
        <v>68</v>
      </c>
      <c r="AB244" s="55">
        <v>11</v>
      </c>
      <c r="AF244" s="59">
        <v>37388.052000000003</v>
      </c>
      <c r="AH244" s="55"/>
      <c r="AI244" s="55" t="s">
        <v>869</v>
      </c>
      <c r="AJ244" s="55"/>
      <c r="AK244" s="55"/>
      <c r="AL244" s="55"/>
      <c r="AN244" s="55"/>
      <c r="AO244" s="55"/>
      <c r="AQ244" s="55"/>
      <c r="AR244" s="55"/>
      <c r="AT244" s="55"/>
      <c r="AU244" s="55"/>
      <c r="AY244" s="110"/>
      <c r="AZ244" s="55">
        <v>907.18000000000006</v>
      </c>
      <c r="BA244" s="55">
        <v>22.666666666666668</v>
      </c>
      <c r="BB244" s="55">
        <v>20771.14</v>
      </c>
      <c r="BC244" s="61">
        <f t="shared" si="9"/>
        <v>0.33709751759237622</v>
      </c>
    </row>
    <row r="245" spans="2:55" x14ac:dyDescent="0.25">
      <c r="B245" s="55" t="s">
        <v>65</v>
      </c>
      <c r="E245" s="55" t="s">
        <v>866</v>
      </c>
      <c r="G245" s="105"/>
      <c r="H245" s="106"/>
      <c r="I245" s="208" t="s">
        <v>1185</v>
      </c>
      <c r="J245" s="208" t="s">
        <v>96</v>
      </c>
      <c r="K245" s="208" t="s">
        <v>1186</v>
      </c>
      <c r="L245" s="76">
        <v>35.157585554227161</v>
      </c>
      <c r="M245" s="55">
        <v>15</v>
      </c>
      <c r="N245" s="55" t="s">
        <v>68</v>
      </c>
      <c r="AB245" s="57">
        <v>0</v>
      </c>
      <c r="AF245" s="59">
        <v>41825.052000000003</v>
      </c>
      <c r="AI245" s="55" t="s">
        <v>869</v>
      </c>
      <c r="AJ245" s="55"/>
      <c r="AY245" s="111"/>
      <c r="AZ245" s="60">
        <v>1010.87</v>
      </c>
      <c r="BA245" s="60">
        <v>23</v>
      </c>
      <c r="BB245" s="87">
        <v>23236.14</v>
      </c>
      <c r="BC245" s="61">
        <f t="shared" si="9"/>
        <v>0.37710232141466077</v>
      </c>
    </row>
    <row r="246" spans="2:55" x14ac:dyDescent="0.25">
      <c r="B246" s="55" t="s">
        <v>65</v>
      </c>
      <c r="E246" s="55" t="s">
        <v>866</v>
      </c>
      <c r="G246" s="108"/>
      <c r="H246" s="109"/>
      <c r="I246" s="55" t="s">
        <v>1187</v>
      </c>
      <c r="J246" s="55" t="s">
        <v>1188</v>
      </c>
      <c r="K246" s="55" t="s">
        <v>73</v>
      </c>
      <c r="L246" s="57">
        <v>50</v>
      </c>
      <c r="M246" s="55">
        <v>15</v>
      </c>
      <c r="N246" s="55" t="s">
        <v>68</v>
      </c>
      <c r="AB246" s="55">
        <v>0</v>
      </c>
      <c r="AF246" s="59">
        <v>9785.6640000000007</v>
      </c>
      <c r="AG246" s="55"/>
      <c r="AH246" s="59"/>
      <c r="AI246" s="55" t="s">
        <v>869</v>
      </c>
      <c r="AY246" s="110"/>
      <c r="AZ246" s="55">
        <v>226.52</v>
      </c>
      <c r="BA246" s="55">
        <v>24</v>
      </c>
      <c r="BB246" s="60">
        <v>5436.4800000000005</v>
      </c>
      <c r="BC246" s="61">
        <f t="shared" si="9"/>
        <v>8.8229337072524741E-2</v>
      </c>
    </row>
    <row r="247" spans="2:55" x14ac:dyDescent="0.25">
      <c r="B247" s="55" t="s">
        <v>65</v>
      </c>
      <c r="E247" s="55" t="s">
        <v>866</v>
      </c>
      <c r="G247" s="108"/>
      <c r="H247" s="109"/>
      <c r="I247" s="55" t="s">
        <v>1188</v>
      </c>
      <c r="J247" s="55" t="s">
        <v>1184</v>
      </c>
      <c r="K247" s="55" t="s">
        <v>73</v>
      </c>
      <c r="L247" s="57">
        <v>19.068041876445676</v>
      </c>
      <c r="M247" s="55">
        <v>15</v>
      </c>
      <c r="N247" s="55" t="s">
        <v>68</v>
      </c>
      <c r="AB247" s="55">
        <v>3</v>
      </c>
      <c r="AF247" s="59">
        <v>48994.415999999917</v>
      </c>
      <c r="AG247" s="55"/>
      <c r="AH247" s="59"/>
      <c r="AI247" s="55" t="s">
        <v>869</v>
      </c>
      <c r="AY247" s="120"/>
      <c r="AZ247" s="55">
        <v>1223.679999999998</v>
      </c>
      <c r="BA247" s="55">
        <v>22.666666666666668</v>
      </c>
      <c r="BB247" s="60">
        <v>27219.119999999952</v>
      </c>
      <c r="BC247" s="61">
        <f t="shared" si="9"/>
        <v>0.44174261899197553</v>
      </c>
    </row>
    <row r="248" spans="2:55" x14ac:dyDescent="0.25">
      <c r="B248" s="55" t="s">
        <v>65</v>
      </c>
      <c r="E248" s="55" t="s">
        <v>866</v>
      </c>
      <c r="G248" s="105"/>
      <c r="H248" s="106"/>
      <c r="I248" s="208" t="s">
        <v>1175</v>
      </c>
      <c r="J248" s="208" t="s">
        <v>1176</v>
      </c>
      <c r="K248" s="208" t="s">
        <v>1179</v>
      </c>
      <c r="L248" s="76">
        <v>23.877331189506481</v>
      </c>
      <c r="M248" s="55">
        <v>15</v>
      </c>
      <c r="N248" s="55" t="s">
        <v>68</v>
      </c>
      <c r="AB248" s="57">
        <v>10</v>
      </c>
      <c r="AF248" s="59">
        <v>65304.378420911962</v>
      </c>
      <c r="AI248" s="55" t="s">
        <v>869</v>
      </c>
      <c r="AJ248" s="55"/>
      <c r="AY248" s="111"/>
      <c r="AZ248" s="60">
        <v>1511.6754264099991</v>
      </c>
      <c r="BA248" s="60">
        <v>24</v>
      </c>
      <c r="BB248" s="87">
        <v>36280.210233839978</v>
      </c>
      <c r="BC248" s="61">
        <f t="shared" si="9"/>
        <v>0.58879622435537859</v>
      </c>
    </row>
    <row r="249" spans="2:55" x14ac:dyDescent="0.25">
      <c r="B249" s="55" t="s">
        <v>65</v>
      </c>
      <c r="E249" s="55" t="s">
        <v>866</v>
      </c>
      <c r="G249" s="108"/>
      <c r="H249" s="109"/>
      <c r="I249" s="55" t="s">
        <v>1189</v>
      </c>
      <c r="J249" s="55" t="s">
        <v>1190</v>
      </c>
      <c r="K249" s="55" t="s">
        <v>73</v>
      </c>
      <c r="L249" s="57">
        <v>37</v>
      </c>
      <c r="M249" s="55">
        <v>15</v>
      </c>
      <c r="N249" s="55" t="s">
        <v>68</v>
      </c>
      <c r="AB249" s="55">
        <v>0</v>
      </c>
      <c r="AF249" s="59">
        <v>7142.2560000000003</v>
      </c>
      <c r="AI249" s="55" t="s">
        <v>869</v>
      </c>
      <c r="AY249" s="110"/>
      <c r="AZ249" s="55">
        <v>165.33</v>
      </c>
      <c r="BA249" s="55">
        <v>24</v>
      </c>
      <c r="BB249" s="60">
        <v>3967.92</v>
      </c>
      <c r="BC249" s="61">
        <f t="shared" si="9"/>
        <v>6.4395886889460158E-2</v>
      </c>
    </row>
    <row r="250" spans="2:55" x14ac:dyDescent="0.25">
      <c r="B250" s="55" t="s">
        <v>65</v>
      </c>
      <c r="E250" s="55" t="s">
        <v>866</v>
      </c>
      <c r="F250" s="55"/>
      <c r="G250" s="121"/>
      <c r="H250" s="122"/>
      <c r="I250" s="55" t="s">
        <v>1191</v>
      </c>
      <c r="J250" s="55" t="s">
        <v>1186</v>
      </c>
      <c r="K250" s="55" t="s">
        <v>96</v>
      </c>
      <c r="L250" s="57">
        <v>21</v>
      </c>
      <c r="M250" s="55">
        <v>15</v>
      </c>
      <c r="N250" s="55" t="s">
        <v>68</v>
      </c>
      <c r="AB250" s="55">
        <v>1</v>
      </c>
      <c r="AF250" s="59">
        <v>21031.200000000001</v>
      </c>
      <c r="AH250" s="55"/>
      <c r="AI250" s="55" t="s">
        <v>869</v>
      </c>
      <c r="AJ250" s="55"/>
      <c r="AK250" s="55"/>
      <c r="AL250" s="55"/>
      <c r="AN250" s="55"/>
      <c r="AO250" s="55"/>
      <c r="AQ250" s="55"/>
      <c r="AR250" s="55"/>
      <c r="AT250" s="55"/>
      <c r="AU250" s="55"/>
      <c r="AY250" s="110"/>
      <c r="AZ250" s="55">
        <v>531</v>
      </c>
      <c r="BA250" s="55">
        <v>22</v>
      </c>
      <c r="BB250" s="55">
        <v>11684</v>
      </c>
      <c r="BC250" s="61">
        <f t="shared" si="9"/>
        <v>0.18962114720469478</v>
      </c>
    </row>
    <row r="251" spans="2:55" x14ac:dyDescent="0.25">
      <c r="B251" s="55" t="s">
        <v>65</v>
      </c>
      <c r="E251" s="55" t="s">
        <v>866</v>
      </c>
      <c r="G251" s="108"/>
      <c r="H251" s="109"/>
      <c r="I251" s="55" t="s">
        <v>1192</v>
      </c>
      <c r="J251" s="55" t="s">
        <v>1178</v>
      </c>
      <c r="K251" s="55" t="s">
        <v>1179</v>
      </c>
      <c r="L251" s="57">
        <v>34.320590744363692</v>
      </c>
      <c r="M251" s="55">
        <v>15</v>
      </c>
      <c r="N251" s="55" t="s">
        <v>68</v>
      </c>
      <c r="AB251" s="55">
        <v>10</v>
      </c>
      <c r="AF251" s="59">
        <v>98051.345999999467</v>
      </c>
      <c r="AI251" s="55" t="s">
        <v>869</v>
      </c>
      <c r="AY251" s="110"/>
      <c r="AZ251" s="55">
        <v>2151.9599999999891</v>
      </c>
      <c r="BA251" s="55">
        <v>25</v>
      </c>
      <c r="BB251" s="60">
        <v>54472.969999999703</v>
      </c>
      <c r="BC251" s="61">
        <f t="shared" si="9"/>
        <v>0.8840488756459145</v>
      </c>
    </row>
    <row r="252" spans="2:55" x14ac:dyDescent="0.25">
      <c r="B252" s="55" t="s">
        <v>65</v>
      </c>
      <c r="E252" s="55" t="s">
        <v>866</v>
      </c>
      <c r="G252" s="108"/>
      <c r="H252" s="109"/>
      <c r="I252" s="55" t="s">
        <v>1174</v>
      </c>
      <c r="J252" s="55" t="s">
        <v>1172</v>
      </c>
      <c r="K252" s="55" t="s">
        <v>1193</v>
      </c>
      <c r="L252" s="57">
        <v>43</v>
      </c>
      <c r="M252" s="55">
        <v>15</v>
      </c>
      <c r="N252" s="55" t="s">
        <v>68</v>
      </c>
      <c r="AB252" s="55">
        <v>0</v>
      </c>
      <c r="AF252" s="59">
        <v>9529.5599999999831</v>
      </c>
      <c r="AI252" s="55" t="s">
        <v>869</v>
      </c>
      <c r="AY252" s="110"/>
      <c r="AZ252" s="55">
        <v>529.41999999999905</v>
      </c>
      <c r="BA252" s="55">
        <v>10</v>
      </c>
      <c r="BB252" s="60">
        <v>5294.1999999999907</v>
      </c>
      <c r="BC252" s="61">
        <f t="shared" si="9"/>
        <v>8.5920256550076457E-2</v>
      </c>
    </row>
    <row r="253" spans="2:55" x14ac:dyDescent="0.25">
      <c r="B253" s="55" t="s">
        <v>72</v>
      </c>
      <c r="D253" s="55" t="s">
        <v>1194</v>
      </c>
      <c r="E253" s="56" t="s">
        <v>888</v>
      </c>
      <c r="G253" s="108"/>
      <c r="H253" s="109"/>
      <c r="I253" s="55" t="s">
        <v>757</v>
      </c>
      <c r="J253" s="55" t="s">
        <v>188</v>
      </c>
      <c r="K253" s="55" t="s">
        <v>758</v>
      </c>
      <c r="M253" s="55">
        <v>15</v>
      </c>
      <c r="AF253" s="59">
        <v>40000</v>
      </c>
      <c r="AI253" s="55" t="s">
        <v>115</v>
      </c>
      <c r="AJ253" s="57" t="s">
        <v>759</v>
      </c>
      <c r="AK253" s="59">
        <v>9331.24</v>
      </c>
      <c r="AM253" s="55" t="s">
        <v>760</v>
      </c>
      <c r="AN253" s="59">
        <v>1736.45</v>
      </c>
      <c r="AP253" s="55" t="s">
        <v>761</v>
      </c>
      <c r="AQ253" s="59">
        <v>589.20000000000005</v>
      </c>
      <c r="AS253" s="55" t="s">
        <v>762</v>
      </c>
      <c r="AT253" s="59">
        <v>16513.810000000001</v>
      </c>
      <c r="AV253" s="55" t="s">
        <v>763</v>
      </c>
      <c r="AW253" s="55">
        <v>977.81</v>
      </c>
      <c r="AY253" s="110" t="s">
        <v>764</v>
      </c>
      <c r="BC253" s="40"/>
    </row>
    <row r="254" spans="2:55" x14ac:dyDescent="0.25">
      <c r="B254" s="55" t="s">
        <v>65</v>
      </c>
      <c r="E254" s="55" t="s">
        <v>866</v>
      </c>
      <c r="F254" s="55"/>
      <c r="G254" s="121"/>
      <c r="H254" s="122"/>
      <c r="I254" s="55" t="s">
        <v>1193</v>
      </c>
      <c r="J254" s="55" t="s">
        <v>1173</v>
      </c>
      <c r="K254" s="55" t="s">
        <v>1195</v>
      </c>
      <c r="L254" s="57">
        <v>63.393569660948685</v>
      </c>
      <c r="M254" s="55">
        <v>15</v>
      </c>
      <c r="N254" s="55" t="s">
        <v>68</v>
      </c>
      <c r="AB254" s="55">
        <v>0</v>
      </c>
      <c r="AF254" s="59">
        <v>17200.06526858392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 t="s">
        <v>1196</v>
      </c>
      <c r="AZ254" s="55">
        <v>434.34508253999797</v>
      </c>
      <c r="BA254" s="55">
        <v>22</v>
      </c>
      <c r="BB254" s="55">
        <v>9555.5918158799541</v>
      </c>
      <c r="BC254" s="61">
        <f t="shared" ref="BC254:BC292" si="10">BB254/(5280*11.67)</f>
        <v>0.15507893549700011</v>
      </c>
    </row>
    <row r="255" spans="2:55" x14ac:dyDescent="0.25">
      <c r="B255" s="55" t="s">
        <v>65</v>
      </c>
      <c r="E255" s="55" t="s">
        <v>866</v>
      </c>
      <c r="F255" s="55"/>
      <c r="G255" s="121"/>
      <c r="H255" s="122"/>
      <c r="I255" s="55" t="s">
        <v>1190</v>
      </c>
      <c r="J255" s="55" t="s">
        <v>1183</v>
      </c>
      <c r="K255" s="55" t="s">
        <v>1188</v>
      </c>
      <c r="L255" s="57">
        <v>45.219143633892166</v>
      </c>
      <c r="M255" s="55">
        <v>15</v>
      </c>
      <c r="N255" s="55" t="s">
        <v>68</v>
      </c>
      <c r="AB255" s="55">
        <v>4</v>
      </c>
      <c r="AF255" s="59">
        <v>57205.439999999959</v>
      </c>
      <c r="AH255" s="55"/>
      <c r="AI255" s="55" t="s">
        <v>869</v>
      </c>
      <c r="AJ255" s="55"/>
      <c r="AK255" s="55"/>
      <c r="AL255" s="55"/>
      <c r="AN255" s="55"/>
      <c r="AO255" s="55"/>
      <c r="AQ255" s="55"/>
      <c r="AR255" s="55"/>
      <c r="AT255" s="55"/>
      <c r="AU255" s="55"/>
      <c r="AY255" s="110"/>
      <c r="AZ255" s="55">
        <v>1324.1999999999989</v>
      </c>
      <c r="BA255" s="55">
        <v>24</v>
      </c>
      <c r="BB255" s="55">
        <v>31780.799999999977</v>
      </c>
      <c r="BC255" s="61">
        <f t="shared" si="10"/>
        <v>0.51577471371815808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1197</v>
      </c>
      <c r="J256" s="55" t="s">
        <v>1185</v>
      </c>
      <c r="K256" s="55" t="s">
        <v>73</v>
      </c>
      <c r="L256" s="57">
        <v>39</v>
      </c>
      <c r="M256" s="55">
        <v>15</v>
      </c>
      <c r="N256" s="55" t="s">
        <v>68</v>
      </c>
      <c r="AB256" s="55">
        <v>0</v>
      </c>
      <c r="AF256" s="59">
        <v>20820.600000000002</v>
      </c>
      <c r="AI256" s="55" t="s">
        <v>869</v>
      </c>
      <c r="AY256" s="110"/>
      <c r="AZ256" s="55">
        <v>482</v>
      </c>
      <c r="BA256" s="55">
        <v>24</v>
      </c>
      <c r="BB256" s="60">
        <v>11567</v>
      </c>
      <c r="BC256" s="61">
        <f t="shared" si="10"/>
        <v>0.18772233907195346</v>
      </c>
    </row>
    <row r="257" spans="2:55" x14ac:dyDescent="0.25">
      <c r="B257" s="55" t="s">
        <v>65</v>
      </c>
      <c r="E257" s="55" t="s">
        <v>866</v>
      </c>
      <c r="G257" s="108"/>
      <c r="H257" s="109"/>
      <c r="I257" s="55" t="s">
        <v>1181</v>
      </c>
      <c r="J257" s="55" t="s">
        <v>1198</v>
      </c>
      <c r="K257" s="55" t="s">
        <v>1199</v>
      </c>
      <c r="L257" s="57">
        <v>54.408003568488724</v>
      </c>
      <c r="M257" s="55">
        <v>15</v>
      </c>
      <c r="N257" s="55" t="s">
        <v>68</v>
      </c>
      <c r="AB257" s="55">
        <v>1</v>
      </c>
      <c r="AF257" s="59">
        <v>24534.756000000001</v>
      </c>
      <c r="AG257" s="55"/>
      <c r="AH257" s="59"/>
      <c r="AI257" s="55" t="s">
        <v>869</v>
      </c>
      <c r="AY257" s="110"/>
      <c r="AZ257" s="55">
        <v>878.21</v>
      </c>
      <c r="BA257" s="55">
        <v>14.666666666666666</v>
      </c>
      <c r="BB257" s="60">
        <v>13630.42</v>
      </c>
      <c r="BC257" s="61">
        <f t="shared" si="10"/>
        <v>0.22120984913401368</v>
      </c>
    </row>
    <row r="258" spans="2:55" x14ac:dyDescent="0.25">
      <c r="B258" s="55" t="s">
        <v>65</v>
      </c>
      <c r="E258" s="55" t="s">
        <v>866</v>
      </c>
      <c r="G258" s="209"/>
      <c r="H258" s="119"/>
      <c r="I258" s="55" t="s">
        <v>1186</v>
      </c>
      <c r="J258" s="55" t="s">
        <v>1191</v>
      </c>
      <c r="K258" s="55" t="s">
        <v>1175</v>
      </c>
      <c r="L258" s="57">
        <v>62.522129873640111</v>
      </c>
      <c r="M258" s="55">
        <v>15</v>
      </c>
      <c r="N258" s="55" t="s">
        <v>68</v>
      </c>
      <c r="AB258" s="55">
        <v>1</v>
      </c>
      <c r="AF258" s="59">
        <v>38359.007999999958</v>
      </c>
      <c r="AI258" s="55" t="s">
        <v>869</v>
      </c>
      <c r="AY258" s="110"/>
      <c r="AZ258" s="55">
        <v>887.93999999999892</v>
      </c>
      <c r="BA258" s="55">
        <v>24</v>
      </c>
      <c r="BB258" s="60">
        <v>21310.559999999976</v>
      </c>
      <c r="BC258" s="61">
        <f t="shared" si="10"/>
        <v>0.34585183454078017</v>
      </c>
    </row>
    <row r="259" spans="2:55" x14ac:dyDescent="0.25">
      <c r="B259" s="55" t="s">
        <v>65</v>
      </c>
      <c r="E259" s="55" t="s">
        <v>866</v>
      </c>
      <c r="F259" s="55"/>
      <c r="G259" s="121"/>
      <c r="H259" s="122"/>
      <c r="I259" s="55" t="s">
        <v>1200</v>
      </c>
      <c r="J259" s="55" t="s">
        <v>1201</v>
      </c>
      <c r="K259" s="55" t="s">
        <v>73</v>
      </c>
      <c r="M259" s="55">
        <v>16</v>
      </c>
      <c r="N259" s="55" t="s">
        <v>68</v>
      </c>
      <c r="AB259" s="55">
        <v>2</v>
      </c>
      <c r="AF259" s="59">
        <v>7000</v>
      </c>
      <c r="AH259" s="55"/>
      <c r="AI259" s="55" t="s">
        <v>145</v>
      </c>
      <c r="AJ259" s="55"/>
      <c r="AK259" s="55"/>
      <c r="AL259" s="55"/>
      <c r="AN259" s="55"/>
      <c r="AO259" s="55"/>
      <c r="AQ259" s="55"/>
      <c r="AR259" s="55"/>
      <c r="AT259" s="55"/>
      <c r="AU259" s="55"/>
      <c r="AY259" s="110"/>
      <c r="BB259" s="55">
        <v>4681</v>
      </c>
      <c r="BC259" s="61">
        <f t="shared" si="10"/>
        <v>7.5968554438991462E-2</v>
      </c>
    </row>
    <row r="260" spans="2:55" x14ac:dyDescent="0.25">
      <c r="B260" s="55" t="s">
        <v>65</v>
      </c>
      <c r="E260" s="55" t="s">
        <v>866</v>
      </c>
      <c r="F260" s="55"/>
      <c r="G260" s="105"/>
      <c r="H260" s="106"/>
      <c r="I260" s="55" t="s">
        <v>1201</v>
      </c>
      <c r="J260" s="55" t="s">
        <v>1202</v>
      </c>
      <c r="K260" s="55" t="s">
        <v>73</v>
      </c>
      <c r="M260" s="55">
        <v>16</v>
      </c>
      <c r="N260" s="55" t="s">
        <v>68</v>
      </c>
      <c r="AB260" s="55">
        <v>6</v>
      </c>
      <c r="AF260" s="59">
        <v>200000</v>
      </c>
      <c r="AH260" s="55"/>
      <c r="AI260" s="55" t="s">
        <v>145</v>
      </c>
      <c r="AJ260" s="55"/>
      <c r="AK260" s="55"/>
      <c r="AL260" s="55"/>
      <c r="AN260" s="55"/>
      <c r="AO260" s="55"/>
      <c r="AQ260" s="55"/>
      <c r="AR260" s="55"/>
      <c r="AT260" s="55"/>
      <c r="AU260" s="55"/>
      <c r="AY260" s="92"/>
      <c r="BB260" s="55">
        <v>117151</v>
      </c>
      <c r="BC260" s="61">
        <f t="shared" si="10"/>
        <v>1.9012587312715847</v>
      </c>
    </row>
    <row r="261" spans="2:55" x14ac:dyDescent="0.25">
      <c r="B261" s="55" t="s">
        <v>65</v>
      </c>
      <c r="E261" s="55" t="s">
        <v>866</v>
      </c>
      <c r="G261" s="108"/>
      <c r="H261" s="109"/>
      <c r="I261" s="55" t="s">
        <v>1203</v>
      </c>
      <c r="J261" s="55" t="s">
        <v>89</v>
      </c>
      <c r="K261" s="55" t="s">
        <v>1204</v>
      </c>
      <c r="L261" s="57">
        <v>15</v>
      </c>
      <c r="M261" s="55">
        <v>16</v>
      </c>
      <c r="N261" s="55" t="s">
        <v>68</v>
      </c>
      <c r="AB261" s="55">
        <v>0</v>
      </c>
      <c r="AF261" s="59">
        <v>27000</v>
      </c>
      <c r="AI261" s="55" t="s">
        <v>869</v>
      </c>
      <c r="AY261" s="110"/>
      <c r="AZ261" s="55">
        <v>596.73965708000003</v>
      </c>
      <c r="BA261" s="55">
        <v>18</v>
      </c>
      <c r="BB261" s="60">
        <v>15000</v>
      </c>
      <c r="BC261" s="61">
        <f t="shared" si="10"/>
        <v>0.24343694009503777</v>
      </c>
    </row>
    <row r="262" spans="2:55" x14ac:dyDescent="0.25">
      <c r="B262" s="55" t="s">
        <v>65</v>
      </c>
      <c r="E262" s="55" t="s">
        <v>866</v>
      </c>
      <c r="F262" s="55"/>
      <c r="G262" s="105"/>
      <c r="H262" s="106"/>
      <c r="I262" s="55" t="s">
        <v>1205</v>
      </c>
      <c r="J262" s="55" t="s">
        <v>1201</v>
      </c>
      <c r="K262" s="55" t="s">
        <v>73</v>
      </c>
      <c r="M262" s="55">
        <v>16</v>
      </c>
      <c r="N262" s="55" t="s">
        <v>1206</v>
      </c>
      <c r="AB262" s="55">
        <v>2</v>
      </c>
      <c r="AF262" s="59">
        <v>9000</v>
      </c>
      <c r="AH262" s="55"/>
      <c r="AI262" s="55" t="s">
        <v>145</v>
      </c>
      <c r="AJ262" s="55"/>
      <c r="AK262" s="55"/>
      <c r="AL262" s="55"/>
      <c r="AN262" s="55"/>
      <c r="AO262" s="55"/>
      <c r="AQ262" s="55"/>
      <c r="AR262" s="55"/>
      <c r="AT262" s="55"/>
      <c r="AU262" s="55"/>
      <c r="AY262" s="92"/>
      <c r="BB262" s="55">
        <v>7123</v>
      </c>
      <c r="BC262" s="61">
        <f t="shared" si="10"/>
        <v>0.11560008828646361</v>
      </c>
    </row>
    <row r="263" spans="2:55" x14ac:dyDescent="0.25">
      <c r="B263" s="55" t="s">
        <v>65</v>
      </c>
      <c r="E263" s="55" t="s">
        <v>866</v>
      </c>
      <c r="G263" s="108"/>
      <c r="H263" s="109"/>
      <c r="I263" s="55" t="s">
        <v>1207</v>
      </c>
      <c r="J263" s="55" t="s">
        <v>1208</v>
      </c>
      <c r="K263" s="55" t="s">
        <v>1208</v>
      </c>
      <c r="L263" s="57">
        <v>47.157545262422914</v>
      </c>
      <c r="M263" s="55">
        <v>16</v>
      </c>
      <c r="N263" s="55" t="s">
        <v>68</v>
      </c>
      <c r="AB263" s="55">
        <v>8</v>
      </c>
      <c r="AF263" s="59">
        <v>84968.495999999956</v>
      </c>
      <c r="AI263" s="55" t="s">
        <v>869</v>
      </c>
      <c r="AY263" s="110"/>
      <c r="AZ263" s="55">
        <v>1988.6799999999989</v>
      </c>
      <c r="BA263" s="55">
        <v>23.5</v>
      </c>
      <c r="BB263" s="60">
        <v>47204.719999999972</v>
      </c>
      <c r="BC263" s="61">
        <f t="shared" si="10"/>
        <v>0.76609150632286838</v>
      </c>
    </row>
    <row r="264" spans="2:55" x14ac:dyDescent="0.25">
      <c r="B264" s="55" t="s">
        <v>65</v>
      </c>
      <c r="E264" s="55" t="s">
        <v>866</v>
      </c>
      <c r="F264" s="55"/>
      <c r="G264" s="121"/>
      <c r="H264" s="122"/>
      <c r="I264" s="55" t="s">
        <v>1209</v>
      </c>
      <c r="J264" s="55" t="s">
        <v>1201</v>
      </c>
      <c r="K264" s="55" t="s">
        <v>73</v>
      </c>
      <c r="M264" s="55">
        <v>16</v>
      </c>
      <c r="N264" s="55" t="s">
        <v>68</v>
      </c>
      <c r="AB264" s="55">
        <v>2</v>
      </c>
      <c r="AF264" s="59">
        <v>7500</v>
      </c>
      <c r="AH264" s="55"/>
      <c r="AI264" s="55" t="s">
        <v>145</v>
      </c>
      <c r="AJ264" s="55"/>
      <c r="AK264" s="55"/>
      <c r="AL264" s="55"/>
      <c r="AN264" s="55"/>
      <c r="AO264" s="55"/>
      <c r="AQ264" s="55"/>
      <c r="AR264" s="55"/>
      <c r="AT264" s="55"/>
      <c r="AU264" s="55"/>
      <c r="AY264" s="110"/>
      <c r="BB264" s="55">
        <v>6759</v>
      </c>
      <c r="BC264" s="61">
        <f t="shared" si="10"/>
        <v>0.10969268520682403</v>
      </c>
    </row>
    <row r="265" spans="2:55" x14ac:dyDescent="0.25">
      <c r="B265" s="55" t="s">
        <v>72</v>
      </c>
      <c r="D265" s="55" t="s">
        <v>1210</v>
      </c>
      <c r="E265" s="55" t="s">
        <v>866</v>
      </c>
      <c r="F265" s="55"/>
      <c r="G265" s="105"/>
      <c r="H265" s="106"/>
      <c r="I265" s="55" t="s">
        <v>1211</v>
      </c>
      <c r="J265" s="55" t="s">
        <v>1212</v>
      </c>
      <c r="K265" s="55" t="s">
        <v>560</v>
      </c>
      <c r="L265" s="57">
        <v>46</v>
      </c>
      <c r="M265" s="55">
        <v>16</v>
      </c>
      <c r="N265" s="55" t="s">
        <v>99</v>
      </c>
      <c r="AB265" s="55">
        <v>5</v>
      </c>
      <c r="AF265" s="59">
        <v>18747</v>
      </c>
      <c r="AH265" s="55"/>
      <c r="AI265" s="55" t="s">
        <v>869</v>
      </c>
      <c r="AJ265" s="55"/>
      <c r="AK265" s="55"/>
      <c r="AL265" s="55"/>
      <c r="AN265" s="55"/>
      <c r="AO265" s="55"/>
      <c r="AQ265" s="55"/>
      <c r="AR265" s="55"/>
      <c r="AT265" s="55"/>
      <c r="AU265" s="55"/>
      <c r="AY265" s="92"/>
      <c r="AZ265" s="55">
        <v>4369.7221618352523</v>
      </c>
      <c r="BA265" s="55">
        <v>21.993618001478648</v>
      </c>
      <c r="BB265" s="55">
        <v>96106</v>
      </c>
      <c r="BC265" s="61">
        <f t="shared" si="10"/>
        <v>1.5597167043182467</v>
      </c>
    </row>
    <row r="266" spans="2:55" x14ac:dyDescent="0.25">
      <c r="B266" s="55" t="s">
        <v>65</v>
      </c>
      <c r="E266" s="55" t="s">
        <v>866</v>
      </c>
      <c r="F266" s="55"/>
      <c r="G266" s="121"/>
      <c r="H266" s="122"/>
      <c r="I266" s="55" t="s">
        <v>1213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25000</v>
      </c>
      <c r="AH266" s="55"/>
      <c r="AI266" s="55" t="s">
        <v>145</v>
      </c>
      <c r="AJ266" s="55"/>
      <c r="AK266" s="55"/>
      <c r="AL266" s="55"/>
      <c r="AN266" s="55"/>
      <c r="AO266" s="55"/>
      <c r="AQ266" s="55"/>
      <c r="AR266" s="55"/>
      <c r="AT266" s="55"/>
      <c r="AU266" s="55"/>
      <c r="AY266" s="110"/>
      <c r="BB266" s="55">
        <v>16165</v>
      </c>
      <c r="BC266" s="61">
        <f t="shared" si="10"/>
        <v>0.26234387577575241</v>
      </c>
    </row>
    <row r="267" spans="2:55" x14ac:dyDescent="0.25">
      <c r="B267" s="55" t="s">
        <v>65</v>
      </c>
      <c r="E267" s="55" t="s">
        <v>866</v>
      </c>
      <c r="F267" s="55"/>
      <c r="G267" s="121"/>
      <c r="H267" s="122"/>
      <c r="I267" s="55" t="s">
        <v>1214</v>
      </c>
      <c r="J267" s="55" t="s">
        <v>1215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6000</v>
      </c>
      <c r="AH267" s="55"/>
      <c r="AI267" s="55" t="s">
        <v>145</v>
      </c>
      <c r="AJ267" s="55"/>
      <c r="AK267" s="55"/>
      <c r="AL267" s="55"/>
      <c r="AN267" s="55"/>
      <c r="AO267" s="55"/>
      <c r="AQ267" s="55"/>
      <c r="AR267" s="55"/>
      <c r="AT267" s="55"/>
      <c r="AU267" s="55"/>
      <c r="AY267" s="110"/>
      <c r="BB267" s="55">
        <v>4920</v>
      </c>
      <c r="BC267" s="61">
        <f t="shared" si="10"/>
        <v>7.9847316351172398E-2</v>
      </c>
    </row>
    <row r="268" spans="2:55" x14ac:dyDescent="0.25">
      <c r="B268" s="55" t="s">
        <v>65</v>
      </c>
      <c r="E268" s="55" t="s">
        <v>866</v>
      </c>
      <c r="F268" s="55"/>
      <c r="G268" s="121"/>
      <c r="H268" s="122"/>
      <c r="I268" s="55" t="s">
        <v>1215</v>
      </c>
      <c r="J268" s="55" t="s">
        <v>1201</v>
      </c>
      <c r="K268" s="55" t="s">
        <v>1214</v>
      </c>
      <c r="M268" s="55">
        <v>16</v>
      </c>
      <c r="N268" s="55" t="s">
        <v>68</v>
      </c>
      <c r="AB268" s="55">
        <v>3</v>
      </c>
      <c r="AF268" s="59">
        <v>6000</v>
      </c>
      <c r="AH268" s="55"/>
      <c r="AI268" s="55" t="s">
        <v>145</v>
      </c>
      <c r="AJ268" s="55"/>
      <c r="AK268" s="55"/>
      <c r="AL268" s="55"/>
      <c r="AN268" s="55"/>
      <c r="AO268" s="55"/>
      <c r="AQ268" s="55"/>
      <c r="AR268" s="55"/>
      <c r="AT268" s="55"/>
      <c r="AU268" s="55"/>
      <c r="AY268" s="110"/>
      <c r="BB268" s="55">
        <v>5388</v>
      </c>
      <c r="BC268" s="61">
        <f t="shared" si="10"/>
        <v>8.7442548882137566E-2</v>
      </c>
    </row>
    <row r="269" spans="2:55" x14ac:dyDescent="0.25">
      <c r="B269" s="55" t="s">
        <v>65</v>
      </c>
      <c r="E269" s="55" t="s">
        <v>866</v>
      </c>
      <c r="G269" s="108"/>
      <c r="H269" s="109"/>
      <c r="I269" s="55" t="s">
        <v>1216</v>
      </c>
      <c r="J269" s="55" t="s">
        <v>1208</v>
      </c>
      <c r="K269" s="55" t="s">
        <v>1208</v>
      </c>
      <c r="L269" s="57">
        <v>27</v>
      </c>
      <c r="M269" s="55">
        <v>16</v>
      </c>
      <c r="N269" s="55" t="s">
        <v>68</v>
      </c>
      <c r="AB269" s="55">
        <v>2</v>
      </c>
      <c r="AF269" s="59">
        <v>60335.712000000007</v>
      </c>
      <c r="AI269" s="55" t="s">
        <v>869</v>
      </c>
      <c r="AY269" s="110"/>
      <c r="AZ269" s="55">
        <v>1396.66</v>
      </c>
      <c r="BA269" s="55">
        <v>24</v>
      </c>
      <c r="BB269" s="60">
        <v>33519.840000000004</v>
      </c>
      <c r="BC269" s="61">
        <f t="shared" si="10"/>
        <v>0.54399781880501685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10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10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10"/>
        <v>0.37432032406325466</v>
      </c>
    </row>
    <row r="273" spans="2:55" x14ac:dyDescent="0.25">
      <c r="B273" s="55" t="s">
        <v>65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H273" s="55"/>
      <c r="AI273" s="55" t="s">
        <v>145</v>
      </c>
      <c r="AJ273" s="55"/>
      <c r="AK273" s="55"/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10"/>
        <v>5.516281062553556E-2</v>
      </c>
    </row>
    <row r="274" spans="2:55" x14ac:dyDescent="0.25">
      <c r="B274" s="55" t="s">
        <v>65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H274" s="55"/>
      <c r="AI274" s="55" t="s">
        <v>145</v>
      </c>
      <c r="AJ274" s="55"/>
      <c r="AK274" s="55"/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10"/>
        <v>0.23030757445924541</v>
      </c>
    </row>
    <row r="275" spans="2:55" ht="15.75" thickBot="1" x14ac:dyDescent="0.3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10"/>
        <v>0.13885701108611789</v>
      </c>
    </row>
    <row r="276" spans="2:55" x14ac:dyDescent="0.25">
      <c r="B276" s="55" t="s">
        <v>65</v>
      </c>
      <c r="D276" s="55" t="s">
        <v>283</v>
      </c>
      <c r="E276" s="56" t="s">
        <v>888</v>
      </c>
      <c r="G276" s="210">
        <v>10500</v>
      </c>
      <c r="H276" s="211">
        <v>10599</v>
      </c>
      <c r="I276" s="71" t="s">
        <v>171</v>
      </c>
      <c r="J276" s="71" t="s">
        <v>73</v>
      </c>
      <c r="K276" s="71" t="s">
        <v>172</v>
      </c>
      <c r="L276" s="66">
        <v>59</v>
      </c>
      <c r="M276" s="71">
        <v>17</v>
      </c>
      <c r="N276" s="71" t="s">
        <v>68</v>
      </c>
      <c r="AB276" s="57">
        <v>0</v>
      </c>
      <c r="AF276" s="103">
        <v>30665.200000000001</v>
      </c>
      <c r="AG276" s="59" t="s">
        <v>284</v>
      </c>
      <c r="AY276" s="111" t="s">
        <v>309</v>
      </c>
      <c r="AZ276" s="73">
        <v>581.86934333212503</v>
      </c>
      <c r="BA276" s="66">
        <v>34</v>
      </c>
      <c r="BB276" s="74">
        <v>19784</v>
      </c>
      <c r="BC276" s="40">
        <f t="shared" si="10"/>
        <v>0.32107709485601515</v>
      </c>
    </row>
    <row r="277" spans="2:55" x14ac:dyDescent="0.25">
      <c r="B277" s="55" t="s">
        <v>65</v>
      </c>
      <c r="D277" s="55" t="s">
        <v>283</v>
      </c>
      <c r="E277" s="56" t="s">
        <v>888</v>
      </c>
      <c r="G277" s="125">
        <v>4100</v>
      </c>
      <c r="H277" s="126">
        <v>4399</v>
      </c>
      <c r="I277" s="71" t="s">
        <v>172</v>
      </c>
      <c r="J277" s="71" t="s">
        <v>73</v>
      </c>
      <c r="K277" s="71" t="s">
        <v>173</v>
      </c>
      <c r="L277" s="66">
        <v>58.915724710258978</v>
      </c>
      <c r="M277" s="71">
        <v>17</v>
      </c>
      <c r="N277" s="71" t="s">
        <v>68</v>
      </c>
      <c r="AB277" s="57">
        <v>2</v>
      </c>
      <c r="AF277" s="103">
        <v>43331.8</v>
      </c>
      <c r="AG277" s="59" t="s">
        <v>284</v>
      </c>
      <c r="AY277" s="111" t="s">
        <v>309</v>
      </c>
      <c r="AZ277" s="73">
        <v>1188.8878066785098</v>
      </c>
      <c r="BA277" s="66">
        <v>23.514413927839747</v>
      </c>
      <c r="BB277" s="74">
        <v>27956</v>
      </c>
      <c r="BC277" s="40">
        <f t="shared" si="10"/>
        <v>0.45370153981979178</v>
      </c>
    </row>
    <row r="278" spans="2:55" x14ac:dyDescent="0.25">
      <c r="B278" s="55" t="s">
        <v>65</v>
      </c>
      <c r="D278" s="55" t="s">
        <v>283</v>
      </c>
      <c r="E278" s="56" t="s">
        <v>888</v>
      </c>
      <c r="G278" s="125">
        <v>3700</v>
      </c>
      <c r="H278" s="126">
        <v>3799</v>
      </c>
      <c r="I278" s="71" t="s">
        <v>174</v>
      </c>
      <c r="J278" s="71" t="s">
        <v>173</v>
      </c>
      <c r="K278" s="71" t="s">
        <v>173</v>
      </c>
      <c r="L278" s="66">
        <v>51</v>
      </c>
      <c r="M278" s="71">
        <v>17</v>
      </c>
      <c r="N278" s="71" t="s">
        <v>68</v>
      </c>
      <c r="Q278" s="57"/>
      <c r="R278" s="57"/>
      <c r="S278" s="61"/>
      <c r="T278" s="57"/>
      <c r="V278" s="57"/>
      <c r="W278" s="59"/>
      <c r="X278" s="59"/>
      <c r="Y278" s="59"/>
      <c r="Z278" s="59"/>
      <c r="AA278" s="59"/>
      <c r="AB278" s="55">
        <v>4</v>
      </c>
      <c r="AC278" s="59"/>
      <c r="AD278" s="59"/>
      <c r="AF278" s="103">
        <v>47671.8</v>
      </c>
      <c r="AG278" s="59" t="s">
        <v>284</v>
      </c>
      <c r="AY278" s="111" t="s">
        <v>309</v>
      </c>
      <c r="AZ278" s="73">
        <v>1281.5067496377101</v>
      </c>
      <c r="BA278" s="66">
        <v>24</v>
      </c>
      <c r="BB278" s="74">
        <v>30756</v>
      </c>
      <c r="BC278" s="40">
        <f t="shared" si="10"/>
        <v>0.49914310197086548</v>
      </c>
    </row>
    <row r="279" spans="2:55" x14ac:dyDescent="0.25">
      <c r="B279" s="55" t="s">
        <v>65</v>
      </c>
      <c r="E279" s="55" t="s">
        <v>866</v>
      </c>
      <c r="G279" s="108"/>
      <c r="H279" s="109"/>
      <c r="I279" s="55" t="s">
        <v>1227</v>
      </c>
      <c r="J279" s="55" t="s">
        <v>1228</v>
      </c>
      <c r="K279" s="55" t="s">
        <v>1229</v>
      </c>
      <c r="L279" s="57">
        <v>16</v>
      </c>
      <c r="M279" s="55">
        <v>17</v>
      </c>
      <c r="N279" s="55" t="s">
        <v>68</v>
      </c>
      <c r="AB279" s="55">
        <v>4</v>
      </c>
      <c r="AF279" s="59">
        <v>10759.71599999996</v>
      </c>
      <c r="AI279" s="55" t="s">
        <v>869</v>
      </c>
      <c r="AY279" s="110"/>
      <c r="AZ279" s="55">
        <v>271.70999999999901</v>
      </c>
      <c r="BA279" s="55">
        <v>22</v>
      </c>
      <c r="BB279" s="60">
        <v>5977.6199999999781</v>
      </c>
      <c r="BC279" s="61">
        <f t="shared" si="10"/>
        <v>9.7011568123392969E-2</v>
      </c>
    </row>
    <row r="280" spans="2:55" x14ac:dyDescent="0.25">
      <c r="B280" s="55" t="s">
        <v>65</v>
      </c>
      <c r="E280" s="55" t="s">
        <v>866</v>
      </c>
      <c r="F280" s="55"/>
      <c r="G280" s="108"/>
      <c r="H280" s="109"/>
      <c r="I280" s="55" t="s">
        <v>1230</v>
      </c>
      <c r="J280" s="55" t="s">
        <v>1208</v>
      </c>
      <c r="K280" s="55" t="s">
        <v>1212</v>
      </c>
      <c r="L280" s="57">
        <v>37</v>
      </c>
      <c r="M280" s="55">
        <v>17</v>
      </c>
      <c r="N280" s="55" t="s">
        <v>69</v>
      </c>
      <c r="AB280" s="55">
        <v>0</v>
      </c>
      <c r="AF280" s="59">
        <v>115825</v>
      </c>
      <c r="AH280" s="55"/>
      <c r="AI280" s="55" t="s">
        <v>869</v>
      </c>
      <c r="AJ280" s="55"/>
      <c r="AK280" s="55"/>
      <c r="AL280" s="55"/>
      <c r="AN280" s="55"/>
      <c r="AO280" s="55"/>
      <c r="AQ280" s="55"/>
      <c r="AR280" s="55"/>
      <c r="AT280" s="55"/>
      <c r="AU280" s="55"/>
      <c r="AY280" s="110"/>
      <c r="AZ280" s="55">
        <v>2969.88</v>
      </c>
      <c r="BA280" s="55">
        <v>20</v>
      </c>
      <c r="BB280" s="55">
        <v>59397.600000000006</v>
      </c>
      <c r="BC280" s="61">
        <f t="shared" si="10"/>
        <v>0.9639713328659345</v>
      </c>
    </row>
    <row r="281" spans="2:55" x14ac:dyDescent="0.25">
      <c r="B281" s="55" t="s">
        <v>72</v>
      </c>
      <c r="D281" s="55" t="s">
        <v>1231</v>
      </c>
      <c r="E281" s="55" t="s">
        <v>866</v>
      </c>
      <c r="F281" s="55"/>
      <c r="G281" s="121"/>
      <c r="H281" s="122"/>
      <c r="I281" s="55" t="s">
        <v>1232</v>
      </c>
      <c r="J281" s="55" t="s">
        <v>251</v>
      </c>
      <c r="K281" s="55" t="s">
        <v>189</v>
      </c>
      <c r="L281" s="57">
        <v>31</v>
      </c>
      <c r="M281" s="55">
        <v>17</v>
      </c>
      <c r="N281" s="55" t="s">
        <v>71</v>
      </c>
      <c r="AB281" s="55">
        <v>0</v>
      </c>
      <c r="AF281" s="59">
        <v>122122</v>
      </c>
      <c r="AH281" s="55"/>
      <c r="AI281" s="55" t="s">
        <v>869</v>
      </c>
      <c r="AJ281" s="55"/>
      <c r="AK281" s="55"/>
      <c r="AL281" s="55"/>
      <c r="AN281" s="55"/>
      <c r="AO281" s="55"/>
      <c r="AQ281" s="55"/>
      <c r="AR281" s="55"/>
      <c r="AT281" s="55"/>
      <c r="AU281" s="55"/>
      <c r="AY281" s="110"/>
      <c r="AZ281" s="55">
        <v>2423.0595747100001</v>
      </c>
      <c r="BA281" s="55">
        <v>24</v>
      </c>
      <c r="BB281" s="55">
        <v>58153.429793040006</v>
      </c>
      <c r="BC281" s="61">
        <f t="shared" si="10"/>
        <v>0.94377953365661771</v>
      </c>
    </row>
    <row r="282" spans="2:55" x14ac:dyDescent="0.25">
      <c r="B282" s="55" t="s">
        <v>65</v>
      </c>
      <c r="E282" s="55" t="s">
        <v>866</v>
      </c>
      <c r="G282" s="108"/>
      <c r="H282" s="109"/>
      <c r="I282" s="55" t="s">
        <v>1233</v>
      </c>
      <c r="J282" s="55" t="s">
        <v>1234</v>
      </c>
      <c r="K282" s="55" t="s">
        <v>73</v>
      </c>
      <c r="L282" s="57">
        <v>47</v>
      </c>
      <c r="M282" s="55">
        <v>17</v>
      </c>
      <c r="N282" s="55" t="s">
        <v>68</v>
      </c>
      <c r="AB282" s="55">
        <v>0</v>
      </c>
      <c r="AF282" s="59">
        <v>11897.279999999999</v>
      </c>
      <c r="AI282" s="55" t="s">
        <v>869</v>
      </c>
      <c r="AY282" s="110"/>
      <c r="AZ282" s="55">
        <v>275.39999999999998</v>
      </c>
      <c r="BA282" s="55">
        <v>24</v>
      </c>
      <c r="BB282" s="60">
        <v>6609.5999999999995</v>
      </c>
      <c r="BC282" s="61">
        <f t="shared" si="10"/>
        <v>0.10726805328347744</v>
      </c>
    </row>
    <row r="283" spans="2:55" x14ac:dyDescent="0.25">
      <c r="B283" s="55" t="s">
        <v>72</v>
      </c>
      <c r="D283" s="55" t="s">
        <v>1235</v>
      </c>
      <c r="E283" s="55" t="s">
        <v>866</v>
      </c>
      <c r="F283" s="55"/>
      <c r="G283" s="121"/>
      <c r="H283" s="122"/>
      <c r="I283" s="55" t="s">
        <v>1236</v>
      </c>
      <c r="J283" s="55" t="s">
        <v>563</v>
      </c>
      <c r="K283" s="55" t="s">
        <v>1237</v>
      </c>
      <c r="L283" s="57">
        <v>32.415696933352649</v>
      </c>
      <c r="M283" s="55">
        <v>17</v>
      </c>
      <c r="N283" s="55" t="s">
        <v>99</v>
      </c>
      <c r="AB283" s="55">
        <v>0</v>
      </c>
      <c r="AF283" s="59">
        <v>38914</v>
      </c>
      <c r="AH283" s="55"/>
      <c r="AI283" s="55" t="s">
        <v>869</v>
      </c>
      <c r="AJ283" s="55"/>
      <c r="AK283" s="55"/>
      <c r="AL283" s="55"/>
      <c r="AN283" s="55"/>
      <c r="AO283" s="55"/>
      <c r="AQ283" s="55"/>
      <c r="AR283" s="55"/>
      <c r="AT283" s="55"/>
      <c r="AU283" s="55"/>
      <c r="AY283" s="110"/>
      <c r="AZ283" s="55">
        <v>1085.356032369999</v>
      </c>
      <c r="BA283" s="55">
        <v>19</v>
      </c>
      <c r="BB283" s="55">
        <v>19956.02651155998</v>
      </c>
      <c r="BC283" s="61">
        <f t="shared" si="10"/>
        <v>0.3238689353619742</v>
      </c>
    </row>
    <row r="284" spans="2:55" x14ac:dyDescent="0.25">
      <c r="B284" s="55" t="s">
        <v>65</v>
      </c>
      <c r="D284" s="55" t="s">
        <v>283</v>
      </c>
      <c r="E284" s="56" t="s">
        <v>888</v>
      </c>
      <c r="G284" s="125"/>
      <c r="H284" s="126"/>
      <c r="I284" s="71" t="s">
        <v>276</v>
      </c>
      <c r="J284" s="71" t="s">
        <v>173</v>
      </c>
      <c r="K284" s="71" t="s">
        <v>172</v>
      </c>
      <c r="L284" s="66"/>
      <c r="M284" s="71">
        <v>17</v>
      </c>
      <c r="N284" s="71" t="s">
        <v>68</v>
      </c>
      <c r="AB284" s="57"/>
      <c r="AF284" s="103">
        <v>5000</v>
      </c>
      <c r="AG284" s="59" t="s">
        <v>284</v>
      </c>
      <c r="AY284" s="111" t="s">
        <v>309</v>
      </c>
      <c r="AZ284" s="73"/>
      <c r="BA284" s="66"/>
      <c r="BB284" s="74"/>
      <c r="BC284" s="40">
        <f t="shared" si="10"/>
        <v>0</v>
      </c>
    </row>
    <row r="285" spans="2:55" x14ac:dyDescent="0.25">
      <c r="B285" s="55" t="s">
        <v>65</v>
      </c>
      <c r="E285" s="55" t="s">
        <v>866</v>
      </c>
      <c r="F285" s="55"/>
      <c r="G285" s="212"/>
      <c r="H285" s="213"/>
      <c r="I285" s="55" t="s">
        <v>1238</v>
      </c>
      <c r="J285" s="55" t="s">
        <v>1239</v>
      </c>
      <c r="K285" s="55" t="s">
        <v>73</v>
      </c>
      <c r="L285" s="57">
        <v>27.790312903129035</v>
      </c>
      <c r="M285" s="55">
        <v>17</v>
      </c>
      <c r="N285" s="55" t="s">
        <v>68</v>
      </c>
      <c r="AB285" s="55">
        <v>3</v>
      </c>
      <c r="AF285" s="59">
        <v>28799.712</v>
      </c>
      <c r="AH285" s="55"/>
      <c r="AI285" s="55" t="s">
        <v>869</v>
      </c>
      <c r="AJ285" s="55"/>
      <c r="AK285" s="55"/>
      <c r="AL285" s="55"/>
      <c r="AN285" s="55"/>
      <c r="AO285" s="55"/>
      <c r="AQ285" s="55"/>
      <c r="AR285" s="55"/>
      <c r="AT285" s="55"/>
      <c r="AU285" s="55"/>
      <c r="AY285" s="110"/>
      <c r="AZ285" s="55">
        <v>666.66000000000008</v>
      </c>
      <c r="BA285" s="55">
        <v>24</v>
      </c>
      <c r="BB285" s="55">
        <v>15999.84</v>
      </c>
      <c r="BC285" s="61">
        <f t="shared" si="10"/>
        <v>0.25966347277401264</v>
      </c>
    </row>
    <row r="286" spans="2:55" x14ac:dyDescent="0.25">
      <c r="B286" s="55" t="s">
        <v>65</v>
      </c>
      <c r="E286" s="55" t="s">
        <v>866</v>
      </c>
      <c r="G286" s="214"/>
      <c r="H286" s="215"/>
      <c r="I286" s="55" t="s">
        <v>1240</v>
      </c>
      <c r="J286" s="55" t="s">
        <v>1238</v>
      </c>
      <c r="K286" s="55" t="s">
        <v>73</v>
      </c>
      <c r="L286" s="57">
        <v>53</v>
      </c>
      <c r="M286" s="55">
        <v>17</v>
      </c>
      <c r="N286" s="55" t="s">
        <v>68</v>
      </c>
      <c r="AB286" s="55">
        <v>0</v>
      </c>
      <c r="AF286" s="59">
        <v>12216.528000000002</v>
      </c>
      <c r="AI286" s="55" t="s">
        <v>869</v>
      </c>
      <c r="AY286" s="110"/>
      <c r="AZ286" s="55">
        <v>282.79000000000002</v>
      </c>
      <c r="BA286" s="55">
        <v>24</v>
      </c>
      <c r="BB286" s="60">
        <v>6786.9600000000009</v>
      </c>
      <c r="BC286" s="61">
        <f t="shared" si="10"/>
        <v>0.1101464516631612</v>
      </c>
    </row>
    <row r="287" spans="2:55" ht="15.75" thickBot="1" x14ac:dyDescent="0.3">
      <c r="B287" s="55" t="s">
        <v>65</v>
      </c>
      <c r="E287" s="55" t="s">
        <v>866</v>
      </c>
      <c r="G287" s="216"/>
      <c r="H287" s="217"/>
      <c r="I287" s="55" t="s">
        <v>1241</v>
      </c>
      <c r="J287" s="55" t="s">
        <v>1242</v>
      </c>
      <c r="K287" s="55" t="s">
        <v>73</v>
      </c>
      <c r="L287" s="57">
        <v>36</v>
      </c>
      <c r="M287" s="55">
        <v>17</v>
      </c>
      <c r="N287" s="55" t="s">
        <v>68</v>
      </c>
      <c r="AB287" s="55">
        <v>0</v>
      </c>
      <c r="AF287" s="59">
        <v>8882.3520000000008</v>
      </c>
      <c r="AI287" s="55" t="s">
        <v>869</v>
      </c>
      <c r="AY287" s="110"/>
      <c r="AZ287" s="55">
        <v>205.61</v>
      </c>
      <c r="BA287" s="55">
        <v>24</v>
      </c>
      <c r="BB287" s="60">
        <v>4934.6400000000003</v>
      </c>
      <c r="BC287" s="61">
        <f t="shared" si="10"/>
        <v>8.0084910804705159E-2</v>
      </c>
    </row>
    <row r="288" spans="2:55" x14ac:dyDescent="0.25">
      <c r="B288" s="55" t="s">
        <v>65</v>
      </c>
      <c r="E288" s="55" t="s">
        <v>866</v>
      </c>
      <c r="G288" s="218"/>
      <c r="H288" s="219"/>
      <c r="I288" s="55" t="s">
        <v>1242</v>
      </c>
      <c r="J288" s="55" t="s">
        <v>1234</v>
      </c>
      <c r="K288" s="55" t="s">
        <v>73</v>
      </c>
      <c r="L288" s="57">
        <v>31.243528201611522</v>
      </c>
      <c r="M288" s="55">
        <v>17</v>
      </c>
      <c r="N288" s="55" t="s">
        <v>68</v>
      </c>
      <c r="AB288" s="55">
        <v>2</v>
      </c>
      <c r="AF288" s="59">
        <v>20158.848000000002</v>
      </c>
      <c r="AI288" s="55" t="s">
        <v>869</v>
      </c>
      <c r="AY288" s="110"/>
      <c r="AZ288" s="55">
        <v>466.64</v>
      </c>
      <c r="BA288" s="55">
        <v>24</v>
      </c>
      <c r="BB288" s="60">
        <v>11199.36</v>
      </c>
      <c r="BC288" s="61">
        <f t="shared" si="10"/>
        <v>0.1817558619615175</v>
      </c>
    </row>
    <row r="289" spans="2:55" x14ac:dyDescent="0.25">
      <c r="B289" s="55" t="s">
        <v>65</v>
      </c>
      <c r="E289" s="55" t="s">
        <v>866</v>
      </c>
      <c r="G289" s="220"/>
      <c r="H289" s="221"/>
      <c r="I289" s="55" t="s">
        <v>1229</v>
      </c>
      <c r="J289" s="55" t="s">
        <v>173</v>
      </c>
      <c r="K289" s="55" t="s">
        <v>1243</v>
      </c>
      <c r="L289" s="57">
        <v>20.369149780053355</v>
      </c>
      <c r="M289" s="55">
        <v>17</v>
      </c>
      <c r="N289" s="55" t="s">
        <v>68</v>
      </c>
      <c r="AB289" s="55">
        <v>8</v>
      </c>
      <c r="AF289" s="59">
        <v>35943.263999999959</v>
      </c>
      <c r="AI289" s="55" t="s">
        <v>869</v>
      </c>
      <c r="AY289" s="110"/>
      <c r="AZ289" s="55">
        <v>832.01999999999907</v>
      </c>
      <c r="BA289" s="55">
        <v>24</v>
      </c>
      <c r="BB289" s="60">
        <v>19968.479999999978</v>
      </c>
      <c r="BC289" s="61">
        <f t="shared" si="10"/>
        <v>0.32407104463659697</v>
      </c>
    </row>
    <row r="290" spans="2:55" x14ac:dyDescent="0.25">
      <c r="B290" s="55" t="s">
        <v>65</v>
      </c>
      <c r="E290" s="55" t="s">
        <v>866</v>
      </c>
      <c r="G290" s="108"/>
      <c r="H290" s="109"/>
      <c r="I290" s="55" t="s">
        <v>1244</v>
      </c>
      <c r="J290" s="55" t="s">
        <v>1234</v>
      </c>
      <c r="K290" s="55" t="s">
        <v>73</v>
      </c>
      <c r="L290" s="57">
        <v>25</v>
      </c>
      <c r="M290" s="55">
        <v>17</v>
      </c>
      <c r="N290" s="55" t="s">
        <v>68</v>
      </c>
      <c r="AB290" s="55">
        <v>0</v>
      </c>
      <c r="AF290" s="59">
        <v>22846.320000000003</v>
      </c>
      <c r="AI290" s="55" t="s">
        <v>869</v>
      </c>
      <c r="AY290" s="110"/>
      <c r="AZ290" s="55">
        <v>528.85</v>
      </c>
      <c r="BA290" s="55">
        <v>24</v>
      </c>
      <c r="BB290" s="60">
        <v>12692.400000000001</v>
      </c>
      <c r="BC290" s="61">
        <f t="shared" si="10"/>
        <v>0.20598660123081719</v>
      </c>
    </row>
    <row r="291" spans="2:55" x14ac:dyDescent="0.25">
      <c r="B291" s="55" t="s">
        <v>65</v>
      </c>
      <c r="E291" s="55" t="s">
        <v>866</v>
      </c>
      <c r="F291" s="32"/>
      <c r="G291" s="105"/>
      <c r="H291" s="106"/>
      <c r="I291" s="55" t="s">
        <v>1234</v>
      </c>
      <c r="J291" s="55" t="s">
        <v>1239</v>
      </c>
      <c r="K291" s="55" t="s">
        <v>1239</v>
      </c>
      <c r="L291" s="57">
        <v>33.890296134825803</v>
      </c>
      <c r="M291" s="55">
        <v>17</v>
      </c>
      <c r="N291" s="55" t="s">
        <v>68</v>
      </c>
      <c r="AB291" s="55">
        <v>14</v>
      </c>
      <c r="AF291" s="59">
        <v>140905.00799999989</v>
      </c>
      <c r="AH291" s="32"/>
      <c r="AI291" s="55" t="s">
        <v>869</v>
      </c>
      <c r="AY291" s="107"/>
      <c r="AZ291" s="55">
        <v>3261.6899999999973</v>
      </c>
      <c r="BA291" s="57">
        <v>24</v>
      </c>
      <c r="BB291" s="60">
        <v>78280.559999999939</v>
      </c>
      <c r="BC291" s="61">
        <f t="shared" si="10"/>
        <v>1.270425333021733</v>
      </c>
    </row>
    <row r="292" spans="2:55" x14ac:dyDescent="0.25">
      <c r="B292" s="55" t="s">
        <v>65</v>
      </c>
      <c r="E292" s="55" t="s">
        <v>866</v>
      </c>
      <c r="G292" s="108"/>
      <c r="H292" s="109"/>
      <c r="I292" s="55" t="s">
        <v>1245</v>
      </c>
      <c r="J292" s="55" t="s">
        <v>1234</v>
      </c>
      <c r="K292" s="55" t="s">
        <v>73</v>
      </c>
      <c r="L292" s="57">
        <v>21</v>
      </c>
      <c r="M292" s="55">
        <v>17</v>
      </c>
      <c r="N292" s="55" t="s">
        <v>68</v>
      </c>
      <c r="AB292" s="202">
        <v>0</v>
      </c>
      <c r="AF292" s="59">
        <v>31692.384000000002</v>
      </c>
      <c r="AI292" s="55" t="s">
        <v>869</v>
      </c>
      <c r="AY292" s="110"/>
      <c r="AZ292" s="55">
        <v>733.62</v>
      </c>
      <c r="BA292" s="55">
        <v>24</v>
      </c>
      <c r="BB292" s="60">
        <v>17606.88</v>
      </c>
      <c r="BC292" s="61">
        <f t="shared" si="10"/>
        <v>0.28574433278803463</v>
      </c>
    </row>
    <row r="293" spans="2:55" x14ac:dyDescent="0.25">
      <c r="B293" s="55" t="s">
        <v>65</v>
      </c>
      <c r="D293" s="55" t="s">
        <v>843</v>
      </c>
      <c r="E293" s="56" t="s">
        <v>888</v>
      </c>
      <c r="F293" s="55"/>
      <c r="G293" s="121"/>
      <c r="H293" s="122"/>
      <c r="I293" s="55" t="s">
        <v>248</v>
      </c>
      <c r="J293" s="55" t="s">
        <v>1246</v>
      </c>
      <c r="K293" s="55" t="s">
        <v>1247</v>
      </c>
      <c r="M293" s="55">
        <v>18</v>
      </c>
      <c r="N293" s="55" t="s">
        <v>69</v>
      </c>
      <c r="AF293" s="59">
        <v>41000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BB293" s="55"/>
    </row>
    <row r="294" spans="2:55" x14ac:dyDescent="0.25">
      <c r="B294" s="55" t="s">
        <v>65</v>
      </c>
      <c r="E294" s="55" t="s">
        <v>866</v>
      </c>
      <c r="F294" s="55"/>
      <c r="G294" s="121"/>
      <c r="H294" s="122"/>
      <c r="I294" s="55" t="s">
        <v>248</v>
      </c>
      <c r="J294" s="55" t="s">
        <v>1248</v>
      </c>
      <c r="K294" s="55" t="s">
        <v>1249</v>
      </c>
      <c r="M294" s="55">
        <v>18</v>
      </c>
      <c r="N294" s="55" t="s">
        <v>1075</v>
      </c>
      <c r="AB294" s="55">
        <v>0</v>
      </c>
      <c r="AF294" s="59">
        <v>41000</v>
      </c>
      <c r="AH294" s="55"/>
      <c r="AI294" s="55" t="s">
        <v>145</v>
      </c>
      <c r="AJ294" s="55"/>
      <c r="AK294" s="55"/>
      <c r="AL294" s="55"/>
      <c r="AN294" s="55"/>
      <c r="AO294" s="55"/>
      <c r="AQ294" s="55"/>
      <c r="AR294" s="55"/>
      <c r="AT294" s="55"/>
      <c r="AU294" s="55"/>
      <c r="AY294" s="120"/>
      <c r="BB294" s="55">
        <v>20000</v>
      </c>
      <c r="BC294" s="61">
        <f t="shared" ref="BC294:BC319" si="11">BB294/(5280*11.67)</f>
        <v>0.3245825867933837</v>
      </c>
    </row>
    <row r="295" spans="2:55" x14ac:dyDescent="0.25">
      <c r="B295" s="55" t="s">
        <v>65</v>
      </c>
      <c r="E295" s="55" t="s">
        <v>866</v>
      </c>
      <c r="F295" s="55"/>
      <c r="G295" s="121"/>
      <c r="H295" s="122"/>
      <c r="I295" s="55" t="s">
        <v>828</v>
      </c>
      <c r="J295" s="55" t="s">
        <v>1250</v>
      </c>
      <c r="K295" s="55" t="s">
        <v>73</v>
      </c>
      <c r="M295" s="55">
        <v>18</v>
      </c>
      <c r="N295" s="55" t="s">
        <v>68</v>
      </c>
      <c r="AB295" s="55">
        <v>0</v>
      </c>
      <c r="AF295" s="59">
        <v>126000</v>
      </c>
      <c r="AH295" s="55"/>
      <c r="AI295" s="55" t="s">
        <v>145</v>
      </c>
      <c r="AJ295" s="55" t="s">
        <v>1251</v>
      </c>
      <c r="AK295" s="55" t="s">
        <v>1252</v>
      </c>
      <c r="AL295" s="55"/>
      <c r="AM295" s="55" t="s">
        <v>1253</v>
      </c>
      <c r="AN295" s="55" t="s">
        <v>1254</v>
      </c>
      <c r="AO295" s="55"/>
      <c r="AQ295" s="55"/>
      <c r="AR295" s="55"/>
      <c r="AT295" s="55"/>
      <c r="AU295" s="55"/>
      <c r="AY295" s="110"/>
      <c r="BB295" s="55">
        <v>67992</v>
      </c>
      <c r="BC295" s="61">
        <f t="shared" si="11"/>
        <v>1.1034509620627873</v>
      </c>
    </row>
    <row r="296" spans="2:55" x14ac:dyDescent="0.25">
      <c r="B296" s="55" t="s">
        <v>65</v>
      </c>
      <c r="E296" s="55" t="s">
        <v>866</v>
      </c>
      <c r="G296" s="108"/>
      <c r="H296" s="109"/>
      <c r="I296" s="55" t="s">
        <v>1255</v>
      </c>
      <c r="J296" s="55" t="s">
        <v>1256</v>
      </c>
      <c r="K296" s="55" t="s">
        <v>1257</v>
      </c>
      <c r="L296" s="57">
        <v>34.542095616497157</v>
      </c>
      <c r="M296" s="55">
        <v>18</v>
      </c>
      <c r="N296" s="55" t="s">
        <v>68</v>
      </c>
      <c r="AB296" s="55">
        <v>14</v>
      </c>
      <c r="AF296" s="59">
        <v>343037</v>
      </c>
      <c r="AI296" s="55" t="s">
        <v>869</v>
      </c>
      <c r="AY296" s="110"/>
      <c r="AZ296" s="55">
        <v>4051.5599999999968</v>
      </c>
      <c r="BA296" s="55">
        <v>51.285714285714285</v>
      </c>
      <c r="BB296" s="60">
        <v>190575.89999999985</v>
      </c>
      <c r="BC296" s="61">
        <f t="shared" si="11"/>
        <v>3.0928809301238585</v>
      </c>
    </row>
    <row r="297" spans="2:55" x14ac:dyDescent="0.25">
      <c r="B297" s="55" t="s">
        <v>65</v>
      </c>
      <c r="E297" s="55" t="s">
        <v>866</v>
      </c>
      <c r="G297" s="108"/>
      <c r="H297" s="109"/>
      <c r="I297" s="55" t="s">
        <v>1258</v>
      </c>
      <c r="J297" s="55" t="s">
        <v>73</v>
      </c>
      <c r="K297" s="55" t="s">
        <v>73</v>
      </c>
      <c r="L297" s="57">
        <v>30.435859493708605</v>
      </c>
      <c r="M297" s="55">
        <v>18</v>
      </c>
      <c r="N297" s="55" t="s">
        <v>68</v>
      </c>
      <c r="AB297" s="55">
        <v>0</v>
      </c>
      <c r="AF297" s="59">
        <v>39874</v>
      </c>
      <c r="AI297" s="55" t="s">
        <v>869</v>
      </c>
      <c r="AY297" s="110"/>
      <c r="AZ297" s="55">
        <v>1006.929999999998</v>
      </c>
      <c r="BA297" s="55">
        <v>22</v>
      </c>
      <c r="BB297" s="60">
        <v>22152.459999999955</v>
      </c>
      <c r="BC297" s="61">
        <f t="shared" si="11"/>
        <v>0.35951513853184736</v>
      </c>
    </row>
    <row r="298" spans="2:55" x14ac:dyDescent="0.25">
      <c r="B298" s="55" t="s">
        <v>65</v>
      </c>
      <c r="E298" s="55" t="s">
        <v>866</v>
      </c>
      <c r="F298" s="55"/>
      <c r="G298" s="121"/>
      <c r="H298" s="122"/>
      <c r="I298" s="55" t="s">
        <v>1259</v>
      </c>
      <c r="J298" s="55" t="s">
        <v>1260</v>
      </c>
      <c r="K298" s="55" t="s">
        <v>1261</v>
      </c>
      <c r="L298" s="57">
        <v>34</v>
      </c>
      <c r="M298" s="55">
        <v>18</v>
      </c>
      <c r="N298" s="55" t="s">
        <v>69</v>
      </c>
      <c r="AB298" s="55">
        <v>2</v>
      </c>
      <c r="AF298" s="59">
        <v>86968</v>
      </c>
      <c r="AH298" s="55"/>
      <c r="AI298" s="55" t="s">
        <v>869</v>
      </c>
      <c r="AJ298" s="55"/>
      <c r="AK298" s="55"/>
      <c r="AL298" s="55"/>
      <c r="AN298" s="55"/>
      <c r="AO298" s="55"/>
      <c r="AQ298" s="55"/>
      <c r="AR298" s="55"/>
      <c r="AT298" s="55"/>
      <c r="AU298" s="55"/>
      <c r="AY298" s="110"/>
      <c r="AZ298" s="55">
        <v>1238.8599999999999</v>
      </c>
      <c r="BA298" s="55">
        <v>36</v>
      </c>
      <c r="BB298" s="55">
        <v>44598.96</v>
      </c>
      <c r="BC298" s="61">
        <f t="shared" si="11"/>
        <v>0.72380229025473242</v>
      </c>
    </row>
    <row r="299" spans="2:55" x14ac:dyDescent="0.25">
      <c r="B299" s="55" t="s">
        <v>72</v>
      </c>
      <c r="E299" s="55" t="s">
        <v>866</v>
      </c>
      <c r="G299" s="125"/>
      <c r="H299" s="126"/>
      <c r="I299" s="71" t="s">
        <v>251</v>
      </c>
      <c r="J299" s="71" t="s">
        <v>1262</v>
      </c>
      <c r="K299" s="71" t="s">
        <v>1263</v>
      </c>
      <c r="L299" s="66">
        <v>22.16390182636454</v>
      </c>
      <c r="M299" s="71">
        <v>19</v>
      </c>
      <c r="N299" s="71" t="s">
        <v>99</v>
      </c>
      <c r="AB299" s="57">
        <v>0</v>
      </c>
      <c r="AF299" s="103">
        <v>102472</v>
      </c>
      <c r="AI299" s="55" t="s">
        <v>869</v>
      </c>
      <c r="AY299" s="128"/>
      <c r="AZ299" s="73">
        <v>2201.9499999999998</v>
      </c>
      <c r="BA299" s="66">
        <v>23.5</v>
      </c>
      <c r="BB299" s="73">
        <v>52549.75</v>
      </c>
      <c r="BC299" s="61">
        <f t="shared" si="11"/>
        <v>0.85283668951728075</v>
      </c>
    </row>
    <row r="300" spans="2:55" x14ac:dyDescent="0.25">
      <c r="B300" s="55" t="s">
        <v>65</v>
      </c>
      <c r="D300" s="55" t="s">
        <v>843</v>
      </c>
      <c r="E300" s="56" t="s">
        <v>888</v>
      </c>
      <c r="F300" s="55"/>
      <c r="G300" s="121">
        <v>510</v>
      </c>
      <c r="H300" s="122">
        <v>609</v>
      </c>
      <c r="I300" s="55" t="s">
        <v>248</v>
      </c>
      <c r="J300" s="55" t="s">
        <v>575</v>
      </c>
      <c r="K300" s="55" t="s">
        <v>247</v>
      </c>
      <c r="L300" s="57">
        <v>42.189344056135958</v>
      </c>
      <c r="M300" s="55">
        <v>19</v>
      </c>
      <c r="N300" s="55" t="s">
        <v>69</v>
      </c>
      <c r="AF300" s="59">
        <v>39174.777159077996</v>
      </c>
      <c r="AH300" s="55"/>
      <c r="AJ300" s="55"/>
      <c r="AK300" s="55"/>
      <c r="AL300" s="55"/>
      <c r="AN300" s="55"/>
      <c r="AO300" s="55"/>
      <c r="AQ300" s="55"/>
      <c r="AR300" s="55"/>
      <c r="AT300" s="55"/>
      <c r="AU300" s="55"/>
      <c r="AY300" s="110"/>
      <c r="AZ300" s="55">
        <v>840.76048022000009</v>
      </c>
      <c r="BA300" s="55">
        <v>28</v>
      </c>
      <c r="BB300" s="55">
        <v>23742.289187319999</v>
      </c>
      <c r="BC300" s="40">
        <f t="shared" si="11"/>
        <v>0.38531668204084546</v>
      </c>
    </row>
    <row r="301" spans="2:55" x14ac:dyDescent="0.25">
      <c r="B301" s="55" t="s">
        <v>65</v>
      </c>
      <c r="E301" s="55" t="s">
        <v>866</v>
      </c>
      <c r="G301" s="108"/>
      <c r="H301" s="109"/>
      <c r="I301" s="55" t="s">
        <v>1264</v>
      </c>
      <c r="J301" s="55" t="s">
        <v>249</v>
      </c>
      <c r="K301" s="55" t="s">
        <v>1263</v>
      </c>
      <c r="L301" s="57">
        <v>32.019898510567302</v>
      </c>
      <c r="M301" s="55">
        <v>19</v>
      </c>
      <c r="N301" s="55" t="s">
        <v>68</v>
      </c>
      <c r="AB301" s="55">
        <v>2</v>
      </c>
      <c r="AF301" s="59">
        <v>133678.54800000001</v>
      </c>
      <c r="AI301" s="55" t="s">
        <v>869</v>
      </c>
      <c r="AY301" s="110"/>
      <c r="AZ301" s="55">
        <v>3064.06</v>
      </c>
      <c r="BA301" s="55">
        <v>24</v>
      </c>
      <c r="BB301" s="60">
        <v>74265.86</v>
      </c>
      <c r="BC301" s="61">
        <f t="shared" si="11"/>
        <v>1.2052702474617643</v>
      </c>
    </row>
    <row r="302" spans="2:55" x14ac:dyDescent="0.25">
      <c r="B302" s="55" t="s">
        <v>65</v>
      </c>
      <c r="E302" s="55" t="s">
        <v>866</v>
      </c>
      <c r="G302" s="105"/>
      <c r="H302" s="106"/>
      <c r="I302" s="55" t="s">
        <v>1265</v>
      </c>
      <c r="J302" s="55" t="s">
        <v>1234</v>
      </c>
      <c r="K302" s="55" t="s">
        <v>73</v>
      </c>
      <c r="L302" s="57">
        <v>79</v>
      </c>
      <c r="M302" s="55">
        <v>19</v>
      </c>
      <c r="N302" s="55" t="s">
        <v>68</v>
      </c>
      <c r="AB302" s="57"/>
      <c r="AE302" s="59"/>
      <c r="AF302" s="59">
        <v>7902</v>
      </c>
      <c r="AI302" s="55" t="s">
        <v>869</v>
      </c>
      <c r="AY302" s="111"/>
      <c r="AZ302" s="60"/>
      <c r="BA302" s="60"/>
      <c r="BB302" s="60">
        <v>4390</v>
      </c>
      <c r="BC302" s="61">
        <f t="shared" si="11"/>
        <v>7.1245877801147731E-2</v>
      </c>
    </row>
    <row r="303" spans="2:55" x14ac:dyDescent="0.25">
      <c r="B303" s="55" t="s">
        <v>65</v>
      </c>
      <c r="E303" s="55" t="s">
        <v>866</v>
      </c>
      <c r="G303" s="105"/>
      <c r="H303" s="106"/>
      <c r="I303" s="55" t="s">
        <v>1266</v>
      </c>
      <c r="J303" s="55" t="s">
        <v>1263</v>
      </c>
      <c r="K303" s="55" t="s">
        <v>73</v>
      </c>
      <c r="L303" s="57">
        <v>67</v>
      </c>
      <c r="M303" s="55">
        <v>19</v>
      </c>
      <c r="N303" s="55" t="s">
        <v>68</v>
      </c>
      <c r="AB303" s="57">
        <v>0</v>
      </c>
      <c r="AE303" s="59"/>
      <c r="AF303" s="59">
        <v>38556.539999999957</v>
      </c>
      <c r="AI303" s="55" t="s">
        <v>869</v>
      </c>
      <c r="AY303" s="111"/>
      <c r="AZ303" s="60">
        <v>973.64999999999895</v>
      </c>
      <c r="BA303" s="60">
        <v>22</v>
      </c>
      <c r="BB303" s="60">
        <v>21420.299999999977</v>
      </c>
      <c r="BC303" s="61">
        <f t="shared" si="11"/>
        <v>0.3476328191945155</v>
      </c>
    </row>
    <row r="304" spans="2:55" x14ac:dyDescent="0.25">
      <c r="B304" s="55" t="s">
        <v>65</v>
      </c>
      <c r="E304" s="55" t="s">
        <v>866</v>
      </c>
      <c r="G304" s="105"/>
      <c r="H304" s="106"/>
      <c r="I304" s="55" t="s">
        <v>1267</v>
      </c>
      <c r="J304" s="55" t="s">
        <v>1268</v>
      </c>
      <c r="K304" s="55" t="s">
        <v>73</v>
      </c>
      <c r="L304" s="76">
        <v>24.459877389560937</v>
      </c>
      <c r="M304" s="55">
        <v>19</v>
      </c>
      <c r="N304" s="55" t="s">
        <v>68</v>
      </c>
      <c r="AB304" s="57">
        <v>4</v>
      </c>
      <c r="AF304" s="59">
        <v>37940.651999999958</v>
      </c>
      <c r="AI304" s="55" t="s">
        <v>869</v>
      </c>
      <c r="AY304" s="111"/>
      <c r="AZ304" s="60">
        <v>921.37999999999897</v>
      </c>
      <c r="BA304" s="57">
        <v>23</v>
      </c>
      <c r="BB304" s="60">
        <v>21078.139999999978</v>
      </c>
      <c r="BC304" s="61">
        <f t="shared" si="11"/>
        <v>0.34207986029965431</v>
      </c>
    </row>
    <row r="305" spans="2:55" x14ac:dyDescent="0.25">
      <c r="B305" s="55" t="s">
        <v>65</v>
      </c>
      <c r="E305" s="55" t="s">
        <v>866</v>
      </c>
      <c r="F305" s="55"/>
      <c r="G305" s="121"/>
      <c r="H305" s="122"/>
      <c r="I305" s="55" t="s">
        <v>1269</v>
      </c>
      <c r="J305" s="55" t="s">
        <v>1264</v>
      </c>
      <c r="K305" s="55" t="s">
        <v>1268</v>
      </c>
      <c r="L305" s="57">
        <v>24.482290803436808</v>
      </c>
      <c r="M305" s="55">
        <v>19</v>
      </c>
      <c r="N305" s="55" t="s">
        <v>68</v>
      </c>
      <c r="AB305" s="55">
        <v>6</v>
      </c>
      <c r="AF305" s="59">
        <v>80431.937999999936</v>
      </c>
      <c r="AH305" s="55"/>
      <c r="AI305" s="55" t="s">
        <v>869</v>
      </c>
      <c r="AJ305" s="55"/>
      <c r="AK305" s="55"/>
      <c r="AL305" s="55"/>
      <c r="AN305" s="55"/>
      <c r="AO305" s="55"/>
      <c r="AQ305" s="55"/>
      <c r="AR305" s="55"/>
      <c r="AT305" s="55"/>
      <c r="AU305" s="55"/>
      <c r="AY305" s="110"/>
      <c r="AZ305" s="55">
        <v>1933.0499999999979</v>
      </c>
      <c r="BA305" s="55">
        <v>23</v>
      </c>
      <c r="BB305" s="55">
        <v>44684.40999999996</v>
      </c>
      <c r="BC305" s="61">
        <f t="shared" si="11"/>
        <v>0.72518906935680649</v>
      </c>
    </row>
    <row r="306" spans="2:55" x14ac:dyDescent="0.25">
      <c r="B306" s="55" t="s">
        <v>65</v>
      </c>
      <c r="E306" s="55" t="s">
        <v>866</v>
      </c>
      <c r="G306" s="108"/>
      <c r="H306" s="109"/>
      <c r="I306" s="55" t="s">
        <v>1270</v>
      </c>
      <c r="J306" s="55" t="s">
        <v>1264</v>
      </c>
      <c r="K306" s="55" t="s">
        <v>73</v>
      </c>
      <c r="L306" s="57">
        <v>40</v>
      </c>
      <c r="M306" s="55">
        <v>19</v>
      </c>
      <c r="N306" s="55" t="s">
        <v>68</v>
      </c>
      <c r="AB306" s="55">
        <v>2</v>
      </c>
      <c r="AF306" s="59">
        <v>24575.184000000001</v>
      </c>
      <c r="AI306" s="55" t="s">
        <v>869</v>
      </c>
      <c r="AY306" s="110"/>
      <c r="AZ306" s="55">
        <v>568.87</v>
      </c>
      <c r="BA306" s="55">
        <v>24</v>
      </c>
      <c r="BB306" s="60">
        <v>13652.880000000001</v>
      </c>
      <c r="BC306" s="61">
        <f t="shared" si="11"/>
        <v>0.22157435537898265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1271</v>
      </c>
      <c r="J307" s="55" t="s">
        <v>1272</v>
      </c>
      <c r="K307" s="55" t="s">
        <v>1232</v>
      </c>
      <c r="L307" s="57">
        <v>26.068972607738463</v>
      </c>
      <c r="M307" s="55">
        <v>19</v>
      </c>
      <c r="N307" s="55" t="s">
        <v>68</v>
      </c>
      <c r="AB307" s="55">
        <v>5</v>
      </c>
      <c r="AF307" s="59">
        <v>53858.226198347911</v>
      </c>
      <c r="AI307" s="55" t="s">
        <v>869</v>
      </c>
      <c r="AY307" s="110"/>
      <c r="AZ307" s="55">
        <v>1789.293560939997</v>
      </c>
      <c r="BA307" s="55">
        <v>22.25</v>
      </c>
      <c r="BB307" s="60">
        <v>29921.236776859951</v>
      </c>
      <c r="BC307" s="61">
        <f t="shared" si="11"/>
        <v>0.48559562165452647</v>
      </c>
    </row>
    <row r="308" spans="2:55" x14ac:dyDescent="0.25">
      <c r="B308" s="55" t="s">
        <v>65</v>
      </c>
      <c r="E308" s="55" t="s">
        <v>866</v>
      </c>
      <c r="G308" s="105"/>
      <c r="H308" s="106"/>
      <c r="I308" s="55" t="s">
        <v>1273</v>
      </c>
      <c r="J308" s="55" t="s">
        <v>1272</v>
      </c>
      <c r="K308" s="55" t="s">
        <v>73</v>
      </c>
      <c r="L308" s="66">
        <v>34</v>
      </c>
      <c r="M308" s="55">
        <v>19</v>
      </c>
      <c r="N308" s="55" t="s">
        <v>68</v>
      </c>
      <c r="Q308" s="57"/>
      <c r="R308" s="57"/>
      <c r="S308" s="61"/>
      <c r="T308" s="57"/>
      <c r="V308" s="57"/>
      <c r="W308" s="59"/>
      <c r="X308" s="59"/>
      <c r="Y308" s="59"/>
      <c r="Z308" s="59"/>
      <c r="AA308" s="59"/>
      <c r="AB308" s="55">
        <v>2</v>
      </c>
      <c r="AC308" s="59"/>
      <c r="AD308" s="59"/>
      <c r="AF308" s="59">
        <v>14106.815999999972</v>
      </c>
      <c r="AI308" s="55" t="s">
        <v>869</v>
      </c>
      <c r="AY308" s="111"/>
      <c r="AZ308" s="55">
        <v>489.81999999999903</v>
      </c>
      <c r="BA308" s="55">
        <v>16</v>
      </c>
      <c r="BB308" s="60">
        <v>7837.1199999999844</v>
      </c>
      <c r="BC308" s="61">
        <f t="shared" si="11"/>
        <v>0.12718963413050791</v>
      </c>
    </row>
    <row r="309" spans="2:55" x14ac:dyDescent="0.25">
      <c r="B309" s="55" t="s">
        <v>65</v>
      </c>
      <c r="E309" s="55" t="s">
        <v>866</v>
      </c>
      <c r="G309" s="105"/>
      <c r="H309" s="106"/>
      <c r="I309" s="55" t="s">
        <v>1274</v>
      </c>
      <c r="J309" s="55" t="s">
        <v>1275</v>
      </c>
      <c r="K309" s="55" t="s">
        <v>73</v>
      </c>
      <c r="L309" s="66">
        <v>36.952972695766029</v>
      </c>
      <c r="M309" s="55">
        <v>19</v>
      </c>
      <c r="N309" s="55" t="s">
        <v>68</v>
      </c>
      <c r="Q309" s="57"/>
      <c r="R309" s="57"/>
      <c r="S309" s="61"/>
      <c r="T309" s="57"/>
      <c r="V309" s="57"/>
      <c r="W309" s="59"/>
      <c r="X309" s="59"/>
      <c r="Y309" s="59"/>
      <c r="Z309" s="59"/>
      <c r="AA309" s="59"/>
      <c r="AB309" s="55">
        <v>0</v>
      </c>
      <c r="AC309" s="59"/>
      <c r="AD309" s="59"/>
      <c r="AF309" s="59">
        <v>24453.33054767998</v>
      </c>
      <c r="AI309" s="55" t="s">
        <v>869</v>
      </c>
      <c r="AY309" s="111"/>
      <c r="AZ309" s="55">
        <v>930.57196979999912</v>
      </c>
      <c r="BA309" s="55">
        <v>14</v>
      </c>
      <c r="BB309" s="60">
        <v>13585.183637599988</v>
      </c>
      <c r="BC309" s="61">
        <f t="shared" si="11"/>
        <v>0.22047570235776773</v>
      </c>
    </row>
    <row r="310" spans="2:55" x14ac:dyDescent="0.25">
      <c r="B310" s="55" t="s">
        <v>65</v>
      </c>
      <c r="E310" s="55" t="s">
        <v>866</v>
      </c>
      <c r="G310" s="105"/>
      <c r="H310" s="106"/>
      <c r="I310" s="55" t="s">
        <v>1276</v>
      </c>
      <c r="J310" s="55" t="s">
        <v>563</v>
      </c>
      <c r="K310" s="55" t="s">
        <v>73</v>
      </c>
      <c r="L310" s="66">
        <v>40</v>
      </c>
      <c r="M310" s="55">
        <v>19</v>
      </c>
      <c r="N310" s="55" t="s">
        <v>68</v>
      </c>
      <c r="Q310" s="57"/>
      <c r="R310" s="57"/>
      <c r="S310" s="61"/>
      <c r="T310" s="57"/>
      <c r="V310" s="57"/>
      <c r="W310" s="59"/>
      <c r="X310" s="59"/>
      <c r="Y310" s="59"/>
      <c r="Z310" s="59"/>
      <c r="AA310" s="59"/>
      <c r="AB310" s="55">
        <v>0</v>
      </c>
      <c r="AC310" s="59"/>
      <c r="AD310" s="59"/>
      <c r="AF310" s="59">
        <v>48427.920000000006</v>
      </c>
      <c r="AI310" s="55" t="s">
        <v>869</v>
      </c>
      <c r="AY310" s="111"/>
      <c r="AZ310" s="55">
        <v>672.61</v>
      </c>
      <c r="BA310" s="55">
        <v>20</v>
      </c>
      <c r="BB310" s="60">
        <v>13452.2</v>
      </c>
      <c r="BC310" s="61">
        <f t="shared" si="11"/>
        <v>0.21831749370309783</v>
      </c>
    </row>
    <row r="311" spans="2:55" x14ac:dyDescent="0.25">
      <c r="B311" s="55" t="s">
        <v>65</v>
      </c>
      <c r="E311" s="55" t="s">
        <v>866</v>
      </c>
      <c r="F311" s="55"/>
      <c r="G311" s="105"/>
      <c r="H311" s="106"/>
      <c r="I311" s="55" t="s">
        <v>1277</v>
      </c>
      <c r="J311" s="55" t="s">
        <v>1264</v>
      </c>
      <c r="K311" s="55" t="s">
        <v>73</v>
      </c>
      <c r="L311" s="57">
        <v>68</v>
      </c>
      <c r="M311" s="55">
        <v>19</v>
      </c>
      <c r="N311" s="55" t="s">
        <v>68</v>
      </c>
      <c r="AB311" s="55">
        <v>2</v>
      </c>
      <c r="AF311" s="59">
        <v>15169.571999999962</v>
      </c>
      <c r="AH311" s="55"/>
      <c r="AI311" s="55" t="s">
        <v>869</v>
      </c>
      <c r="AJ311" s="55"/>
      <c r="AK311" s="55"/>
      <c r="AL311" s="55"/>
      <c r="AN311" s="55"/>
      <c r="AO311" s="55"/>
      <c r="AQ311" s="55"/>
      <c r="AR311" s="55"/>
      <c r="AT311" s="55"/>
      <c r="AU311" s="55"/>
      <c r="AY311" s="92"/>
      <c r="AZ311" s="55">
        <v>383.06999999999903</v>
      </c>
      <c r="BA311" s="55">
        <v>22</v>
      </c>
      <c r="BB311" s="55">
        <v>8427.539999999979</v>
      </c>
      <c r="BC311" s="61">
        <f t="shared" si="11"/>
        <v>0.13677163667523531</v>
      </c>
    </row>
    <row r="312" spans="2:55" x14ac:dyDescent="0.25">
      <c r="B312" s="55" t="s">
        <v>65</v>
      </c>
      <c r="E312" s="55" t="s">
        <v>866</v>
      </c>
      <c r="G312" s="105"/>
      <c r="H312" s="106"/>
      <c r="I312" s="55" t="s">
        <v>1278</v>
      </c>
      <c r="J312" s="55" t="s">
        <v>1279</v>
      </c>
      <c r="K312" s="55" t="s">
        <v>73</v>
      </c>
      <c r="L312" s="66">
        <v>23</v>
      </c>
      <c r="M312" s="55">
        <v>19</v>
      </c>
      <c r="N312" s="55" t="s">
        <v>68</v>
      </c>
      <c r="Q312" s="57"/>
      <c r="R312" s="57"/>
      <c r="S312" s="61"/>
      <c r="T312" s="57"/>
      <c r="V312" s="57"/>
      <c r="W312" s="59"/>
      <c r="X312" s="59"/>
      <c r="Y312" s="59"/>
      <c r="Z312" s="59"/>
      <c r="AA312" s="59"/>
      <c r="AB312" s="55">
        <v>0</v>
      </c>
      <c r="AC312" s="59"/>
      <c r="AD312" s="59"/>
      <c r="AF312" s="59">
        <v>11213.855999999914</v>
      </c>
      <c r="AI312" s="55" t="s">
        <v>869</v>
      </c>
      <c r="AY312" s="111"/>
      <c r="AZ312" s="55">
        <v>129.789999999999</v>
      </c>
      <c r="BA312" s="55">
        <v>48</v>
      </c>
      <c r="BB312" s="60">
        <v>6229.9199999999519</v>
      </c>
      <c r="BC312" s="61">
        <f t="shared" si="11"/>
        <v>0.10110617745579108</v>
      </c>
    </row>
    <row r="313" spans="2:55" x14ac:dyDescent="0.25">
      <c r="B313" s="55" t="s">
        <v>72</v>
      </c>
      <c r="E313" s="55" t="s">
        <v>866</v>
      </c>
      <c r="G313" s="125"/>
      <c r="H313" s="126"/>
      <c r="I313" s="71" t="s">
        <v>1280</v>
      </c>
      <c r="J313" s="71" t="s">
        <v>1232</v>
      </c>
      <c r="K313" s="71" t="s">
        <v>1281</v>
      </c>
      <c r="L313" s="66">
        <v>51.40013332003354</v>
      </c>
      <c r="M313" s="71">
        <v>19</v>
      </c>
      <c r="N313" s="71" t="s">
        <v>69</v>
      </c>
      <c r="AB313" s="57">
        <v>0</v>
      </c>
      <c r="AF313" s="103">
        <v>389882</v>
      </c>
      <c r="AI313" s="55" t="s">
        <v>869</v>
      </c>
      <c r="AY313" s="128"/>
      <c r="AZ313" s="73">
        <v>9449.3838117899959</v>
      </c>
      <c r="BA313" s="66">
        <v>24.714285714285715</v>
      </c>
      <c r="BB313" s="73">
        <v>199939.29888108993</v>
      </c>
      <c r="BC313" s="61">
        <f t="shared" si="11"/>
        <v>3.2448407416239831</v>
      </c>
    </row>
    <row r="314" spans="2:55" x14ac:dyDescent="0.25">
      <c r="B314" s="55" t="s">
        <v>65</v>
      </c>
      <c r="E314" s="55" t="s">
        <v>866</v>
      </c>
      <c r="G314" s="108"/>
      <c r="H314" s="109"/>
      <c r="I314" s="55" t="s">
        <v>1282</v>
      </c>
      <c r="J314" s="55" t="s">
        <v>1264</v>
      </c>
      <c r="K314" s="55" t="s">
        <v>73</v>
      </c>
      <c r="L314" s="57">
        <v>54</v>
      </c>
      <c r="M314" s="55">
        <v>19</v>
      </c>
      <c r="N314" s="55" t="s">
        <v>68</v>
      </c>
      <c r="AB314" s="55">
        <v>2</v>
      </c>
      <c r="AF314" s="59">
        <v>13030.380000000001</v>
      </c>
      <c r="AI314" s="55" t="s">
        <v>869</v>
      </c>
      <c r="AY314" s="110"/>
      <c r="AZ314" s="55">
        <v>329.05</v>
      </c>
      <c r="BA314" s="55">
        <v>22</v>
      </c>
      <c r="BB314" s="60">
        <v>7239.1</v>
      </c>
      <c r="BC314" s="61">
        <f t="shared" si="11"/>
        <v>0.11748429020279921</v>
      </c>
    </row>
    <row r="315" spans="2:55" x14ac:dyDescent="0.25">
      <c r="B315" s="55" t="s">
        <v>65</v>
      </c>
      <c r="E315" s="55" t="s">
        <v>866</v>
      </c>
      <c r="G315" s="105"/>
      <c r="H315" s="106"/>
      <c r="I315" s="55" t="s">
        <v>1283</v>
      </c>
      <c r="J315" s="55" t="s">
        <v>1279</v>
      </c>
      <c r="K315" s="55" t="s">
        <v>73</v>
      </c>
      <c r="L315" s="66">
        <v>24</v>
      </c>
      <c r="M315" s="55">
        <v>19</v>
      </c>
      <c r="N315" s="55" t="s">
        <v>68</v>
      </c>
      <c r="Q315" s="57"/>
      <c r="R315" s="57"/>
      <c r="S315" s="61"/>
      <c r="T315" s="57"/>
      <c r="V315" s="57"/>
      <c r="W315" s="59"/>
      <c r="X315" s="59"/>
      <c r="Y315" s="59"/>
      <c r="Z315" s="59"/>
      <c r="AA315" s="59"/>
      <c r="AB315" s="55">
        <v>0</v>
      </c>
      <c r="AC315" s="59"/>
      <c r="AD315" s="59"/>
      <c r="AF315" s="59">
        <v>8396.7839999999997</v>
      </c>
      <c r="AI315" s="55" t="s">
        <v>869</v>
      </c>
      <c r="AY315" s="111"/>
      <c r="AZ315" s="55">
        <v>194.37</v>
      </c>
      <c r="BA315" s="55">
        <v>24</v>
      </c>
      <c r="BB315" s="60">
        <v>4664.88</v>
      </c>
      <c r="BC315" s="61">
        <f t="shared" si="11"/>
        <v>7.5706940874035997E-2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1279</v>
      </c>
      <c r="J316" s="55" t="s">
        <v>1284</v>
      </c>
      <c r="K316" s="55" t="s">
        <v>73</v>
      </c>
      <c r="L316" s="66">
        <v>32.499785578072384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4</v>
      </c>
      <c r="AC316" s="59"/>
      <c r="AD316" s="59"/>
      <c r="AF316" s="59">
        <v>47345.903999999959</v>
      </c>
      <c r="AI316" s="55" t="s">
        <v>869</v>
      </c>
      <c r="AY316" s="111"/>
      <c r="AZ316" s="55">
        <v>1095.9699999999991</v>
      </c>
      <c r="BA316" s="55">
        <v>24</v>
      </c>
      <c r="BB316" s="60">
        <v>26303.279999999977</v>
      </c>
      <c r="BC316" s="61">
        <f t="shared" si="11"/>
        <v>0.42687933317753335</v>
      </c>
    </row>
    <row r="317" spans="2:55" x14ac:dyDescent="0.25">
      <c r="B317" s="55" t="s">
        <v>65</v>
      </c>
      <c r="E317" s="55" t="s">
        <v>866</v>
      </c>
      <c r="G317" s="108"/>
      <c r="H317" s="109"/>
      <c r="I317" s="55" t="s">
        <v>1285</v>
      </c>
      <c r="J317" s="55" t="s">
        <v>1264</v>
      </c>
      <c r="K317" s="55" t="s">
        <v>73</v>
      </c>
      <c r="L317" s="57">
        <v>72</v>
      </c>
      <c r="M317" s="55">
        <v>19</v>
      </c>
      <c r="N317" s="55" t="s">
        <v>68</v>
      </c>
      <c r="AB317" s="55">
        <v>2</v>
      </c>
      <c r="AF317" s="59">
        <v>33957</v>
      </c>
      <c r="AI317" s="55" t="s">
        <v>869</v>
      </c>
      <c r="AY317" s="110"/>
      <c r="AZ317" s="55">
        <v>857.5</v>
      </c>
      <c r="BA317" s="55">
        <v>22</v>
      </c>
      <c r="BB317" s="60">
        <v>18865</v>
      </c>
      <c r="BC317" s="61">
        <f t="shared" si="11"/>
        <v>0.30616252499285918</v>
      </c>
    </row>
    <row r="318" spans="2:55" x14ac:dyDescent="0.25">
      <c r="B318" s="55" t="s">
        <v>65</v>
      </c>
      <c r="E318" s="55" t="s">
        <v>866</v>
      </c>
      <c r="F318" s="55"/>
      <c r="G318" s="105"/>
      <c r="H318" s="106"/>
      <c r="I318" s="55" t="s">
        <v>1286</v>
      </c>
      <c r="J318" s="55" t="s">
        <v>1267</v>
      </c>
      <c r="K318" s="55" t="s">
        <v>73</v>
      </c>
      <c r="L318" s="76">
        <v>18</v>
      </c>
      <c r="M318" s="55">
        <v>19</v>
      </c>
      <c r="N318" s="55" t="s">
        <v>68</v>
      </c>
      <c r="AB318" s="55">
        <v>0</v>
      </c>
      <c r="AF318" s="59">
        <v>10616.4</v>
      </c>
      <c r="AH318" s="55"/>
      <c r="AI318" s="55" t="s">
        <v>869</v>
      </c>
      <c r="AQ318" s="55"/>
      <c r="AR318" s="55"/>
      <c r="AT318" s="55"/>
      <c r="AU318" s="55"/>
      <c r="AY318" s="107"/>
      <c r="AZ318" s="55">
        <v>245.75</v>
      </c>
      <c r="BA318" s="55">
        <v>24</v>
      </c>
      <c r="BB318" s="60">
        <v>5898</v>
      </c>
      <c r="BC318" s="61">
        <f t="shared" si="11"/>
        <v>9.5719404845368852E-2</v>
      </c>
    </row>
    <row r="319" spans="2:55" x14ac:dyDescent="0.25">
      <c r="B319" s="55" t="s">
        <v>65</v>
      </c>
      <c r="E319" s="55" t="s">
        <v>866</v>
      </c>
      <c r="G319" s="108"/>
      <c r="H319" s="109"/>
      <c r="I319" s="55" t="s">
        <v>1287</v>
      </c>
      <c r="J319" s="55" t="s">
        <v>1288</v>
      </c>
      <c r="K319" s="55" t="s">
        <v>73</v>
      </c>
      <c r="L319" s="57">
        <v>52</v>
      </c>
      <c r="M319" s="55">
        <v>20</v>
      </c>
      <c r="N319" s="55" t="s">
        <v>68</v>
      </c>
      <c r="AB319" s="55">
        <v>0</v>
      </c>
      <c r="AF319" s="59">
        <v>24655.75199999996</v>
      </c>
      <c r="AI319" s="55" t="s">
        <v>869</v>
      </c>
      <c r="AY319" s="110"/>
      <c r="AZ319" s="55">
        <v>257.85000000000002</v>
      </c>
      <c r="BA319" s="55">
        <v>18</v>
      </c>
      <c r="BB319" s="60">
        <v>4641.3</v>
      </c>
      <c r="BC319" s="61">
        <f t="shared" si="11"/>
        <v>7.5324258004206598E-2</v>
      </c>
    </row>
    <row r="320" spans="2:55" x14ac:dyDescent="0.25">
      <c r="B320" s="55" t="s">
        <v>72</v>
      </c>
      <c r="E320" s="55" t="s">
        <v>866</v>
      </c>
      <c r="F320" s="55"/>
      <c r="G320" s="121"/>
      <c r="H320" s="122"/>
      <c r="I320" s="55" t="s">
        <v>1289</v>
      </c>
      <c r="J320" s="55" t="s">
        <v>1290</v>
      </c>
      <c r="M320" s="55">
        <v>20</v>
      </c>
      <c r="N320" s="55" t="s">
        <v>68</v>
      </c>
      <c r="AB320" s="55">
        <v>0</v>
      </c>
      <c r="AF320" s="59">
        <v>35000</v>
      </c>
      <c r="AG320" s="55"/>
      <c r="AH320" s="59"/>
      <c r="AI320" s="55" t="s">
        <v>1291</v>
      </c>
      <c r="AJ320" s="55" t="s">
        <v>1292</v>
      </c>
      <c r="AK320" s="55"/>
      <c r="AL320" s="55"/>
      <c r="AN320" s="55"/>
      <c r="AO320" s="55"/>
      <c r="AQ320" s="55"/>
      <c r="AR320" s="55"/>
      <c r="AT320" s="55"/>
      <c r="AU320" s="55"/>
      <c r="AY320" s="110"/>
      <c r="BB320" s="55"/>
    </row>
    <row r="321" spans="2:55" x14ac:dyDescent="0.25">
      <c r="B321" s="55" t="s">
        <v>65</v>
      </c>
      <c r="E321" s="55" t="s">
        <v>866</v>
      </c>
      <c r="G321" s="108"/>
      <c r="H321" s="109"/>
      <c r="I321" s="55" t="s">
        <v>1293</v>
      </c>
      <c r="J321" s="55" t="s">
        <v>1288</v>
      </c>
      <c r="K321" s="55" t="s">
        <v>923</v>
      </c>
      <c r="L321" s="57">
        <v>22.494346471362949</v>
      </c>
      <c r="M321" s="55">
        <v>20</v>
      </c>
      <c r="N321" s="55" t="s">
        <v>68</v>
      </c>
      <c r="AB321" s="55">
        <v>0</v>
      </c>
      <c r="AF321" s="59">
        <v>55485.935999999892</v>
      </c>
      <c r="AI321" s="55" t="s">
        <v>869</v>
      </c>
      <c r="AY321" s="110"/>
      <c r="AZ321" s="55">
        <v>622.61999999999898</v>
      </c>
      <c r="BA321" s="55">
        <v>22</v>
      </c>
      <c r="BB321" s="60">
        <v>13697.639999999978</v>
      </c>
      <c r="BC321" s="61">
        <f t="shared" ref="BC321:BC352" si="12">BB321/(5280*11.67)</f>
        <v>0.22230077120822586</v>
      </c>
    </row>
    <row r="322" spans="2:55" x14ac:dyDescent="0.25">
      <c r="B322" s="55" t="s">
        <v>72</v>
      </c>
      <c r="E322" s="55" t="s">
        <v>866</v>
      </c>
      <c r="F322" s="55"/>
      <c r="G322" s="121"/>
      <c r="H322" s="122"/>
      <c r="I322" s="55" t="s">
        <v>1098</v>
      </c>
      <c r="J322" s="55" t="s">
        <v>92</v>
      </c>
      <c r="K322" s="55" t="s">
        <v>1294</v>
      </c>
      <c r="M322" s="55">
        <v>20</v>
      </c>
      <c r="N322" s="55" t="s">
        <v>1075</v>
      </c>
      <c r="AB322" s="55">
        <v>0</v>
      </c>
      <c r="AF322" s="59">
        <v>600000</v>
      </c>
      <c r="AG322" s="55"/>
      <c r="AH322" s="59"/>
      <c r="AI322" s="55" t="s">
        <v>1291</v>
      </c>
      <c r="AJ322" s="55" t="s">
        <v>145</v>
      </c>
      <c r="AK322" s="55">
        <v>252493.22</v>
      </c>
      <c r="AL322" s="55"/>
      <c r="AN322" s="55"/>
      <c r="AO322" s="55"/>
      <c r="AQ322" s="55"/>
      <c r="AR322" s="55"/>
      <c r="AT322" s="55"/>
      <c r="AU322" s="55"/>
      <c r="AY322" s="110"/>
      <c r="BB322" s="55">
        <v>321828</v>
      </c>
      <c r="BC322" s="61">
        <f t="shared" si="12"/>
        <v>5.2229882371270548</v>
      </c>
    </row>
    <row r="323" spans="2:55" x14ac:dyDescent="0.25">
      <c r="B323" s="55" t="s">
        <v>72</v>
      </c>
      <c r="E323" s="55" t="s">
        <v>866</v>
      </c>
      <c r="F323" s="55"/>
      <c r="G323" s="121"/>
      <c r="H323" s="122"/>
      <c r="I323" s="55" t="s">
        <v>1295</v>
      </c>
      <c r="J323" s="55" t="s">
        <v>1296</v>
      </c>
      <c r="K323" s="55" t="s">
        <v>1237</v>
      </c>
      <c r="L323" s="57">
        <v>42.628327874509061</v>
      </c>
      <c r="M323" s="55">
        <v>20</v>
      </c>
      <c r="N323" s="55" t="s">
        <v>99</v>
      </c>
      <c r="AB323" s="55">
        <v>0</v>
      </c>
      <c r="AF323" s="59">
        <v>568462</v>
      </c>
      <c r="AH323" s="55"/>
      <c r="AI323" s="55" t="s">
        <v>869</v>
      </c>
      <c r="AJ323" s="55"/>
      <c r="AK323" s="55"/>
      <c r="AL323" s="55"/>
      <c r="AN323" s="55"/>
      <c r="AO323" s="55"/>
      <c r="AQ323" s="55"/>
      <c r="AR323" s="55"/>
      <c r="AT323" s="55"/>
      <c r="AU323" s="55"/>
      <c r="AY323" s="110"/>
      <c r="AZ323" s="55">
        <v>16893.889061069967</v>
      </c>
      <c r="BA323" s="55">
        <v>18.111111111111111</v>
      </c>
      <c r="BB323" s="55">
        <v>291518.9847722394</v>
      </c>
      <c r="BC323" s="61">
        <f t="shared" si="12"/>
        <v>4.7310993088377256</v>
      </c>
    </row>
    <row r="324" spans="2:55" x14ac:dyDescent="0.25">
      <c r="B324" s="55" t="s">
        <v>65</v>
      </c>
      <c r="E324" s="55" t="s">
        <v>866</v>
      </c>
      <c r="G324" s="108"/>
      <c r="H324" s="109"/>
      <c r="I324" s="55" t="s">
        <v>1297</v>
      </c>
      <c r="J324" s="55" t="s">
        <v>1298</v>
      </c>
      <c r="K324" s="55" t="s">
        <v>73</v>
      </c>
      <c r="L324" s="57">
        <v>18</v>
      </c>
      <c r="M324" s="55">
        <v>20</v>
      </c>
      <c r="N324" s="55" t="s">
        <v>68</v>
      </c>
      <c r="AB324" s="55">
        <v>0</v>
      </c>
      <c r="AF324" s="59">
        <v>7328.2320000000009</v>
      </c>
      <c r="AI324" s="55" t="s">
        <v>869</v>
      </c>
      <c r="AY324" s="110"/>
      <c r="AZ324" s="55">
        <v>3076.73</v>
      </c>
      <c r="BA324" s="55">
        <v>12</v>
      </c>
      <c r="BB324" s="60">
        <v>36920.76</v>
      </c>
      <c r="BC324" s="61">
        <f t="shared" si="12"/>
        <v>0.59919178935888451</v>
      </c>
    </row>
    <row r="325" spans="2:55" ht="15.75" thickBot="1" x14ac:dyDescent="0.3">
      <c r="B325" s="55" t="s">
        <v>65</v>
      </c>
      <c r="E325" s="55" t="s">
        <v>866</v>
      </c>
      <c r="G325" s="216"/>
      <c r="H325" s="217"/>
      <c r="I325" s="55" t="s">
        <v>1299</v>
      </c>
      <c r="J325" s="55" t="s">
        <v>92</v>
      </c>
      <c r="K325" s="55" t="s">
        <v>73</v>
      </c>
      <c r="L325" s="57">
        <v>23.266398435129688</v>
      </c>
      <c r="M325" s="55">
        <v>20</v>
      </c>
      <c r="N325" s="55" t="s">
        <v>68</v>
      </c>
      <c r="AB325" s="55">
        <v>0</v>
      </c>
      <c r="AF325" s="59">
        <v>94449.744000000006</v>
      </c>
      <c r="AI325" s="55" t="s">
        <v>869</v>
      </c>
      <c r="AY325" s="110"/>
      <c r="AZ325" s="55">
        <v>2707.72</v>
      </c>
      <c r="BA325" s="55">
        <v>20.5</v>
      </c>
      <c r="BB325" s="60">
        <v>52472.08</v>
      </c>
      <c r="BC325" s="61">
        <f t="shared" si="12"/>
        <v>0.85157617304146871</v>
      </c>
    </row>
    <row r="326" spans="2:55" x14ac:dyDescent="0.25">
      <c r="B326" s="55" t="s">
        <v>65</v>
      </c>
      <c r="E326" s="55" t="s">
        <v>866</v>
      </c>
      <c r="G326" s="100"/>
      <c r="H326" s="100"/>
      <c r="I326" s="55" t="s">
        <v>1288</v>
      </c>
      <c r="J326" s="55" t="s">
        <v>137</v>
      </c>
      <c r="K326" s="55" t="s">
        <v>1300</v>
      </c>
      <c r="L326" s="57">
        <v>26.158061891575549</v>
      </c>
      <c r="M326" s="55">
        <v>20</v>
      </c>
      <c r="N326" s="55" t="s">
        <v>68</v>
      </c>
      <c r="AB326" s="55">
        <v>7</v>
      </c>
      <c r="AF326" s="59">
        <v>30000</v>
      </c>
      <c r="AI326" s="55" t="s">
        <v>869</v>
      </c>
      <c r="AY326" s="101"/>
      <c r="AZ326" s="55">
        <v>1401.1599999999971</v>
      </c>
      <c r="BA326" s="55">
        <v>22</v>
      </c>
      <c r="BB326" s="60">
        <v>30825.519999999939</v>
      </c>
      <c r="BC326" s="61">
        <f t="shared" si="12"/>
        <v>0.50027135104255827</v>
      </c>
    </row>
    <row r="327" spans="2:55" x14ac:dyDescent="0.25">
      <c r="B327" s="55" t="s">
        <v>72</v>
      </c>
      <c r="E327" s="56" t="s">
        <v>888</v>
      </c>
      <c r="G327" s="66">
        <v>2000</v>
      </c>
      <c r="H327" s="66">
        <v>4000</v>
      </c>
      <c r="I327" s="77" t="s">
        <v>175</v>
      </c>
      <c r="J327" s="77" t="s">
        <v>176</v>
      </c>
      <c r="K327" s="77" t="s">
        <v>176</v>
      </c>
      <c r="L327" s="76">
        <v>62</v>
      </c>
      <c r="M327" s="77">
        <v>20</v>
      </c>
      <c r="N327" s="77" t="s">
        <v>99</v>
      </c>
      <c r="AB327" s="57">
        <v>0</v>
      </c>
      <c r="AF327" s="127">
        <v>245286.31049999999</v>
      </c>
      <c r="AY327" s="72" t="s">
        <v>177</v>
      </c>
      <c r="AZ327" s="78">
        <v>8744.61</v>
      </c>
      <c r="BA327" s="76">
        <v>17</v>
      </c>
      <c r="BB327" s="79">
        <v>148658.37</v>
      </c>
      <c r="BC327" s="40">
        <f t="shared" si="12"/>
        <v>2.4125959141543976</v>
      </c>
    </row>
    <row r="328" spans="2:55" x14ac:dyDescent="0.25">
      <c r="B328" s="55" t="s">
        <v>72</v>
      </c>
      <c r="E328" s="55" t="s">
        <v>866</v>
      </c>
      <c r="F328" s="55"/>
      <c r="G328" s="102"/>
      <c r="H328" s="102"/>
      <c r="I328" s="55" t="s">
        <v>1294</v>
      </c>
      <c r="J328" s="55" t="s">
        <v>73</v>
      </c>
      <c r="K328" s="55" t="s">
        <v>73</v>
      </c>
      <c r="L328" s="57">
        <v>18.025173591796005</v>
      </c>
      <c r="M328" s="55">
        <v>20</v>
      </c>
      <c r="N328" s="55" t="s">
        <v>68</v>
      </c>
      <c r="AB328" s="55">
        <v>0</v>
      </c>
      <c r="AF328" s="59">
        <v>30000</v>
      </c>
      <c r="AH328" s="55"/>
      <c r="AI328" s="55" t="s">
        <v>869</v>
      </c>
      <c r="AJ328" s="55"/>
      <c r="AK328" s="55"/>
      <c r="AL328" s="55"/>
      <c r="AN328" s="55"/>
      <c r="AO328" s="55"/>
      <c r="AQ328" s="55"/>
      <c r="AR328" s="55"/>
      <c r="AT328" s="55"/>
      <c r="AU328" s="55"/>
      <c r="AY328" s="101"/>
      <c r="AZ328" s="55">
        <v>669.44059379999896</v>
      </c>
      <c r="BA328" s="55">
        <v>20</v>
      </c>
      <c r="BB328" s="55">
        <v>13388.811875999978</v>
      </c>
      <c r="BC328" s="61">
        <f t="shared" si="12"/>
        <v>0.21728875964010247</v>
      </c>
    </row>
    <row r="329" spans="2:55" x14ac:dyDescent="0.25">
      <c r="B329" s="55" t="s">
        <v>72</v>
      </c>
      <c r="E329" s="55" t="s">
        <v>866</v>
      </c>
      <c r="F329" s="55"/>
      <c r="G329" s="102"/>
      <c r="H329" s="102"/>
      <c r="I329" s="55" t="s">
        <v>1294</v>
      </c>
      <c r="J329" s="55" t="s">
        <v>92</v>
      </c>
      <c r="K329" s="55" t="s">
        <v>1299</v>
      </c>
      <c r="L329" s="57">
        <v>42.638373704870851</v>
      </c>
      <c r="M329" s="55">
        <v>20</v>
      </c>
      <c r="N329" s="55" t="s">
        <v>99</v>
      </c>
      <c r="AB329" s="55">
        <v>10</v>
      </c>
      <c r="AF329" s="59">
        <v>50671</v>
      </c>
      <c r="AH329" s="55"/>
      <c r="AI329" s="55" t="s">
        <v>869</v>
      </c>
      <c r="AJ329" s="55"/>
      <c r="AK329" s="55"/>
      <c r="AL329" s="55"/>
      <c r="AN329" s="55"/>
      <c r="AO329" s="55"/>
      <c r="AQ329" s="55"/>
      <c r="AR329" s="55"/>
      <c r="AT329" s="55"/>
      <c r="AU329" s="55"/>
      <c r="AY329" s="101"/>
      <c r="AZ329" s="55">
        <v>12887.10893127997</v>
      </c>
      <c r="BA329" s="55">
        <v>19.727272727272727</v>
      </c>
      <c r="BB329" s="55">
        <v>256754.44862559944</v>
      </c>
      <c r="BC329" s="61">
        <f t="shared" si="12"/>
        <v>4.1669011552803008</v>
      </c>
    </row>
    <row r="330" spans="2:55" x14ac:dyDescent="0.25">
      <c r="B330" s="55" t="s">
        <v>72</v>
      </c>
      <c r="E330" s="55" t="s">
        <v>866</v>
      </c>
      <c r="F330" s="55"/>
      <c r="G330" s="102"/>
      <c r="H330" s="102"/>
      <c r="I330" s="55" t="s">
        <v>1105</v>
      </c>
      <c r="J330" s="55" t="s">
        <v>1301</v>
      </c>
      <c r="K330" s="55" t="s">
        <v>1110</v>
      </c>
      <c r="L330" s="57">
        <v>41</v>
      </c>
      <c r="M330" s="55">
        <v>20</v>
      </c>
      <c r="N330" s="55" t="s">
        <v>99</v>
      </c>
      <c r="AB330" s="55">
        <v>0</v>
      </c>
      <c r="AF330" s="59">
        <v>76297</v>
      </c>
      <c r="AH330" s="55"/>
      <c r="AI330" s="55" t="s">
        <v>869</v>
      </c>
      <c r="AJ330" s="55"/>
      <c r="AK330" s="55"/>
      <c r="AL330" s="55"/>
      <c r="AN330" s="55"/>
      <c r="AO330" s="55"/>
      <c r="AQ330" s="55"/>
      <c r="AR330" s="55"/>
      <c r="AT330" s="55"/>
      <c r="AU330" s="55"/>
      <c r="AY330" s="101"/>
      <c r="AZ330" s="55">
        <v>1956.3228824299899</v>
      </c>
      <c r="BA330" s="55">
        <v>20</v>
      </c>
      <c r="BB330" s="55">
        <v>39126.457648599797</v>
      </c>
      <c r="BC330" s="61">
        <f t="shared" si="12"/>
        <v>0.63498834178221475</v>
      </c>
    </row>
    <row r="331" spans="2:55" x14ac:dyDescent="0.25">
      <c r="B331" s="55" t="s">
        <v>65</v>
      </c>
      <c r="E331" s="55" t="s">
        <v>866</v>
      </c>
      <c r="F331" s="55"/>
      <c r="G331" s="102"/>
      <c r="H331" s="102"/>
      <c r="I331" s="55" t="s">
        <v>1302</v>
      </c>
      <c r="J331" s="55" t="s">
        <v>1288</v>
      </c>
      <c r="K331" s="55" t="s">
        <v>73</v>
      </c>
      <c r="L331" s="57">
        <v>61</v>
      </c>
      <c r="M331" s="55">
        <v>20</v>
      </c>
      <c r="N331" s="55" t="s">
        <v>68</v>
      </c>
      <c r="AB331" s="55">
        <v>0</v>
      </c>
      <c r="AF331" s="59">
        <v>8354.34</v>
      </c>
      <c r="AH331" s="55"/>
      <c r="AI331" s="55" t="s">
        <v>869</v>
      </c>
      <c r="AJ331" s="55"/>
      <c r="AK331" s="55"/>
      <c r="AL331" s="55"/>
      <c r="AN331" s="55"/>
      <c r="AO331" s="55"/>
      <c r="AQ331" s="55"/>
      <c r="AR331" s="55"/>
      <c r="AT331" s="55"/>
      <c r="AU331" s="55"/>
      <c r="AY331" s="104"/>
      <c r="AZ331" s="55">
        <v>226.18</v>
      </c>
      <c r="BA331" s="55">
        <v>18</v>
      </c>
      <c r="BB331" s="55">
        <v>4071.2400000000002</v>
      </c>
      <c r="BC331" s="61">
        <f t="shared" si="12"/>
        <v>6.6072680532834785E-2</v>
      </c>
    </row>
    <row r="332" spans="2:55" x14ac:dyDescent="0.25">
      <c r="B332" s="20" t="s">
        <v>65</v>
      </c>
      <c r="C332" s="20"/>
      <c r="D332" s="20" t="s">
        <v>767</v>
      </c>
      <c r="E332" s="24" t="s">
        <v>888</v>
      </c>
      <c r="F332" s="25"/>
      <c r="G332" s="222">
        <v>500</v>
      </c>
      <c r="H332" s="222">
        <v>599</v>
      </c>
      <c r="I332" s="20" t="s">
        <v>606</v>
      </c>
      <c r="J332" s="20" t="s">
        <v>605</v>
      </c>
      <c r="K332" s="20" t="s">
        <v>602</v>
      </c>
      <c r="L332" s="27">
        <v>24</v>
      </c>
      <c r="M332" s="20">
        <v>21</v>
      </c>
      <c r="N332" s="20" t="s">
        <v>68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41">
        <v>41704.300000000003</v>
      </c>
      <c r="AG332" s="41">
        <v>208260.52</v>
      </c>
      <c r="AH332" s="25" t="s">
        <v>74</v>
      </c>
      <c r="AI332" s="20"/>
      <c r="AJ332" s="27"/>
      <c r="AK332" s="41"/>
      <c r="AL332" s="41"/>
      <c r="AM332" s="20"/>
      <c r="AN332" s="41"/>
      <c r="AO332" s="41"/>
      <c r="AP332" s="20"/>
      <c r="AQ332" s="41"/>
      <c r="AR332" s="41"/>
      <c r="AS332" s="20"/>
      <c r="AT332" s="41"/>
      <c r="AU332" s="41"/>
      <c r="AV332" s="20"/>
      <c r="AW332" s="20"/>
      <c r="AX332" s="20"/>
      <c r="AY332" s="159" t="s">
        <v>1303</v>
      </c>
      <c r="AZ332" s="55">
        <v>1121</v>
      </c>
      <c r="BA332" s="55">
        <v>24</v>
      </c>
      <c r="BB332" s="60">
        <v>26906</v>
      </c>
      <c r="BC332" s="40">
        <f t="shared" si="12"/>
        <v>0.43666095401313909</v>
      </c>
    </row>
    <row r="333" spans="2:55" x14ac:dyDescent="0.25">
      <c r="B333" s="55" t="s">
        <v>65</v>
      </c>
      <c r="E333" s="55" t="s">
        <v>866</v>
      </c>
      <c r="G333" s="66"/>
      <c r="H333" s="66"/>
      <c r="I333" s="71" t="s">
        <v>1304</v>
      </c>
      <c r="J333" s="71" t="s">
        <v>1305</v>
      </c>
      <c r="K333" s="71" t="s">
        <v>1306</v>
      </c>
      <c r="L333" s="66">
        <v>79</v>
      </c>
      <c r="M333" s="71">
        <v>21</v>
      </c>
      <c r="N333" s="71" t="s">
        <v>68</v>
      </c>
      <c r="Q333" s="57"/>
      <c r="R333" s="57"/>
      <c r="S333" s="61"/>
      <c r="T333" s="57"/>
      <c r="V333" s="57"/>
      <c r="W333" s="59"/>
      <c r="X333" s="59"/>
      <c r="Y333" s="59"/>
      <c r="Z333" s="59"/>
      <c r="AA333" s="59"/>
      <c r="AC333" s="59"/>
      <c r="AD333" s="59"/>
      <c r="AF333" s="103">
        <v>30106.943999999959</v>
      </c>
      <c r="AI333" s="55" t="s">
        <v>869</v>
      </c>
      <c r="AY333" s="63"/>
      <c r="AZ333" s="73"/>
      <c r="BA333" s="66"/>
      <c r="BB333" s="73">
        <v>16726</v>
      </c>
      <c r="BC333" s="61">
        <f t="shared" si="12"/>
        <v>0.27144841733530678</v>
      </c>
    </row>
    <row r="334" spans="2:55" x14ac:dyDescent="0.25">
      <c r="B334" s="55" t="s">
        <v>65</v>
      </c>
      <c r="E334" s="55" t="s">
        <v>866</v>
      </c>
      <c r="G334" s="66"/>
      <c r="H334" s="66"/>
      <c r="I334" s="71" t="s">
        <v>1307</v>
      </c>
      <c r="J334" s="71" t="s">
        <v>1308</v>
      </c>
      <c r="K334" s="71" t="s">
        <v>1309</v>
      </c>
      <c r="L334" s="66">
        <v>27.744583556576021</v>
      </c>
      <c r="M334" s="71">
        <v>21</v>
      </c>
      <c r="N334" s="71" t="s">
        <v>68</v>
      </c>
      <c r="AB334" s="57">
        <v>0</v>
      </c>
      <c r="AF334" s="103">
        <v>63563.111999999972</v>
      </c>
      <c r="AI334" s="55" t="s">
        <v>869</v>
      </c>
      <c r="AY334" s="63"/>
      <c r="AZ334" s="73">
        <v>1773.869999999999</v>
      </c>
      <c r="BA334" s="66">
        <v>20</v>
      </c>
      <c r="BB334" s="73">
        <v>35312.839999999982</v>
      </c>
      <c r="BC334" s="61">
        <f t="shared" si="12"/>
        <v>0.57309664771104329</v>
      </c>
    </row>
    <row r="335" spans="2:55" x14ac:dyDescent="0.25">
      <c r="B335" s="55" t="s">
        <v>65</v>
      </c>
      <c r="E335" s="55" t="s">
        <v>866</v>
      </c>
      <c r="G335" s="100"/>
      <c r="H335" s="100"/>
      <c r="I335" s="55" t="s">
        <v>1310</v>
      </c>
      <c r="J335" s="55" t="s">
        <v>1308</v>
      </c>
      <c r="K335" s="55" t="s">
        <v>73</v>
      </c>
      <c r="L335" s="57">
        <v>26.798117084720019</v>
      </c>
      <c r="M335" s="55">
        <v>21</v>
      </c>
      <c r="N335" s="55" t="s">
        <v>68</v>
      </c>
      <c r="AB335" s="55">
        <v>0</v>
      </c>
      <c r="AF335" s="59">
        <v>58023.216000000008</v>
      </c>
      <c r="AI335" s="55" t="s">
        <v>869</v>
      </c>
      <c r="AY335" s="101"/>
      <c r="AZ335" s="55">
        <v>1790.8400000000001</v>
      </c>
      <c r="BA335" s="55">
        <v>18</v>
      </c>
      <c r="BB335" s="60">
        <v>32235.120000000003</v>
      </c>
      <c r="BC335" s="61">
        <f t="shared" si="12"/>
        <v>0.52314793175975705</v>
      </c>
    </row>
    <row r="336" spans="2:55" x14ac:dyDescent="0.25">
      <c r="B336" s="55" t="s">
        <v>65</v>
      </c>
      <c r="E336" s="55" t="s">
        <v>937</v>
      </c>
      <c r="F336" s="55"/>
      <c r="G336" s="102"/>
      <c r="H336" s="102"/>
      <c r="I336" s="55" t="s">
        <v>100</v>
      </c>
      <c r="J336" s="55" t="s">
        <v>1311</v>
      </c>
      <c r="K336" s="55" t="s">
        <v>73</v>
      </c>
      <c r="M336" s="55">
        <v>21</v>
      </c>
      <c r="N336" s="55" t="s">
        <v>68</v>
      </c>
      <c r="AF336" s="59">
        <v>790710</v>
      </c>
      <c r="AH336" s="55"/>
      <c r="AI336" s="55" t="s">
        <v>869</v>
      </c>
      <c r="AJ336" s="55"/>
      <c r="AK336" s="55"/>
      <c r="AL336" s="55"/>
      <c r="AN336" s="55"/>
      <c r="AO336" s="55"/>
      <c r="AQ336" s="55"/>
      <c r="AR336" s="55"/>
      <c r="AT336" s="55"/>
      <c r="AU336" s="55"/>
      <c r="AY336" s="101"/>
      <c r="BB336" s="55">
        <v>395355</v>
      </c>
      <c r="BC336" s="61">
        <f t="shared" si="12"/>
        <v>6.4162674300849112</v>
      </c>
    </row>
    <row r="337" spans="2:55" ht="30" x14ac:dyDescent="0.25">
      <c r="B337" s="28" t="s">
        <v>65</v>
      </c>
      <c r="C337" s="28"/>
      <c r="D337" s="28" t="s">
        <v>149</v>
      </c>
      <c r="E337" s="29">
        <v>43282</v>
      </c>
      <c r="F337" s="38"/>
      <c r="G337" s="28">
        <v>200</v>
      </c>
      <c r="H337" s="28">
        <v>499</v>
      </c>
      <c r="I337" s="28" t="s">
        <v>139</v>
      </c>
      <c r="J337" s="28" t="s">
        <v>103</v>
      </c>
      <c r="K337" s="28" t="s">
        <v>140</v>
      </c>
      <c r="L337" s="35">
        <v>51.000785790292213</v>
      </c>
      <c r="M337" s="28">
        <v>21</v>
      </c>
      <c r="N337" s="28" t="s">
        <v>68</v>
      </c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35">
        <v>6</v>
      </c>
      <c r="AC337" s="28"/>
      <c r="AD337" s="28"/>
      <c r="AE337" s="28"/>
      <c r="AF337" s="34">
        <v>91627.5</v>
      </c>
      <c r="AG337" s="34"/>
      <c r="AH337" s="38"/>
      <c r="AI337" s="28" t="s">
        <v>94</v>
      </c>
      <c r="AJ337" s="35"/>
      <c r="AK337" s="34">
        <v>91627.5</v>
      </c>
      <c r="AL337" s="34" t="str">
        <f>IF(AG337="","",AG337)</f>
        <v/>
      </c>
      <c r="AM337" s="28"/>
      <c r="AN337" s="34"/>
      <c r="AO337" s="34"/>
      <c r="AP337" s="28"/>
      <c r="AQ337" s="34"/>
      <c r="AR337" s="34"/>
      <c r="AS337" s="28"/>
      <c r="AT337" s="34"/>
      <c r="AU337" s="34"/>
      <c r="AV337" s="28"/>
      <c r="AW337" s="28"/>
      <c r="AX337" s="28"/>
      <c r="AY337" s="195" t="s">
        <v>141</v>
      </c>
      <c r="AZ337" s="196">
        <v>2545.255317786271</v>
      </c>
      <c r="BA337" s="196">
        <v>23.999556969054293</v>
      </c>
      <c r="BB337" s="39">
        <v>61085</v>
      </c>
      <c r="BC337" s="40">
        <f t="shared" si="12"/>
        <v>0.99135636571369223</v>
      </c>
    </row>
    <row r="338" spans="2:55" x14ac:dyDescent="0.25">
      <c r="B338" s="28" t="s">
        <v>65</v>
      </c>
      <c r="C338" s="28"/>
      <c r="D338" s="28" t="s">
        <v>149</v>
      </c>
      <c r="E338" s="29">
        <v>43282</v>
      </c>
      <c r="F338" s="38"/>
      <c r="G338" s="28">
        <v>400</v>
      </c>
      <c r="H338" s="28">
        <v>599</v>
      </c>
      <c r="I338" s="28" t="s">
        <v>142</v>
      </c>
      <c r="J338" s="28" t="s">
        <v>139</v>
      </c>
      <c r="K338" s="28" t="s">
        <v>73</v>
      </c>
      <c r="L338" s="35">
        <v>29.241756905965417</v>
      </c>
      <c r="M338" s="28">
        <v>21</v>
      </c>
      <c r="N338" s="28" t="s">
        <v>68</v>
      </c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>
        <v>0</v>
      </c>
      <c r="AC338" s="28"/>
      <c r="AD338" s="28"/>
      <c r="AE338" s="28"/>
      <c r="AF338" s="34">
        <v>71077.679999999993</v>
      </c>
      <c r="AG338" s="34"/>
      <c r="AH338" s="38"/>
      <c r="AI338" s="28" t="s">
        <v>94</v>
      </c>
      <c r="AJ338" s="35"/>
      <c r="AK338" s="34">
        <v>71077.679999999993</v>
      </c>
      <c r="AL338" s="34" t="str">
        <f>IF(AG338="","",AG338)</f>
        <v/>
      </c>
      <c r="AM338" s="28"/>
      <c r="AN338" s="34"/>
      <c r="AO338" s="34"/>
      <c r="AP338" s="28"/>
      <c r="AQ338" s="34"/>
      <c r="AR338" s="34"/>
      <c r="AS338" s="28"/>
      <c r="AT338" s="34"/>
      <c r="AU338" s="34"/>
      <c r="AV338" s="28"/>
      <c r="AW338" s="28"/>
      <c r="AX338" s="28"/>
      <c r="AY338" s="195" t="s">
        <v>1312</v>
      </c>
      <c r="AZ338" s="28">
        <v>1974.3799999999999</v>
      </c>
      <c r="BA338" s="28">
        <v>24</v>
      </c>
      <c r="BB338" s="39">
        <v>47385.119999999995</v>
      </c>
      <c r="BC338" s="40">
        <f t="shared" si="12"/>
        <v>0.76901924125574506</v>
      </c>
    </row>
    <row r="339" spans="2:55" x14ac:dyDescent="0.25">
      <c r="B339" s="55" t="s">
        <v>65</v>
      </c>
      <c r="D339" s="55" t="s">
        <v>1313</v>
      </c>
      <c r="E339" s="55" t="s">
        <v>866</v>
      </c>
      <c r="F339" s="55"/>
      <c r="G339" s="102"/>
      <c r="H339" s="102"/>
      <c r="I339" s="55" t="s">
        <v>1314</v>
      </c>
      <c r="J339" s="55" t="s">
        <v>104</v>
      </c>
      <c r="K339" s="55" t="s">
        <v>1315</v>
      </c>
      <c r="L339" s="57">
        <v>22.23228448398466</v>
      </c>
      <c r="M339" s="55">
        <v>21</v>
      </c>
      <c r="N339" s="55" t="s">
        <v>69</v>
      </c>
      <c r="AB339" s="55">
        <v>6</v>
      </c>
      <c r="AF339" s="59">
        <v>90116</v>
      </c>
      <c r="AH339" s="55"/>
      <c r="AI339" s="55" t="s">
        <v>869</v>
      </c>
      <c r="AJ339" s="55"/>
      <c r="AK339" s="55"/>
      <c r="AL339" s="55"/>
      <c r="AN339" s="55"/>
      <c r="AO339" s="55"/>
      <c r="AQ339" s="55"/>
      <c r="AR339" s="55"/>
      <c r="AT339" s="55"/>
      <c r="AU339" s="55"/>
      <c r="AY339" s="101"/>
      <c r="AZ339" s="55">
        <v>1992.2543246099879</v>
      </c>
      <c r="BA339" s="55">
        <v>23.2</v>
      </c>
      <c r="BB339" s="55">
        <v>46213.309466029721</v>
      </c>
      <c r="BC339" s="61">
        <f t="shared" si="12"/>
        <v>0.75000177653835465</v>
      </c>
    </row>
    <row r="340" spans="2:55" x14ac:dyDescent="0.25">
      <c r="B340" s="55" t="s">
        <v>65</v>
      </c>
      <c r="E340" s="55" t="s">
        <v>866</v>
      </c>
      <c r="G340" s="55"/>
      <c r="H340" s="55"/>
      <c r="I340" s="55" t="s">
        <v>1316</v>
      </c>
      <c r="J340" s="55" t="s">
        <v>1317</v>
      </c>
      <c r="K340" s="55" t="s">
        <v>1318</v>
      </c>
      <c r="L340" s="76">
        <v>25.468623555934201</v>
      </c>
      <c r="M340" s="55">
        <v>21</v>
      </c>
      <c r="N340" s="55" t="s">
        <v>68</v>
      </c>
      <c r="Q340" s="57"/>
      <c r="R340" s="57"/>
      <c r="S340" s="61"/>
      <c r="T340" s="57"/>
      <c r="V340" s="57"/>
      <c r="W340" s="59"/>
      <c r="X340" s="59"/>
      <c r="Y340" s="59"/>
      <c r="Z340" s="59"/>
      <c r="AA340" s="59"/>
      <c r="AB340" s="55">
        <v>6</v>
      </c>
      <c r="AC340" s="59"/>
      <c r="AD340" s="59"/>
      <c r="AF340" s="59">
        <v>51594.94799999996</v>
      </c>
      <c r="AI340" s="55" t="s">
        <v>869</v>
      </c>
      <c r="AY340" s="63"/>
      <c r="AZ340" s="55">
        <v>1691.2699999999991</v>
      </c>
      <c r="BA340" s="55">
        <v>17</v>
      </c>
      <c r="BB340" s="60">
        <v>28663.859999999979</v>
      </c>
      <c r="BC340" s="61">
        <f t="shared" si="12"/>
        <v>0.46518949131416965</v>
      </c>
    </row>
    <row r="341" spans="2:55" x14ac:dyDescent="0.25">
      <c r="B341" s="28"/>
      <c r="C341" s="28"/>
      <c r="D341" s="28"/>
      <c r="E341" s="29">
        <v>42917</v>
      </c>
      <c r="F341" s="30"/>
      <c r="G341" s="28"/>
      <c r="H341" s="28"/>
      <c r="I341" s="28" t="s">
        <v>110</v>
      </c>
      <c r="J341" s="28" t="s">
        <v>111</v>
      </c>
      <c r="K341" s="28" t="s">
        <v>73</v>
      </c>
      <c r="L341" s="35"/>
      <c r="M341" s="28">
        <v>21</v>
      </c>
      <c r="N341" s="28" t="s">
        <v>68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34">
        <v>27956</v>
      </c>
      <c r="AG341" s="34"/>
      <c r="AH341" s="30"/>
      <c r="AI341" s="28" t="s">
        <v>129</v>
      </c>
      <c r="AJ341" s="35"/>
      <c r="AK341" s="34"/>
      <c r="AL341" s="34"/>
      <c r="AM341" s="28"/>
      <c r="AN341" s="34"/>
      <c r="AO341" s="34"/>
      <c r="AP341" s="28"/>
      <c r="AQ341" s="34"/>
      <c r="AR341" s="34"/>
      <c r="AS341" s="28"/>
      <c r="AT341" s="34"/>
      <c r="AU341" s="34"/>
      <c r="AV341" s="28"/>
      <c r="AW341" s="28"/>
      <c r="AX341" s="28"/>
      <c r="AY341" s="223" t="s">
        <v>151</v>
      </c>
      <c r="AZ341" s="28"/>
      <c r="BA341" s="28"/>
      <c r="BB341" s="39">
        <v>16943</v>
      </c>
      <c r="BC341" s="40">
        <f t="shared" si="12"/>
        <v>0.27497013840201501</v>
      </c>
    </row>
    <row r="342" spans="2:55" x14ac:dyDescent="0.25">
      <c r="B342" s="28"/>
      <c r="C342" s="28"/>
      <c r="D342" s="28"/>
      <c r="E342" s="29">
        <v>42917</v>
      </c>
      <c r="F342" s="30"/>
      <c r="G342" s="28"/>
      <c r="H342" s="28"/>
      <c r="I342" s="28" t="s">
        <v>105</v>
      </c>
      <c r="J342" s="28" t="s">
        <v>106</v>
      </c>
      <c r="K342" s="28" t="s">
        <v>107</v>
      </c>
      <c r="L342" s="35"/>
      <c r="M342" s="28">
        <v>21</v>
      </c>
      <c r="N342" s="28" t="s">
        <v>68</v>
      </c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34">
        <v>57107</v>
      </c>
      <c r="AG342" s="34"/>
      <c r="AH342" s="30"/>
      <c r="AI342" s="28" t="s">
        <v>108</v>
      </c>
      <c r="AJ342" s="35" t="s">
        <v>109</v>
      </c>
      <c r="AK342" s="34">
        <v>50000</v>
      </c>
      <c r="AL342" s="34"/>
      <c r="AM342" s="28"/>
      <c r="AN342" s="34"/>
      <c r="AO342" s="34"/>
      <c r="AP342" s="28"/>
      <c r="AQ342" s="34"/>
      <c r="AR342" s="34"/>
      <c r="AS342" s="28"/>
      <c r="AT342" s="34"/>
      <c r="AU342" s="34"/>
      <c r="AV342" s="28"/>
      <c r="AW342" s="28"/>
      <c r="AX342" s="28"/>
      <c r="AY342" s="223" t="s">
        <v>151</v>
      </c>
      <c r="AZ342" s="28"/>
      <c r="BA342" s="28"/>
      <c r="BB342" s="39">
        <v>34610</v>
      </c>
      <c r="BC342" s="40">
        <f t="shared" si="12"/>
        <v>0.56169016644595049</v>
      </c>
    </row>
    <row r="343" spans="2:55" x14ac:dyDescent="0.25">
      <c r="B343" s="55" t="s">
        <v>65</v>
      </c>
      <c r="E343" s="55" t="s">
        <v>866</v>
      </c>
      <c r="G343" s="66"/>
      <c r="H343" s="66"/>
      <c r="I343" s="71" t="s">
        <v>1305</v>
      </c>
      <c r="J343" s="71" t="s">
        <v>1307</v>
      </c>
      <c r="K343" s="71" t="s">
        <v>73</v>
      </c>
      <c r="L343" s="66">
        <v>35.377684397108943</v>
      </c>
      <c r="M343" s="71">
        <v>21</v>
      </c>
      <c r="N343" s="71" t="s">
        <v>68</v>
      </c>
      <c r="Q343" s="57"/>
      <c r="R343" s="57"/>
      <c r="S343" s="61"/>
      <c r="T343" s="57"/>
      <c r="V343" s="57"/>
      <c r="W343" s="59"/>
      <c r="X343" s="59"/>
      <c r="Y343" s="59"/>
      <c r="Z343" s="59"/>
      <c r="AA343" s="59"/>
      <c r="AB343" s="55">
        <v>0</v>
      </c>
      <c r="AC343" s="59"/>
      <c r="AD343" s="59"/>
      <c r="AF343" s="103">
        <v>47118.959999999985</v>
      </c>
      <c r="AI343" s="55" t="s">
        <v>869</v>
      </c>
      <c r="AY343" s="63"/>
      <c r="AZ343" s="73">
        <v>1583.1699999999989</v>
      </c>
      <c r="BA343" s="66">
        <v>16.25</v>
      </c>
      <c r="BB343" s="73">
        <v>26177.19999999999</v>
      </c>
      <c r="BC343" s="61">
        <f t="shared" si="12"/>
        <v>0.42483316455038805</v>
      </c>
    </row>
    <row r="344" spans="2:55" x14ac:dyDescent="0.25">
      <c r="B344" s="55" t="s">
        <v>65</v>
      </c>
      <c r="E344" s="55" t="s">
        <v>866</v>
      </c>
      <c r="F344" s="55"/>
      <c r="G344" s="102"/>
      <c r="H344" s="102"/>
      <c r="I344" s="55" t="s">
        <v>1319</v>
      </c>
      <c r="J344" s="55" t="s">
        <v>1307</v>
      </c>
      <c r="K344" s="55" t="s">
        <v>1304</v>
      </c>
      <c r="L344" s="57">
        <v>20</v>
      </c>
      <c r="M344" s="55">
        <v>21</v>
      </c>
      <c r="N344" s="55" t="s">
        <v>68</v>
      </c>
      <c r="AB344" s="55">
        <v>0</v>
      </c>
      <c r="AF344" s="59">
        <v>43749.504000000001</v>
      </c>
      <c r="AH344" s="55"/>
      <c r="AI344" s="55" t="s">
        <v>869</v>
      </c>
      <c r="AJ344" s="55"/>
      <c r="AK344" s="55"/>
      <c r="AL344" s="55"/>
      <c r="AN344" s="55"/>
      <c r="AO344" s="55"/>
      <c r="AQ344" s="55"/>
      <c r="AR344" s="55"/>
      <c r="AT344" s="55"/>
      <c r="AU344" s="55"/>
      <c r="AY344" s="101"/>
      <c r="AZ344" s="55">
        <v>1012.72</v>
      </c>
      <c r="BA344" s="55">
        <v>24</v>
      </c>
      <c r="BB344" s="55">
        <v>24305.279999999999</v>
      </c>
      <c r="BC344" s="61">
        <f t="shared" si="12"/>
        <v>0.39445353275687467</v>
      </c>
    </row>
    <row r="345" spans="2:55" x14ac:dyDescent="0.25">
      <c r="B345" s="55" t="s">
        <v>65</v>
      </c>
      <c r="E345" s="55" t="s">
        <v>866</v>
      </c>
      <c r="G345" s="100"/>
      <c r="H345" s="100"/>
      <c r="I345" s="55" t="s">
        <v>1320</v>
      </c>
      <c r="J345" s="55" t="s">
        <v>1321</v>
      </c>
      <c r="K345" s="55" t="s">
        <v>819</v>
      </c>
      <c r="L345" s="57">
        <v>59</v>
      </c>
      <c r="M345" s="55">
        <v>21</v>
      </c>
      <c r="N345" s="55" t="s">
        <v>68</v>
      </c>
      <c r="AB345" s="55">
        <v>2</v>
      </c>
      <c r="AF345" s="59">
        <v>47460.15</v>
      </c>
      <c r="AI345" s="55" t="s">
        <v>869</v>
      </c>
      <c r="AY345" s="101"/>
      <c r="AZ345" s="55">
        <v>1054.67</v>
      </c>
      <c r="BA345" s="55">
        <v>25</v>
      </c>
      <c r="BB345" s="60">
        <v>26366.75</v>
      </c>
      <c r="BC345" s="61">
        <f t="shared" si="12"/>
        <v>0.42790939601672251</v>
      </c>
    </row>
    <row r="346" spans="2:55" x14ac:dyDescent="0.25">
      <c r="B346" s="28" t="s">
        <v>65</v>
      </c>
      <c r="C346" s="28"/>
      <c r="D346" s="28" t="s">
        <v>149</v>
      </c>
      <c r="E346" s="29">
        <v>43282</v>
      </c>
      <c r="F346" s="38"/>
      <c r="G346" s="28">
        <v>6700</v>
      </c>
      <c r="H346" s="28">
        <v>6799</v>
      </c>
      <c r="I346" s="28" t="s">
        <v>143</v>
      </c>
      <c r="J346" s="28" t="s">
        <v>139</v>
      </c>
      <c r="K346" s="28" t="s">
        <v>142</v>
      </c>
      <c r="L346" s="35">
        <v>2</v>
      </c>
      <c r="M346" s="28">
        <v>21</v>
      </c>
      <c r="N346" s="28" t="s">
        <v>68</v>
      </c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35">
        <v>0</v>
      </c>
      <c r="AC346" s="28"/>
      <c r="AD346" s="28"/>
      <c r="AE346" s="28"/>
      <c r="AF346" s="34">
        <v>14709.600000000002</v>
      </c>
      <c r="AG346" s="34"/>
      <c r="AH346" s="38"/>
      <c r="AI346" s="28" t="s">
        <v>94</v>
      </c>
      <c r="AJ346" s="35"/>
      <c r="AK346" s="34">
        <v>14709.600000000002</v>
      </c>
      <c r="AL346" s="34" t="str">
        <f>IF(AG346="","",AG346)</f>
        <v/>
      </c>
      <c r="AM346" s="28"/>
      <c r="AN346" s="34"/>
      <c r="AO346" s="34"/>
      <c r="AP346" s="28"/>
      <c r="AQ346" s="34"/>
      <c r="AR346" s="34"/>
      <c r="AS346" s="28"/>
      <c r="AT346" s="34"/>
      <c r="AU346" s="34"/>
      <c r="AV346" s="28"/>
      <c r="AW346" s="28"/>
      <c r="AX346" s="28"/>
      <c r="AY346" s="195" t="s">
        <v>1312</v>
      </c>
      <c r="AZ346" s="196">
        <v>408.6</v>
      </c>
      <c r="BA346" s="196">
        <v>24.000000000000004</v>
      </c>
      <c r="BB346" s="39">
        <v>9806.4000000000015</v>
      </c>
      <c r="BC346" s="40">
        <f t="shared" si="12"/>
        <v>0.15914933395653194</v>
      </c>
    </row>
    <row r="347" spans="2:55" x14ac:dyDescent="0.25">
      <c r="B347" s="28" t="s">
        <v>65</v>
      </c>
      <c r="C347" s="28"/>
      <c r="D347" s="28" t="s">
        <v>149</v>
      </c>
      <c r="E347" s="29">
        <v>43282</v>
      </c>
      <c r="F347" s="38"/>
      <c r="G347" s="28">
        <v>6500</v>
      </c>
      <c r="H347" s="28">
        <v>6699</v>
      </c>
      <c r="I347" s="28" t="s">
        <v>143</v>
      </c>
      <c r="J347" s="28" t="s">
        <v>139</v>
      </c>
      <c r="K347" s="28" t="s">
        <v>144</v>
      </c>
      <c r="L347" s="35">
        <v>53.977723345801195</v>
      </c>
      <c r="M347" s="28">
        <v>21</v>
      </c>
      <c r="N347" s="28" t="s">
        <v>68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>
        <v>4</v>
      </c>
      <c r="AC347" s="28"/>
      <c r="AD347" s="28"/>
      <c r="AE347" s="28"/>
      <c r="AF347" s="34">
        <v>45316.5</v>
      </c>
      <c r="AG347" s="34"/>
      <c r="AH347" s="38"/>
      <c r="AI347" s="28" t="s">
        <v>94</v>
      </c>
      <c r="AJ347" s="35"/>
      <c r="AK347" s="34">
        <v>45316.5</v>
      </c>
      <c r="AL347" s="34" t="str">
        <f>IF(AG347="","",AG347)</f>
        <v/>
      </c>
      <c r="AM347" s="28"/>
      <c r="AN347" s="34"/>
      <c r="AO347" s="34"/>
      <c r="AP347" s="28"/>
      <c r="AQ347" s="34"/>
      <c r="AR347" s="34"/>
      <c r="AS347" s="28"/>
      <c r="AT347" s="34"/>
      <c r="AU347" s="34"/>
      <c r="AV347" s="28"/>
      <c r="AW347" s="28"/>
      <c r="AX347" s="28"/>
      <c r="AY347" s="195" t="s">
        <v>1312</v>
      </c>
      <c r="AZ347" s="28">
        <v>1316.5660123774539</v>
      </c>
      <c r="BA347" s="28">
        <v>22.94681749033229</v>
      </c>
      <c r="BB347" s="39">
        <v>30211</v>
      </c>
      <c r="BC347" s="40">
        <f t="shared" si="12"/>
        <v>0.49029822648074578</v>
      </c>
    </row>
    <row r="348" spans="2:55" x14ac:dyDescent="0.25">
      <c r="B348" s="55" t="s">
        <v>65</v>
      </c>
      <c r="E348" s="55" t="s">
        <v>866</v>
      </c>
      <c r="G348" s="100"/>
      <c r="H348" s="100"/>
      <c r="I348" s="55" t="s">
        <v>819</v>
      </c>
      <c r="J348" s="55" t="s">
        <v>1321</v>
      </c>
      <c r="K348" s="55" t="s">
        <v>1322</v>
      </c>
      <c r="L348" s="57">
        <v>30.992718177325496</v>
      </c>
      <c r="M348" s="55">
        <v>21</v>
      </c>
      <c r="N348" s="55" t="s">
        <v>68</v>
      </c>
      <c r="AB348" s="55">
        <v>10</v>
      </c>
      <c r="AF348" s="59">
        <v>107083.07999999994</v>
      </c>
      <c r="AI348" s="55" t="s">
        <v>869</v>
      </c>
      <c r="AY348" s="101"/>
      <c r="AZ348" s="55">
        <v>2074.099999999999</v>
      </c>
      <c r="BA348" s="55">
        <v>29.75</v>
      </c>
      <c r="BB348" s="60">
        <v>59490.599999999969</v>
      </c>
      <c r="BC348" s="61">
        <f t="shared" si="12"/>
        <v>0.96548064189452321</v>
      </c>
    </row>
    <row r="349" spans="2:55" x14ac:dyDescent="0.25">
      <c r="B349" s="55" t="s">
        <v>65</v>
      </c>
      <c r="E349" s="55" t="s">
        <v>866</v>
      </c>
      <c r="G349" s="66"/>
      <c r="H349" s="66"/>
      <c r="I349" s="71" t="s">
        <v>1309</v>
      </c>
      <c r="J349" s="71" t="s">
        <v>1307</v>
      </c>
      <c r="K349" s="71" t="s">
        <v>1304</v>
      </c>
      <c r="L349" s="66">
        <v>14</v>
      </c>
      <c r="M349" s="71">
        <v>21</v>
      </c>
      <c r="N349" s="71" t="s">
        <v>68</v>
      </c>
      <c r="AB349" s="57">
        <v>0</v>
      </c>
      <c r="AF349" s="103">
        <v>43307.29799999958</v>
      </c>
      <c r="AI349" s="55" t="s">
        <v>869</v>
      </c>
      <c r="AY349" s="63"/>
      <c r="AZ349" s="73">
        <v>1046.0699999999899</v>
      </c>
      <c r="BA349" s="66">
        <v>23</v>
      </c>
      <c r="BB349" s="73">
        <v>24059.609999999768</v>
      </c>
      <c r="BC349" s="61">
        <f t="shared" si="12"/>
        <v>0.39046652255199438</v>
      </c>
    </row>
    <row r="350" spans="2:55" x14ac:dyDescent="0.25">
      <c r="B350" s="55" t="s">
        <v>65</v>
      </c>
      <c r="D350" s="55" t="s">
        <v>1313</v>
      </c>
      <c r="E350" s="55" t="s">
        <v>866</v>
      </c>
      <c r="F350" s="55"/>
      <c r="G350" s="100"/>
      <c r="H350" s="100"/>
      <c r="I350" s="55" t="s">
        <v>1323</v>
      </c>
      <c r="J350" s="55" t="s">
        <v>1315</v>
      </c>
      <c r="K350" s="55" t="s">
        <v>1324</v>
      </c>
      <c r="L350" s="57">
        <v>45.878963101776655</v>
      </c>
      <c r="M350" s="55">
        <v>21</v>
      </c>
      <c r="N350" s="55" t="s">
        <v>69</v>
      </c>
      <c r="AB350" s="55">
        <v>7</v>
      </c>
      <c r="AF350" s="59">
        <v>130320</v>
      </c>
      <c r="AH350" s="55"/>
      <c r="AI350" s="55" t="s">
        <v>869</v>
      </c>
      <c r="AJ350" s="55"/>
      <c r="AK350" s="55"/>
      <c r="AL350" s="55"/>
      <c r="AN350" s="55"/>
      <c r="AO350" s="55"/>
      <c r="AQ350" s="55"/>
      <c r="AR350" s="55"/>
      <c r="AT350" s="55"/>
      <c r="AU350" s="55"/>
      <c r="AY350" s="101"/>
      <c r="AZ350" s="55">
        <v>2906.2099999999941</v>
      </c>
      <c r="BA350" s="55">
        <v>22.8</v>
      </c>
      <c r="BB350" s="55">
        <v>66830.85999999987</v>
      </c>
      <c r="BC350" s="61">
        <f t="shared" si="12"/>
        <v>1.0846066708213218</v>
      </c>
    </row>
    <row r="351" spans="2:55" x14ac:dyDescent="0.25">
      <c r="B351" s="55" t="s">
        <v>65</v>
      </c>
      <c r="E351" s="55" t="s">
        <v>866</v>
      </c>
      <c r="G351" s="100"/>
      <c r="H351" s="100"/>
      <c r="I351" s="55" t="s">
        <v>1325</v>
      </c>
      <c r="J351" s="55" t="s">
        <v>188</v>
      </c>
      <c r="K351" s="55" t="s">
        <v>78</v>
      </c>
      <c r="L351" s="57">
        <v>27.499860374197155</v>
      </c>
      <c r="M351" s="55">
        <v>21</v>
      </c>
      <c r="N351" s="55" t="s">
        <v>68</v>
      </c>
      <c r="AB351" s="55">
        <v>2</v>
      </c>
      <c r="AF351" s="59">
        <v>45249.515999999952</v>
      </c>
      <c r="AI351" s="55" t="s">
        <v>869</v>
      </c>
      <c r="AY351" s="101"/>
      <c r="AZ351" s="55">
        <v>966.86999999999898</v>
      </c>
      <c r="BA351" s="55">
        <v>26</v>
      </c>
      <c r="BB351" s="60">
        <v>25138.619999999974</v>
      </c>
      <c r="BC351" s="61">
        <f t="shared" si="12"/>
        <v>0.40797791540079414</v>
      </c>
    </row>
    <row r="352" spans="2:55" x14ac:dyDescent="0.25">
      <c r="B352" s="55" t="s">
        <v>65</v>
      </c>
      <c r="E352" s="55" t="s">
        <v>866</v>
      </c>
      <c r="G352" s="100"/>
      <c r="H352" s="100"/>
      <c r="I352" s="55" t="s">
        <v>1322</v>
      </c>
      <c r="J352" s="55" t="s">
        <v>1326</v>
      </c>
      <c r="K352" s="55" t="s">
        <v>78</v>
      </c>
      <c r="L352" s="57">
        <v>31.391034924056179</v>
      </c>
      <c r="M352" s="55">
        <v>21</v>
      </c>
      <c r="N352" s="55" t="s">
        <v>68</v>
      </c>
      <c r="AB352" s="55">
        <v>4</v>
      </c>
      <c r="AF352" s="59">
        <v>80171.099999999948</v>
      </c>
      <c r="AI352" s="55" t="s">
        <v>869</v>
      </c>
      <c r="AY352" s="101"/>
      <c r="AZ352" s="55">
        <v>1484.6499999999992</v>
      </c>
      <c r="BA352" s="55">
        <v>30</v>
      </c>
      <c r="BB352" s="60">
        <v>44539.499999999971</v>
      </c>
      <c r="BC352" s="61">
        <f t="shared" si="12"/>
        <v>0.72283730622419518</v>
      </c>
    </row>
    <row r="353" spans="2:55" x14ac:dyDescent="0.25">
      <c r="B353" s="55" t="s">
        <v>65</v>
      </c>
      <c r="D353" s="28" t="s">
        <v>1327</v>
      </c>
      <c r="E353" s="55" t="s">
        <v>866</v>
      </c>
      <c r="F353" s="55"/>
      <c r="G353" s="102"/>
      <c r="H353" s="102"/>
      <c r="I353" s="55" t="s">
        <v>1328</v>
      </c>
      <c r="J353" s="55" t="s">
        <v>1324</v>
      </c>
      <c r="K353" s="55" t="s">
        <v>104</v>
      </c>
      <c r="L353" s="57">
        <v>45.527423185394106</v>
      </c>
      <c r="M353" s="55">
        <v>21</v>
      </c>
      <c r="N353" s="55" t="s">
        <v>68</v>
      </c>
      <c r="AB353" s="55">
        <v>0</v>
      </c>
      <c r="AF353" s="59">
        <v>116415.35999999946</v>
      </c>
      <c r="AH353" s="55"/>
      <c r="AI353" s="55" t="s">
        <v>869</v>
      </c>
      <c r="AJ353" s="55"/>
      <c r="AK353" s="55"/>
      <c r="AL353" s="55"/>
      <c r="AN353" s="55"/>
      <c r="AO353" s="55"/>
      <c r="AQ353" s="55"/>
      <c r="AR353" s="55"/>
      <c r="AT353" s="55"/>
      <c r="AU353" s="55"/>
      <c r="AY353" s="101"/>
      <c r="AZ353" s="55">
        <v>2694.7999999999884</v>
      </c>
      <c r="BA353" s="55">
        <v>24</v>
      </c>
      <c r="BB353" s="55">
        <v>64675.199999999699</v>
      </c>
      <c r="BC353" s="61">
        <f t="shared" ref="BC353:BC372" si="13">BB353/(5280*11.67)</f>
        <v>1.0496221858689676</v>
      </c>
    </row>
    <row r="354" spans="2:55" x14ac:dyDescent="0.25">
      <c r="B354" s="55" t="s">
        <v>65</v>
      </c>
      <c r="E354" s="55" t="s">
        <v>866</v>
      </c>
      <c r="G354" s="100"/>
      <c r="H354" s="100"/>
      <c r="I354" s="55" t="s">
        <v>1306</v>
      </c>
      <c r="J354" s="55" t="s">
        <v>1304</v>
      </c>
      <c r="K354" s="55" t="s">
        <v>73</v>
      </c>
      <c r="L354" s="57">
        <v>52</v>
      </c>
      <c r="M354" s="55">
        <v>21</v>
      </c>
      <c r="N354" s="55" t="s">
        <v>68</v>
      </c>
      <c r="AB354" s="55">
        <v>0</v>
      </c>
      <c r="AF354" s="59">
        <v>3236.7599999999966</v>
      </c>
      <c r="AI354" s="55" t="s">
        <v>869</v>
      </c>
      <c r="AY354" s="101"/>
      <c r="AZ354" s="55">
        <v>89.909999999999897</v>
      </c>
      <c r="BA354" s="55">
        <v>20</v>
      </c>
      <c r="BB354" s="60">
        <v>1798.199999999998</v>
      </c>
      <c r="BC354" s="61">
        <f t="shared" si="13"/>
        <v>2.9183220378593097E-2</v>
      </c>
    </row>
    <row r="355" spans="2:55" x14ac:dyDescent="0.25">
      <c r="B355" s="55" t="s">
        <v>65</v>
      </c>
      <c r="E355" s="55" t="s">
        <v>866</v>
      </c>
      <c r="G355" s="100"/>
      <c r="H355" s="100"/>
      <c r="I355" s="55" t="s">
        <v>1329</v>
      </c>
      <c r="J355" s="55" t="s">
        <v>1330</v>
      </c>
      <c r="K355" s="55" t="s">
        <v>73</v>
      </c>
      <c r="L355" s="57">
        <v>39</v>
      </c>
      <c r="M355" s="55">
        <v>22</v>
      </c>
      <c r="N355" s="55" t="s">
        <v>68</v>
      </c>
      <c r="AB355" s="55">
        <v>2</v>
      </c>
      <c r="AF355" s="59">
        <v>7681.2119999999613</v>
      </c>
      <c r="AI355" s="55" t="s">
        <v>869</v>
      </c>
      <c r="AY355" s="101"/>
      <c r="AZ355" s="55">
        <v>193.969999999999</v>
      </c>
      <c r="BA355" s="55">
        <v>22</v>
      </c>
      <c r="BB355" s="60">
        <v>4267.3399999999783</v>
      </c>
      <c r="BC355" s="61">
        <f t="shared" si="13"/>
        <v>6.9255212796343557E-2</v>
      </c>
    </row>
    <row r="356" spans="2:55" ht="15.75" thickBot="1" x14ac:dyDescent="0.3">
      <c r="B356" s="55" t="s">
        <v>65</v>
      </c>
      <c r="E356" s="55" t="s">
        <v>866</v>
      </c>
      <c r="F356" s="55"/>
      <c r="G356" s="134"/>
      <c r="H356" s="135"/>
      <c r="I356" s="55" t="s">
        <v>1330</v>
      </c>
      <c r="J356" s="55" t="s">
        <v>1331</v>
      </c>
      <c r="K356" s="55" t="s">
        <v>73</v>
      </c>
      <c r="L356" s="57">
        <v>39.026390533310042</v>
      </c>
      <c r="M356" s="55">
        <v>22</v>
      </c>
      <c r="N356" s="55" t="s">
        <v>68</v>
      </c>
      <c r="AB356" s="55">
        <v>10</v>
      </c>
      <c r="AF356" s="59">
        <v>133542.432</v>
      </c>
      <c r="AH356" s="55"/>
      <c r="AI356" s="55" t="s">
        <v>869</v>
      </c>
      <c r="AJ356" s="55"/>
      <c r="AK356" s="55"/>
      <c r="AL356" s="55"/>
      <c r="AN356" s="55"/>
      <c r="AO356" s="55"/>
      <c r="AQ356" s="55"/>
      <c r="AR356" s="55"/>
      <c r="AT356" s="55"/>
      <c r="AU356" s="55"/>
      <c r="AY356" s="110"/>
      <c r="AZ356" s="55">
        <v>3091.2599999999993</v>
      </c>
      <c r="BA356" s="55">
        <v>24</v>
      </c>
      <c r="BB356" s="55">
        <v>74190.239999999991</v>
      </c>
      <c r="BC356" s="61">
        <f t="shared" si="13"/>
        <v>1.2040430007010983</v>
      </c>
    </row>
    <row r="357" spans="2:55" x14ac:dyDescent="0.25">
      <c r="B357" s="55" t="s">
        <v>72</v>
      </c>
      <c r="E357" s="55" t="s">
        <v>866</v>
      </c>
      <c r="G357" s="218"/>
      <c r="H357" s="219"/>
      <c r="I357" s="55" t="s">
        <v>1332</v>
      </c>
      <c r="J357" s="55" t="s">
        <v>1333</v>
      </c>
      <c r="K357" s="55" t="s">
        <v>73</v>
      </c>
      <c r="L357" s="57">
        <v>30</v>
      </c>
      <c r="M357" s="55">
        <v>22</v>
      </c>
      <c r="N357" s="55" t="s">
        <v>68</v>
      </c>
      <c r="AB357" s="55">
        <v>0</v>
      </c>
      <c r="AF357" s="59">
        <v>8915</v>
      </c>
      <c r="AI357" s="55" t="s">
        <v>869</v>
      </c>
      <c r="AY357" s="110"/>
      <c r="BB357" s="60">
        <v>4953</v>
      </c>
      <c r="BC357" s="61">
        <f t="shared" si="13"/>
        <v>8.0382877619381482E-2</v>
      </c>
    </row>
    <row r="358" spans="2:55" x14ac:dyDescent="0.25">
      <c r="B358" s="55" t="s">
        <v>72</v>
      </c>
      <c r="E358" s="55" t="s">
        <v>866</v>
      </c>
      <c r="G358" s="224"/>
      <c r="H358" s="225"/>
      <c r="I358" s="55" t="s">
        <v>1333</v>
      </c>
      <c r="J358" s="55" t="s">
        <v>257</v>
      </c>
      <c r="K358" s="55" t="s">
        <v>73</v>
      </c>
      <c r="L358" s="76">
        <v>17.626087580166967</v>
      </c>
      <c r="M358" s="55">
        <v>22</v>
      </c>
      <c r="N358" s="55" t="s">
        <v>68</v>
      </c>
      <c r="Q358" s="57"/>
      <c r="R358" s="57"/>
      <c r="S358" s="61"/>
      <c r="T358" s="57"/>
      <c r="V358" s="57"/>
      <c r="W358" s="59"/>
      <c r="X358" s="59"/>
      <c r="Y358" s="59"/>
      <c r="Z358" s="59"/>
      <c r="AA358" s="59"/>
      <c r="AB358" s="55">
        <v>0</v>
      </c>
      <c r="AC358" s="59"/>
      <c r="AD358" s="59"/>
      <c r="AF358" s="59">
        <v>49091</v>
      </c>
      <c r="AI358" s="55" t="s">
        <v>869</v>
      </c>
      <c r="AY358" s="111"/>
      <c r="AZ358" s="55">
        <v>2400.0312879999979</v>
      </c>
      <c r="BA358" s="55">
        <v>10.666666666666666</v>
      </c>
      <c r="BB358" s="60">
        <v>27272.786952499977</v>
      </c>
      <c r="BC358" s="61">
        <f t="shared" si="13"/>
        <v>0.44261358690536434</v>
      </c>
    </row>
    <row r="359" spans="2:55" x14ac:dyDescent="0.25">
      <c r="B359" s="55" t="s">
        <v>65</v>
      </c>
      <c r="E359" s="55" t="s">
        <v>866</v>
      </c>
      <c r="F359" s="55"/>
      <c r="G359" s="121"/>
      <c r="H359" s="122"/>
      <c r="I359" s="55" t="s">
        <v>1334</v>
      </c>
      <c r="J359" s="55" t="s">
        <v>1330</v>
      </c>
      <c r="K359" s="55" t="s">
        <v>73</v>
      </c>
      <c r="L359" s="57">
        <v>50</v>
      </c>
      <c r="M359" s="55">
        <v>22</v>
      </c>
      <c r="N359" s="55" t="s">
        <v>68</v>
      </c>
      <c r="AB359" s="55">
        <v>0</v>
      </c>
      <c r="AF359" s="59">
        <v>12031.559999999965</v>
      </c>
      <c r="AH359" s="55"/>
      <c r="AI359" s="55" t="s">
        <v>869</v>
      </c>
      <c r="AJ359" s="55"/>
      <c r="AK359" s="55"/>
      <c r="AL359" s="55"/>
      <c r="AN359" s="55"/>
      <c r="AO359" s="55"/>
      <c r="AQ359" s="55"/>
      <c r="AR359" s="55"/>
      <c r="AT359" s="55"/>
      <c r="AU359" s="55"/>
      <c r="AY359" s="110"/>
      <c r="AZ359" s="55">
        <v>334.20999999999901</v>
      </c>
      <c r="BA359" s="55">
        <v>20</v>
      </c>
      <c r="BB359" s="55">
        <v>6684.1999999999807</v>
      </c>
      <c r="BC359" s="61">
        <f t="shared" si="13"/>
        <v>0.10847874633221646</v>
      </c>
    </row>
    <row r="360" spans="2:55" x14ac:dyDescent="0.25">
      <c r="B360" s="55" t="s">
        <v>65</v>
      </c>
      <c r="E360" s="55" t="s">
        <v>866</v>
      </c>
      <c r="G360" s="108"/>
      <c r="H360" s="109"/>
      <c r="I360" s="55" t="s">
        <v>1335</v>
      </c>
      <c r="J360" s="55" t="s">
        <v>1336</v>
      </c>
      <c r="K360" s="55" t="s">
        <v>1337</v>
      </c>
      <c r="L360" s="57">
        <v>32.399888657260171</v>
      </c>
      <c r="M360" s="55">
        <v>22</v>
      </c>
      <c r="N360" s="55" t="s">
        <v>68</v>
      </c>
      <c r="AB360" s="55">
        <v>6</v>
      </c>
      <c r="AF360" s="59">
        <v>87744.284020223844</v>
      </c>
      <c r="AI360" s="55" t="s">
        <v>869</v>
      </c>
      <c r="AY360" s="110"/>
      <c r="AZ360" s="55">
        <v>2076.5443523199961</v>
      </c>
      <c r="BA360" s="55">
        <v>23.428571428571427</v>
      </c>
      <c r="BB360" s="60">
        <v>48746.824455679911</v>
      </c>
      <c r="BC360" s="61">
        <f t="shared" si="13"/>
        <v>0.79111851898937824</v>
      </c>
    </row>
    <row r="361" spans="2:55" x14ac:dyDescent="0.25">
      <c r="B361" s="55" t="s">
        <v>72</v>
      </c>
      <c r="E361" s="55" t="s">
        <v>866</v>
      </c>
      <c r="F361" s="55"/>
      <c r="G361" s="108"/>
      <c r="H361" s="109"/>
      <c r="I361" s="55" t="s">
        <v>1336</v>
      </c>
      <c r="J361" s="55" t="s">
        <v>1331</v>
      </c>
      <c r="K361" s="55" t="s">
        <v>607</v>
      </c>
      <c r="L361" s="57">
        <v>50.974454437026303</v>
      </c>
      <c r="M361" s="55">
        <v>22</v>
      </c>
      <c r="N361" s="55" t="s">
        <v>99</v>
      </c>
      <c r="AB361" s="55">
        <v>0</v>
      </c>
      <c r="AF361" s="59">
        <v>291737</v>
      </c>
      <c r="AH361" s="55"/>
      <c r="AI361" s="55" t="s">
        <v>869</v>
      </c>
      <c r="AJ361" s="55"/>
      <c r="AK361" s="55"/>
      <c r="AL361" s="55"/>
      <c r="AN361" s="55"/>
      <c r="AO361" s="55"/>
      <c r="AQ361" s="55"/>
      <c r="AR361" s="55"/>
      <c r="AT361" s="55"/>
      <c r="AU361" s="55"/>
      <c r="AY361" s="110"/>
      <c r="AZ361" s="55">
        <v>7438.2399999999898</v>
      </c>
      <c r="BA361" s="55">
        <v>20</v>
      </c>
      <c r="BB361" s="55">
        <v>149608.75999999983</v>
      </c>
      <c r="BC361" s="61">
        <f t="shared" si="13"/>
        <v>2.4280199163875231</v>
      </c>
    </row>
    <row r="362" spans="2:55" x14ac:dyDescent="0.25">
      <c r="B362" s="55" t="s">
        <v>65</v>
      </c>
      <c r="E362" s="55" t="s">
        <v>866</v>
      </c>
      <c r="F362" s="55"/>
      <c r="G362" s="121"/>
      <c r="H362" s="122"/>
      <c r="I362" s="55" t="s">
        <v>1338</v>
      </c>
      <c r="J362" s="55" t="s">
        <v>1330</v>
      </c>
      <c r="K362" s="55" t="s">
        <v>73</v>
      </c>
      <c r="L362" s="57">
        <v>63</v>
      </c>
      <c r="M362" s="55">
        <v>22</v>
      </c>
      <c r="N362" s="55" t="s">
        <v>68</v>
      </c>
      <c r="AB362" s="55">
        <v>0</v>
      </c>
      <c r="AF362" s="59">
        <v>11113.559999999965</v>
      </c>
      <c r="AH362" s="55"/>
      <c r="AI362" s="55" t="s">
        <v>869</v>
      </c>
      <c r="AJ362" s="55"/>
      <c r="AK362" s="55"/>
      <c r="AL362" s="55"/>
      <c r="AN362" s="55"/>
      <c r="AO362" s="55"/>
      <c r="AQ362" s="55"/>
      <c r="AR362" s="55"/>
      <c r="AT362" s="55"/>
      <c r="AU362" s="55"/>
      <c r="AY362" s="110"/>
      <c r="AZ362" s="55">
        <v>308.70999999999901</v>
      </c>
      <c r="BA362" s="55">
        <v>20</v>
      </c>
      <c r="BB362" s="55">
        <v>6174.1999999999807</v>
      </c>
      <c r="BC362" s="61">
        <f t="shared" si="13"/>
        <v>0.10020189036898518</v>
      </c>
    </row>
    <row r="363" spans="2:55" x14ac:dyDescent="0.25">
      <c r="B363" s="55" t="s">
        <v>72</v>
      </c>
      <c r="D363" s="55" t="s">
        <v>1339</v>
      </c>
      <c r="E363" s="55" t="s">
        <v>866</v>
      </c>
      <c r="F363" s="55"/>
      <c r="G363" s="108"/>
      <c r="H363" s="109"/>
      <c r="I363" s="55" t="s">
        <v>616</v>
      </c>
      <c r="J363" s="55" t="s">
        <v>91</v>
      </c>
      <c r="K363" s="55" t="s">
        <v>474</v>
      </c>
      <c r="L363" s="57">
        <v>53.865464163648603</v>
      </c>
      <c r="M363" s="55">
        <v>22</v>
      </c>
      <c r="N363" s="55" t="s">
        <v>69</v>
      </c>
      <c r="AB363" s="55">
        <v>0</v>
      </c>
      <c r="AF363" s="59">
        <v>500000</v>
      </c>
      <c r="AH363" s="55"/>
      <c r="AI363" s="55" t="s">
        <v>869</v>
      </c>
      <c r="AJ363" s="55"/>
      <c r="AK363" s="55"/>
      <c r="AL363" s="55"/>
      <c r="AN363" s="55"/>
      <c r="AO363" s="55"/>
      <c r="AQ363" s="55"/>
      <c r="AR363" s="55"/>
      <c r="AT363" s="55"/>
      <c r="AU363" s="55"/>
      <c r="AY363" s="110"/>
      <c r="AZ363" s="55">
        <v>7830.1598238199877</v>
      </c>
      <c r="BA363" s="55">
        <v>21.333333333333332</v>
      </c>
      <c r="BB363" s="55">
        <v>177103.35858840976</v>
      </c>
      <c r="BC363" s="61">
        <f t="shared" si="13"/>
        <v>2.8742333130211133</v>
      </c>
    </row>
    <row r="364" spans="2:55" x14ac:dyDescent="0.25">
      <c r="B364" s="55" t="s">
        <v>65</v>
      </c>
      <c r="E364" s="55" t="s">
        <v>866</v>
      </c>
      <c r="G364" s="108"/>
      <c r="H364" s="109"/>
      <c r="I364" s="55" t="s">
        <v>1340</v>
      </c>
      <c r="J364" s="55" t="s">
        <v>1341</v>
      </c>
      <c r="K364" s="55" t="s">
        <v>73</v>
      </c>
      <c r="L364" s="57">
        <v>71</v>
      </c>
      <c r="M364" s="55">
        <v>22</v>
      </c>
      <c r="N364" s="55" t="s">
        <v>68</v>
      </c>
      <c r="AB364" s="55">
        <v>0</v>
      </c>
      <c r="AF364" s="59">
        <v>11923.847999999969</v>
      </c>
      <c r="AI364" s="55" t="s">
        <v>869</v>
      </c>
      <c r="AY364" s="110"/>
      <c r="AZ364" s="55">
        <v>368.01999999999902</v>
      </c>
      <c r="BA364" s="55">
        <v>18</v>
      </c>
      <c r="BB364" s="60">
        <v>6624.3599999999824</v>
      </c>
      <c r="BC364" s="61">
        <f t="shared" si="13"/>
        <v>0.10750759523253069</v>
      </c>
    </row>
    <row r="365" spans="2:55" x14ac:dyDescent="0.25">
      <c r="B365" s="55" t="s">
        <v>65</v>
      </c>
      <c r="E365" s="55" t="s">
        <v>866</v>
      </c>
      <c r="G365" s="121"/>
      <c r="H365" s="122"/>
      <c r="I365" s="55" t="s">
        <v>1341</v>
      </c>
      <c r="J365" s="55" t="s">
        <v>1330</v>
      </c>
      <c r="K365" s="55" t="s">
        <v>73</v>
      </c>
      <c r="L365" s="57">
        <v>54.589711861410642</v>
      </c>
      <c r="M365" s="55">
        <v>22</v>
      </c>
      <c r="N365" s="55" t="s">
        <v>68</v>
      </c>
      <c r="AB365" s="55">
        <v>2</v>
      </c>
      <c r="AF365" s="59">
        <v>46839.959999999934</v>
      </c>
      <c r="AI365" s="55" t="s">
        <v>869</v>
      </c>
      <c r="AY365" s="110"/>
      <c r="AZ365" s="55">
        <v>1301.1099999999979</v>
      </c>
      <c r="BA365" s="55">
        <v>20</v>
      </c>
      <c r="BB365" s="60">
        <v>26022.199999999961</v>
      </c>
      <c r="BC365" s="61">
        <f t="shared" si="13"/>
        <v>0.42231764950273887</v>
      </c>
    </row>
    <row r="366" spans="2:55" x14ac:dyDescent="0.25">
      <c r="B366" s="55" t="s">
        <v>65</v>
      </c>
      <c r="E366" s="55" t="s">
        <v>866</v>
      </c>
      <c r="G366" s="121"/>
      <c r="H366" s="122"/>
      <c r="I366" s="55" t="s">
        <v>1342</v>
      </c>
      <c r="J366" s="55" t="s">
        <v>1330</v>
      </c>
      <c r="K366" s="55" t="s">
        <v>73</v>
      </c>
      <c r="L366" s="57">
        <v>38.179913411196139</v>
      </c>
      <c r="M366" s="55">
        <v>22</v>
      </c>
      <c r="N366" s="55" t="s">
        <v>68</v>
      </c>
      <c r="AB366" s="55">
        <v>0</v>
      </c>
      <c r="AF366" s="59">
        <v>35755.199999999968</v>
      </c>
      <c r="AI366" s="55" t="s">
        <v>869</v>
      </c>
      <c r="AY366" s="110"/>
      <c r="AZ366" s="55">
        <v>993.19999999999902</v>
      </c>
      <c r="BA366" s="55">
        <v>20</v>
      </c>
      <c r="BB366" s="60">
        <v>19863.999999999982</v>
      </c>
      <c r="BC366" s="61">
        <f t="shared" si="13"/>
        <v>0.3223754252031884</v>
      </c>
    </row>
    <row r="367" spans="2:55" x14ac:dyDescent="0.25">
      <c r="B367" s="55" t="s">
        <v>65</v>
      </c>
      <c r="E367" s="55" t="s">
        <v>866</v>
      </c>
      <c r="G367" s="108"/>
      <c r="H367" s="109"/>
      <c r="I367" s="55" t="s">
        <v>1343</v>
      </c>
      <c r="J367" s="55" t="s">
        <v>1342</v>
      </c>
      <c r="K367" s="55" t="s">
        <v>73</v>
      </c>
      <c r="L367" s="57">
        <v>31</v>
      </c>
      <c r="M367" s="55">
        <v>22</v>
      </c>
      <c r="N367" s="55" t="s">
        <v>68</v>
      </c>
      <c r="AB367" s="55">
        <v>0</v>
      </c>
      <c r="AF367" s="59">
        <v>29155.32</v>
      </c>
      <c r="AI367" s="55" t="s">
        <v>869</v>
      </c>
      <c r="AY367" s="110"/>
      <c r="AZ367" s="55">
        <v>809.87</v>
      </c>
      <c r="BA367" s="55">
        <v>20</v>
      </c>
      <c r="BB367" s="60">
        <v>16197.4</v>
      </c>
      <c r="BC367" s="61">
        <f t="shared" si="13"/>
        <v>0.26286969956635764</v>
      </c>
    </row>
    <row r="368" spans="2:55" x14ac:dyDescent="0.25">
      <c r="B368" s="55" t="s">
        <v>65</v>
      </c>
      <c r="D368" s="55" t="s">
        <v>1344</v>
      </c>
      <c r="E368" s="55" t="s">
        <v>866</v>
      </c>
      <c r="G368" s="108"/>
      <c r="H368" s="109"/>
      <c r="I368" s="55" t="s">
        <v>1345</v>
      </c>
      <c r="J368" s="55" t="s">
        <v>1346</v>
      </c>
      <c r="K368" s="55" t="s">
        <v>73</v>
      </c>
      <c r="L368" s="57">
        <v>44.537251617953601</v>
      </c>
      <c r="M368" s="55">
        <v>23</v>
      </c>
      <c r="N368" s="55" t="s">
        <v>68</v>
      </c>
      <c r="AB368" s="55">
        <v>0</v>
      </c>
      <c r="AF368" s="59">
        <v>43504.955999999998</v>
      </c>
      <c r="AI368" s="55" t="s">
        <v>869</v>
      </c>
      <c r="AY368" s="110"/>
      <c r="AZ368" s="55">
        <v>1098.6099999999999</v>
      </c>
      <c r="BA368" s="55">
        <v>22</v>
      </c>
      <c r="BB368" s="60">
        <v>24169.42</v>
      </c>
      <c r="BC368" s="61">
        <f t="shared" si="13"/>
        <v>0.3922486432447872</v>
      </c>
    </row>
    <row r="369" spans="2:55" x14ac:dyDescent="0.25">
      <c r="B369" s="55" t="s">
        <v>65</v>
      </c>
      <c r="D369" s="55" t="s">
        <v>1344</v>
      </c>
      <c r="E369" s="55" t="s">
        <v>866</v>
      </c>
      <c r="G369" s="108"/>
      <c r="H369" s="109"/>
      <c r="I369" s="55" t="s">
        <v>1347</v>
      </c>
      <c r="J369" s="55" t="s">
        <v>73</v>
      </c>
      <c r="K369" s="55" t="s">
        <v>1346</v>
      </c>
      <c r="L369" s="57">
        <v>58.558266628120037</v>
      </c>
      <c r="M369" s="55">
        <v>23</v>
      </c>
      <c r="N369" s="55" t="s">
        <v>68</v>
      </c>
      <c r="AB369" s="55">
        <v>0</v>
      </c>
      <c r="AF369" s="59">
        <v>38727.108</v>
      </c>
      <c r="AI369" s="55" t="s">
        <v>869</v>
      </c>
      <c r="AY369" s="110"/>
      <c r="AZ369" s="55">
        <v>940.8900000000001</v>
      </c>
      <c r="BA369" s="55">
        <v>22.666666666666668</v>
      </c>
      <c r="BB369" s="60">
        <v>21515.059999999998</v>
      </c>
      <c r="BC369" s="61">
        <f t="shared" si="13"/>
        <v>0.34917069149074287</v>
      </c>
    </row>
    <row r="370" spans="2:55" x14ac:dyDescent="0.25">
      <c r="B370" s="55" t="s">
        <v>65</v>
      </c>
      <c r="D370" s="55" t="s">
        <v>1344</v>
      </c>
      <c r="E370" s="55" t="s">
        <v>866</v>
      </c>
      <c r="G370" s="108"/>
      <c r="H370" s="109"/>
      <c r="I370" s="55" t="s">
        <v>1348</v>
      </c>
      <c r="J370" s="55" t="s">
        <v>1349</v>
      </c>
      <c r="K370" s="55" t="s">
        <v>73</v>
      </c>
      <c r="L370" s="57">
        <v>45.07813039723662</v>
      </c>
      <c r="M370" s="55">
        <v>23</v>
      </c>
      <c r="N370" s="55" t="s">
        <v>68</v>
      </c>
      <c r="AB370" s="55">
        <v>0</v>
      </c>
      <c r="AF370" s="59">
        <v>80040.959999999992</v>
      </c>
      <c r="AI370" s="55" t="s">
        <v>869</v>
      </c>
      <c r="AY370" s="110"/>
      <c r="AZ370" s="55">
        <v>1927.18</v>
      </c>
      <c r="BA370" s="55">
        <v>23.333333333333332</v>
      </c>
      <c r="BB370" s="60">
        <v>44467.199999999997</v>
      </c>
      <c r="BC370" s="61">
        <f t="shared" si="13"/>
        <v>0.72166394017293756</v>
      </c>
    </row>
    <row r="371" spans="2:55" x14ac:dyDescent="0.25">
      <c r="B371" s="55" t="s">
        <v>65</v>
      </c>
      <c r="D371" s="55" t="s">
        <v>1344</v>
      </c>
      <c r="E371" s="55" t="s">
        <v>866</v>
      </c>
      <c r="G371" s="108"/>
      <c r="H371" s="109"/>
      <c r="I371" s="55" t="s">
        <v>1350</v>
      </c>
      <c r="J371" s="55" t="s">
        <v>1349</v>
      </c>
      <c r="K371" s="55" t="s">
        <v>73</v>
      </c>
      <c r="L371" s="57">
        <v>52.262852820197608</v>
      </c>
      <c r="M371" s="55">
        <v>23</v>
      </c>
      <c r="N371" s="55" t="s">
        <v>68</v>
      </c>
      <c r="AB371" s="55">
        <v>0</v>
      </c>
      <c r="AF371" s="59">
        <v>41878.97999999996</v>
      </c>
      <c r="AI371" s="55" t="s">
        <v>869</v>
      </c>
      <c r="AY371" s="110"/>
      <c r="AZ371" s="55">
        <v>1057.549999999999</v>
      </c>
      <c r="BA371" s="55">
        <v>22</v>
      </c>
      <c r="BB371" s="60">
        <v>23266.099999999977</v>
      </c>
      <c r="BC371" s="61">
        <f t="shared" si="13"/>
        <v>0.37758854612967685</v>
      </c>
    </row>
    <row r="372" spans="2:55" x14ac:dyDescent="0.25">
      <c r="B372" s="55" t="s">
        <v>65</v>
      </c>
      <c r="D372" s="55" t="s">
        <v>1344</v>
      </c>
      <c r="E372" s="55" t="s">
        <v>866</v>
      </c>
      <c r="G372" s="108"/>
      <c r="H372" s="109"/>
      <c r="I372" s="55" t="s">
        <v>1351</v>
      </c>
      <c r="J372" s="55" t="s">
        <v>96</v>
      </c>
      <c r="K372" s="55" t="s">
        <v>1347</v>
      </c>
      <c r="L372" s="57">
        <v>67</v>
      </c>
      <c r="M372" s="55">
        <v>23</v>
      </c>
      <c r="N372" s="55" t="s">
        <v>68</v>
      </c>
      <c r="AB372" s="55">
        <v>0</v>
      </c>
      <c r="AF372" s="59">
        <v>26279.856000000003</v>
      </c>
      <c r="AI372" s="55" t="s">
        <v>869</v>
      </c>
      <c r="AY372" s="110"/>
      <c r="AZ372" s="55">
        <v>608.33000000000004</v>
      </c>
      <c r="BA372" s="55">
        <v>24</v>
      </c>
      <c r="BB372" s="60">
        <v>14599.920000000002</v>
      </c>
      <c r="BC372" s="61">
        <f t="shared" si="13"/>
        <v>0.23694399002882297</v>
      </c>
    </row>
    <row r="373" spans="2:55" x14ac:dyDescent="0.25">
      <c r="B373" s="55" t="s">
        <v>65</v>
      </c>
      <c r="D373" s="55" t="s">
        <v>830</v>
      </c>
      <c r="E373" s="56" t="s">
        <v>888</v>
      </c>
      <c r="F373" s="55"/>
      <c r="G373" s="105"/>
      <c r="H373" s="106"/>
      <c r="I373" s="55" t="s">
        <v>831</v>
      </c>
      <c r="M373" s="55">
        <v>23</v>
      </c>
      <c r="N373" s="55" t="s">
        <v>68</v>
      </c>
      <c r="AF373" s="59">
        <v>60000</v>
      </c>
      <c r="AH373" s="55"/>
      <c r="AI373" s="55" t="s">
        <v>832</v>
      </c>
      <c r="AJ373" s="55"/>
      <c r="AK373" s="55"/>
      <c r="AL373" s="55"/>
      <c r="AN373" s="55"/>
      <c r="AO373" s="55"/>
      <c r="AQ373" s="55"/>
      <c r="AR373" s="55"/>
      <c r="AT373" s="55"/>
      <c r="AU373" s="55"/>
      <c r="AY373" s="92"/>
      <c r="BB373" s="55"/>
      <c r="BC373" s="55"/>
    </row>
    <row r="374" spans="2:55" x14ac:dyDescent="0.25">
      <c r="B374" s="55" t="s">
        <v>65</v>
      </c>
      <c r="D374" s="55" t="s">
        <v>1344</v>
      </c>
      <c r="E374" s="55" t="s">
        <v>866</v>
      </c>
      <c r="G374" s="121"/>
      <c r="H374" s="122"/>
      <c r="I374" s="55" t="s">
        <v>1349</v>
      </c>
      <c r="J374" s="55" t="s">
        <v>1352</v>
      </c>
      <c r="K374" s="55" t="s">
        <v>73</v>
      </c>
      <c r="L374" s="57">
        <v>33.259994199310754</v>
      </c>
      <c r="M374" s="55">
        <v>23</v>
      </c>
      <c r="N374" s="55" t="s">
        <v>68</v>
      </c>
      <c r="AB374" s="55">
        <v>0</v>
      </c>
      <c r="AF374" s="59">
        <v>189163.72799999942</v>
      </c>
      <c r="AI374" s="55" t="s">
        <v>869</v>
      </c>
      <c r="AY374" s="110"/>
      <c r="AZ374" s="55">
        <v>4378.7899999999863</v>
      </c>
      <c r="BA374" s="55">
        <v>24</v>
      </c>
      <c r="BB374" s="60">
        <v>105090.95999999967</v>
      </c>
      <c r="BC374" s="61">
        <f>BB374/(5280*11.67)</f>
        <v>1.7055347822699956</v>
      </c>
    </row>
    <row r="375" spans="2:55" x14ac:dyDescent="0.25">
      <c r="B375" s="55" t="s">
        <v>65</v>
      </c>
      <c r="D375" s="55" t="s">
        <v>1344</v>
      </c>
      <c r="E375" s="55" t="s">
        <v>937</v>
      </c>
      <c r="G375" s="121"/>
      <c r="H375" s="122"/>
      <c r="I375" s="55" t="s">
        <v>1353</v>
      </c>
      <c r="J375" s="55" t="s">
        <v>642</v>
      </c>
      <c r="K375" s="55" t="s">
        <v>73</v>
      </c>
      <c r="M375" s="55">
        <v>23</v>
      </c>
      <c r="N375" s="55" t="s">
        <v>68</v>
      </c>
      <c r="AB375" s="55">
        <v>0</v>
      </c>
      <c r="AF375" s="59">
        <v>5000</v>
      </c>
      <c r="AY375" s="110"/>
    </row>
    <row r="376" spans="2:55" x14ac:dyDescent="0.25">
      <c r="B376" s="55" t="s">
        <v>65</v>
      </c>
      <c r="D376" s="55" t="s">
        <v>1344</v>
      </c>
      <c r="E376" s="55" t="s">
        <v>866</v>
      </c>
      <c r="G376" s="108"/>
      <c r="H376" s="109"/>
      <c r="I376" s="55" t="s">
        <v>1346</v>
      </c>
      <c r="J376" s="55" t="s">
        <v>1345</v>
      </c>
      <c r="K376" s="55" t="s">
        <v>73</v>
      </c>
      <c r="L376" s="57">
        <v>50.063191732740073</v>
      </c>
      <c r="M376" s="55">
        <v>23</v>
      </c>
      <c r="N376" s="55" t="s">
        <v>68</v>
      </c>
      <c r="AB376" s="55">
        <v>0</v>
      </c>
      <c r="AF376" s="59">
        <v>68010.73199999996</v>
      </c>
      <c r="AI376" s="55" t="s">
        <v>869</v>
      </c>
      <c r="AY376" s="110"/>
      <c r="AZ376" s="55">
        <v>1652.4199999999989</v>
      </c>
      <c r="BA376" s="55">
        <v>22.8</v>
      </c>
      <c r="BB376" s="60">
        <v>37783.739999999976</v>
      </c>
      <c r="BC376" s="61">
        <f t="shared" ref="BC376:BC388" si="14">BB376/(5280*11.67)</f>
        <v>0.6131972033964318</v>
      </c>
    </row>
    <row r="377" spans="2:55" x14ac:dyDescent="0.25">
      <c r="B377" s="55" t="s">
        <v>65</v>
      </c>
      <c r="D377" s="55" t="s">
        <v>1344</v>
      </c>
      <c r="E377" s="55" t="s">
        <v>866</v>
      </c>
      <c r="G377" s="108"/>
      <c r="H377" s="109"/>
      <c r="I377" s="55" t="s">
        <v>1352</v>
      </c>
      <c r="J377" s="55" t="s">
        <v>1348</v>
      </c>
      <c r="K377" s="55" t="s">
        <v>73</v>
      </c>
      <c r="L377" s="57">
        <v>58.388569759758049</v>
      </c>
      <c r="M377" s="55">
        <v>23</v>
      </c>
      <c r="N377" s="55" t="s">
        <v>68</v>
      </c>
      <c r="AB377" s="55">
        <v>0</v>
      </c>
      <c r="AF377" s="59">
        <v>87275.01599999996</v>
      </c>
      <c r="AI377" s="55" t="s">
        <v>869</v>
      </c>
      <c r="AY377" s="110"/>
      <c r="AZ377" s="55">
        <v>2033.9499999999989</v>
      </c>
      <c r="BA377" s="55">
        <v>23.333333333333332</v>
      </c>
      <c r="BB377" s="60">
        <v>48486.119999999974</v>
      </c>
      <c r="BC377" s="61">
        <f t="shared" si="14"/>
        <v>0.78688751265872048</v>
      </c>
    </row>
    <row r="378" spans="2:55" x14ac:dyDescent="0.25">
      <c r="B378" s="55" t="s">
        <v>65</v>
      </c>
      <c r="D378" s="55" t="s">
        <v>1344</v>
      </c>
      <c r="E378" s="55" t="s">
        <v>866</v>
      </c>
      <c r="G378" s="108"/>
      <c r="H378" s="109"/>
      <c r="I378" s="55" t="s">
        <v>1354</v>
      </c>
      <c r="J378" s="55" t="s">
        <v>1349</v>
      </c>
      <c r="K378" s="55" t="s">
        <v>1346</v>
      </c>
      <c r="L378" s="57">
        <v>19</v>
      </c>
      <c r="M378" s="55">
        <v>23</v>
      </c>
      <c r="N378" s="55" t="s">
        <v>68</v>
      </c>
      <c r="AB378" s="55">
        <v>0</v>
      </c>
      <c r="AF378" s="59">
        <v>38432.015999999952</v>
      </c>
      <c r="AI378" s="55" t="s">
        <v>869</v>
      </c>
      <c r="AY378" s="110"/>
      <c r="AZ378" s="55">
        <v>889.62999999999897</v>
      </c>
      <c r="BA378" s="55">
        <v>24</v>
      </c>
      <c r="BB378" s="60">
        <v>21351.119999999974</v>
      </c>
      <c r="BC378" s="61">
        <f t="shared" si="14"/>
        <v>0.34651008802679711</v>
      </c>
    </row>
    <row r="379" spans="2:55" x14ac:dyDescent="0.25">
      <c r="B379" s="55" t="s">
        <v>65</v>
      </c>
      <c r="D379" s="55" t="s">
        <v>1355</v>
      </c>
      <c r="E379" s="55" t="s">
        <v>866</v>
      </c>
      <c r="G379" s="121"/>
      <c r="H379" s="122"/>
      <c r="I379" s="55" t="s">
        <v>1356</v>
      </c>
      <c r="J379" s="55" t="s">
        <v>1357</v>
      </c>
      <c r="K379" s="55" t="s">
        <v>73</v>
      </c>
      <c r="L379" s="57">
        <v>36</v>
      </c>
      <c r="M379" s="55">
        <v>24</v>
      </c>
      <c r="N379" s="55" t="s">
        <v>68</v>
      </c>
      <c r="AB379" s="55">
        <v>0</v>
      </c>
      <c r="AF379" s="59">
        <v>19077.12</v>
      </c>
      <c r="AI379" s="55" t="s">
        <v>869</v>
      </c>
      <c r="AY379" s="110"/>
      <c r="AZ379" s="55">
        <v>588.79999999999995</v>
      </c>
      <c r="BA379" s="55">
        <v>18</v>
      </c>
      <c r="BB379" s="60">
        <v>10598.4</v>
      </c>
      <c r="BC379" s="61">
        <f t="shared" si="14"/>
        <v>0.1720028043935499</v>
      </c>
    </row>
    <row r="380" spans="2:55" x14ac:dyDescent="0.25">
      <c r="B380" s="55" t="s">
        <v>65</v>
      </c>
      <c r="D380" s="55" t="s">
        <v>1358</v>
      </c>
      <c r="E380" s="55" t="s">
        <v>866</v>
      </c>
      <c r="G380" s="121"/>
      <c r="H380" s="122"/>
      <c r="I380" s="55" t="s">
        <v>1359</v>
      </c>
      <c r="J380" s="55" t="s">
        <v>1360</v>
      </c>
      <c r="K380" s="55" t="s">
        <v>73</v>
      </c>
      <c r="L380" s="57">
        <v>36.64501894296788</v>
      </c>
      <c r="M380" s="55">
        <v>24</v>
      </c>
      <c r="N380" s="55" t="s">
        <v>68</v>
      </c>
      <c r="AB380" s="55">
        <v>0</v>
      </c>
      <c r="AF380" s="59">
        <v>24800.760000000002</v>
      </c>
      <c r="AI380" s="55" t="s">
        <v>869</v>
      </c>
      <c r="AY380" s="110"/>
      <c r="AZ380" s="55">
        <v>607.95000000000005</v>
      </c>
      <c r="BA380" s="55">
        <v>23</v>
      </c>
      <c r="BB380" s="60">
        <v>13778.2</v>
      </c>
      <c r="BC380" s="61">
        <f t="shared" si="14"/>
        <v>0.22360818986782999</v>
      </c>
    </row>
    <row r="381" spans="2:55" x14ac:dyDescent="0.25">
      <c r="B381" s="55" t="s">
        <v>65</v>
      </c>
      <c r="D381" s="55" t="s">
        <v>1358</v>
      </c>
      <c r="E381" s="55" t="s">
        <v>866</v>
      </c>
      <c r="G381" s="125"/>
      <c r="H381" s="126"/>
      <c r="I381" s="77" t="s">
        <v>1361</v>
      </c>
      <c r="J381" s="77" t="s">
        <v>1360</v>
      </c>
      <c r="K381" s="77" t="s">
        <v>1362</v>
      </c>
      <c r="L381" s="76">
        <v>48.383356008377028</v>
      </c>
      <c r="M381" s="77">
        <v>24</v>
      </c>
      <c r="N381" s="77" t="s">
        <v>68</v>
      </c>
      <c r="AB381" s="57">
        <v>2</v>
      </c>
      <c r="AF381" s="127">
        <v>113040.57599999994</v>
      </c>
      <c r="AI381" s="55" t="s">
        <v>869</v>
      </c>
      <c r="AY381" s="128"/>
      <c r="AZ381" s="78">
        <v>2616.6799999999989</v>
      </c>
      <c r="BA381" s="76">
        <v>24</v>
      </c>
      <c r="BB381" s="78">
        <v>62800.319999999971</v>
      </c>
      <c r="BC381" s="61">
        <f t="shared" si="14"/>
        <v>1.019194515852613</v>
      </c>
    </row>
    <row r="382" spans="2:55" x14ac:dyDescent="0.25">
      <c r="B382" s="55" t="s">
        <v>65</v>
      </c>
      <c r="D382" s="28"/>
      <c r="E382" s="55" t="s">
        <v>866</v>
      </c>
      <c r="F382" s="55"/>
      <c r="G382" s="121"/>
      <c r="H382" s="122"/>
      <c r="I382" s="55" t="s">
        <v>1363</v>
      </c>
      <c r="J382" s="55" t="s">
        <v>1364</v>
      </c>
      <c r="K382" s="55" t="s">
        <v>73</v>
      </c>
      <c r="L382" s="57">
        <v>36</v>
      </c>
      <c r="M382" s="55">
        <v>24</v>
      </c>
      <c r="N382" s="55" t="s">
        <v>68</v>
      </c>
      <c r="AB382" s="55">
        <v>0</v>
      </c>
      <c r="AF382" s="59">
        <v>11867</v>
      </c>
      <c r="AH382" s="55"/>
      <c r="AI382" s="55" t="s">
        <v>145</v>
      </c>
      <c r="AJ382" s="57" t="s">
        <v>278</v>
      </c>
      <c r="AK382" s="59">
        <v>3342.34</v>
      </c>
      <c r="AM382" s="55" t="s">
        <v>279</v>
      </c>
      <c r="AN382" s="59">
        <v>3342.34</v>
      </c>
      <c r="AP382" s="55" t="s">
        <v>280</v>
      </c>
      <c r="AQ382" s="59">
        <v>20822.37</v>
      </c>
      <c r="AS382" s="55" t="s">
        <v>186</v>
      </c>
      <c r="AT382" s="59">
        <v>48420.4</v>
      </c>
      <c r="AY382" s="128" t="s">
        <v>281</v>
      </c>
      <c r="BB382" s="55">
        <v>7192</v>
      </c>
      <c r="BC382" s="61">
        <f t="shared" si="14"/>
        <v>0.11671989821090079</v>
      </c>
    </row>
    <row r="383" spans="2:55" x14ac:dyDescent="0.25">
      <c r="B383" s="55" t="s">
        <v>65</v>
      </c>
      <c r="D383" s="28"/>
      <c r="E383" s="55" t="s">
        <v>866</v>
      </c>
      <c r="F383" s="55"/>
      <c r="G383" s="105"/>
      <c r="H383" s="106"/>
      <c r="I383" s="55" t="s">
        <v>1365</v>
      </c>
      <c r="J383" s="55" t="s">
        <v>73</v>
      </c>
      <c r="K383" s="55" t="s">
        <v>73</v>
      </c>
      <c r="L383" s="57">
        <v>42</v>
      </c>
      <c r="M383" s="55">
        <v>24</v>
      </c>
      <c r="N383" s="55" t="s">
        <v>68</v>
      </c>
      <c r="AB383" s="55">
        <v>0</v>
      </c>
      <c r="AF383" s="59">
        <v>39631</v>
      </c>
      <c r="AG383" s="55"/>
      <c r="AH383" s="55"/>
      <c r="AI383" s="55" t="s">
        <v>145</v>
      </c>
      <c r="AJ383" s="55" t="s">
        <v>1366</v>
      </c>
      <c r="AK383" s="55"/>
      <c r="AL383" s="55"/>
      <c r="AN383" s="55"/>
      <c r="AO383" s="55"/>
      <c r="AQ383" s="55"/>
      <c r="AR383" s="55"/>
      <c r="AT383" s="55"/>
      <c r="AU383" s="55"/>
      <c r="AY383" s="92"/>
      <c r="BB383" s="55">
        <v>24019</v>
      </c>
      <c r="BC383" s="61">
        <f t="shared" si="14"/>
        <v>0.38980745760951419</v>
      </c>
    </row>
    <row r="384" spans="2:55" x14ac:dyDescent="0.25">
      <c r="B384" s="55" t="s">
        <v>65</v>
      </c>
      <c r="D384" s="28"/>
      <c r="E384" s="55" t="s">
        <v>866</v>
      </c>
      <c r="F384" s="55"/>
      <c r="G384" s="121"/>
      <c r="H384" s="122"/>
      <c r="I384" s="55" t="s">
        <v>1367</v>
      </c>
      <c r="J384" s="55" t="s">
        <v>1368</v>
      </c>
      <c r="K384" s="55" t="s">
        <v>73</v>
      </c>
      <c r="L384" s="57">
        <v>33</v>
      </c>
      <c r="M384" s="55">
        <v>24</v>
      </c>
      <c r="N384" s="55" t="s">
        <v>68</v>
      </c>
      <c r="AB384" s="55">
        <v>0</v>
      </c>
      <c r="AF384" s="59">
        <v>7625</v>
      </c>
      <c r="AH384" s="55"/>
      <c r="AI384" s="55" t="s">
        <v>145</v>
      </c>
      <c r="AJ384" s="55" t="s">
        <v>1366</v>
      </c>
      <c r="AK384" s="55"/>
      <c r="AL384" s="55"/>
      <c r="AN384" s="55"/>
      <c r="AO384" s="55"/>
      <c r="AQ384" s="55"/>
      <c r="AR384" s="55"/>
      <c r="AT384" s="55"/>
      <c r="AU384" s="55"/>
      <c r="AY384" s="110"/>
      <c r="BB384" s="55">
        <v>4621</v>
      </c>
      <c r="BC384" s="61">
        <f t="shared" si="14"/>
        <v>7.4994806678611303E-2</v>
      </c>
    </row>
    <row r="385" spans="2:55" x14ac:dyDescent="0.25">
      <c r="B385" s="55" t="s">
        <v>65</v>
      </c>
      <c r="D385" s="28"/>
      <c r="E385" s="55" t="s">
        <v>866</v>
      </c>
      <c r="F385" s="55"/>
      <c r="G385" s="105"/>
      <c r="H385" s="106"/>
      <c r="I385" s="55" t="s">
        <v>1369</v>
      </c>
      <c r="J385" s="55" t="s">
        <v>1370</v>
      </c>
      <c r="K385" s="55" t="s">
        <v>73</v>
      </c>
      <c r="L385" s="57">
        <v>35</v>
      </c>
      <c r="M385" s="55">
        <v>24</v>
      </c>
      <c r="N385" s="55" t="s">
        <v>68</v>
      </c>
      <c r="AB385" s="55">
        <v>0</v>
      </c>
      <c r="AF385" s="59">
        <v>17416</v>
      </c>
      <c r="AG385" s="55"/>
      <c r="AH385" s="55"/>
      <c r="AI385" s="55" t="s">
        <v>145</v>
      </c>
      <c r="AJ385" s="55" t="s">
        <v>1366</v>
      </c>
      <c r="AK385" s="55"/>
      <c r="AL385" s="55"/>
      <c r="AN385" s="55"/>
      <c r="AO385" s="55"/>
      <c r="AQ385" s="55"/>
      <c r="AR385" s="55"/>
      <c r="AT385" s="55"/>
      <c r="AU385" s="55"/>
      <c r="AY385" s="92"/>
      <c r="BB385" s="55">
        <v>10555</v>
      </c>
      <c r="BC385" s="61">
        <f t="shared" si="14"/>
        <v>0.17129846018020825</v>
      </c>
    </row>
    <row r="386" spans="2:55" x14ac:dyDescent="0.25">
      <c r="B386" s="55" t="s">
        <v>65</v>
      </c>
      <c r="D386" s="28"/>
      <c r="E386" s="55" t="s">
        <v>866</v>
      </c>
      <c r="F386" s="32"/>
      <c r="G386" s="105"/>
      <c r="H386" s="106"/>
      <c r="I386" s="55" t="s">
        <v>1371</v>
      </c>
      <c r="J386" s="55" t="s">
        <v>1362</v>
      </c>
      <c r="K386" s="55" t="s">
        <v>73</v>
      </c>
      <c r="L386" s="57">
        <v>34</v>
      </c>
      <c r="M386" s="55">
        <v>24</v>
      </c>
      <c r="N386" s="55" t="s">
        <v>68</v>
      </c>
      <c r="AB386" s="55">
        <v>0</v>
      </c>
      <c r="AF386" s="59">
        <v>15685.055999999959</v>
      </c>
      <c r="AH386" s="32"/>
      <c r="AI386" s="55" t="s">
        <v>869</v>
      </c>
      <c r="AY386" s="107"/>
      <c r="AZ386" s="55">
        <v>363.07999999999902</v>
      </c>
      <c r="BA386" s="55">
        <v>24</v>
      </c>
      <c r="BB386" s="60">
        <v>8713.9199999999764</v>
      </c>
      <c r="BC386" s="61">
        <f t="shared" si="14"/>
        <v>0.14141933473552973</v>
      </c>
    </row>
    <row r="387" spans="2:55" x14ac:dyDescent="0.25">
      <c r="B387" s="55" t="s">
        <v>65</v>
      </c>
      <c r="E387" s="56" t="s">
        <v>888</v>
      </c>
      <c r="G387" s="125">
        <v>7200</v>
      </c>
      <c r="H387" s="126">
        <v>7499</v>
      </c>
      <c r="I387" s="71" t="s">
        <v>182</v>
      </c>
      <c r="J387" s="71" t="s">
        <v>183</v>
      </c>
      <c r="K387" s="71" t="s">
        <v>73</v>
      </c>
      <c r="L387" s="66">
        <v>34</v>
      </c>
      <c r="M387" s="71">
        <v>24</v>
      </c>
      <c r="N387" s="71" t="s">
        <v>68</v>
      </c>
      <c r="AB387" s="57">
        <v>0</v>
      </c>
      <c r="AF387" s="103">
        <v>36798.550000000003</v>
      </c>
      <c r="AY387" s="128" t="s">
        <v>184</v>
      </c>
      <c r="AZ387" s="73">
        <v>1032.2135459281001</v>
      </c>
      <c r="BA387" s="66">
        <v>23</v>
      </c>
      <c r="BB387" s="74">
        <v>23741</v>
      </c>
      <c r="BC387" s="40">
        <f t="shared" si="14"/>
        <v>0.38529575965308616</v>
      </c>
    </row>
    <row r="388" spans="2:55" x14ac:dyDescent="0.25">
      <c r="B388" s="55" t="s">
        <v>65</v>
      </c>
      <c r="D388" s="55" t="s">
        <v>1358</v>
      </c>
      <c r="E388" s="55" t="s">
        <v>866</v>
      </c>
      <c r="G388" s="121"/>
      <c r="H388" s="122"/>
      <c r="I388" s="55" t="s">
        <v>1362</v>
      </c>
      <c r="J388" s="55" t="s">
        <v>1361</v>
      </c>
      <c r="K388" s="55" t="s">
        <v>73</v>
      </c>
      <c r="L388" s="57">
        <v>19.023097916527991</v>
      </c>
      <c r="M388" s="55">
        <v>24</v>
      </c>
      <c r="N388" s="55" t="s">
        <v>68</v>
      </c>
      <c r="AB388" s="55">
        <v>2</v>
      </c>
      <c r="AF388" s="59">
        <v>51919.487999999954</v>
      </c>
      <c r="AI388" s="55" t="s">
        <v>869</v>
      </c>
      <c r="AY388" s="110"/>
      <c r="AZ388" s="55">
        <v>1201.839999999999</v>
      </c>
      <c r="BA388" s="55">
        <v>24</v>
      </c>
      <c r="BB388" s="60">
        <v>28844.159999999974</v>
      </c>
      <c r="BC388" s="61">
        <f t="shared" si="14"/>
        <v>0.46811560333411195</v>
      </c>
    </row>
    <row r="389" spans="2:55" x14ac:dyDescent="0.25">
      <c r="B389" s="55" t="s">
        <v>65</v>
      </c>
      <c r="D389" s="28"/>
      <c r="E389" s="55" t="s">
        <v>866</v>
      </c>
      <c r="F389" s="55"/>
      <c r="G389" s="121"/>
      <c r="H389" s="122"/>
      <c r="I389" s="55" t="s">
        <v>1368</v>
      </c>
      <c r="J389" s="55" t="s">
        <v>1364</v>
      </c>
      <c r="K389" s="55" t="s">
        <v>1372</v>
      </c>
      <c r="M389" s="55">
        <v>24</v>
      </c>
      <c r="N389" s="55" t="s">
        <v>68</v>
      </c>
      <c r="AF389" s="59">
        <v>5000</v>
      </c>
      <c r="AH389" s="55"/>
      <c r="AI389" s="55" t="s">
        <v>856</v>
      </c>
      <c r="AJ389" s="55" t="s">
        <v>1366</v>
      </c>
      <c r="AK389" s="55"/>
      <c r="AL389" s="55"/>
      <c r="AN389" s="55"/>
      <c r="AO389" s="55"/>
      <c r="AQ389" s="55"/>
      <c r="AR389" s="55"/>
      <c r="AT389" s="55"/>
      <c r="AU389" s="55"/>
      <c r="AY389" s="110"/>
      <c r="BB389" s="55"/>
    </row>
    <row r="390" spans="2:55" x14ac:dyDescent="0.25">
      <c r="B390" s="55" t="s">
        <v>72</v>
      </c>
      <c r="E390" s="55" t="s">
        <v>866</v>
      </c>
      <c r="F390" s="55"/>
      <c r="G390" s="121"/>
      <c r="H390" s="122"/>
      <c r="I390" s="55" t="s">
        <v>1373</v>
      </c>
      <c r="J390" s="55" t="s">
        <v>635</v>
      </c>
      <c r="K390" s="55" t="s">
        <v>196</v>
      </c>
      <c r="L390" s="57">
        <v>26</v>
      </c>
      <c r="M390" s="55">
        <v>24</v>
      </c>
      <c r="N390" s="55" t="s">
        <v>99</v>
      </c>
      <c r="AB390" s="55">
        <v>0</v>
      </c>
      <c r="AF390" s="59">
        <v>97192</v>
      </c>
      <c r="AH390" s="55"/>
      <c r="AI390" s="55" t="s">
        <v>869</v>
      </c>
      <c r="AJ390" s="55"/>
      <c r="AK390" s="55"/>
      <c r="AL390" s="55"/>
      <c r="AN390" s="55"/>
      <c r="AO390" s="55"/>
      <c r="AQ390" s="55"/>
      <c r="AR390" s="55"/>
      <c r="AT390" s="55"/>
      <c r="AU390" s="55"/>
      <c r="AY390" s="110"/>
      <c r="AZ390" s="55">
        <v>2265.5500000000002</v>
      </c>
      <c r="BA390" s="55">
        <v>22</v>
      </c>
      <c r="BB390" s="55">
        <v>49842.100000000006</v>
      </c>
      <c r="BC390" s="61">
        <f t="shared" ref="BC390:BC396" si="15">BB390/(5280*11.67)</f>
        <v>0.80889388746072566</v>
      </c>
    </row>
    <row r="391" spans="2:55" x14ac:dyDescent="0.25">
      <c r="B391" s="55" t="s">
        <v>65</v>
      </c>
      <c r="D391" s="55" t="s">
        <v>1355</v>
      </c>
      <c r="E391" s="55" t="s">
        <v>866</v>
      </c>
      <c r="F391" s="55"/>
      <c r="G391" s="121"/>
      <c r="H391" s="122"/>
      <c r="I391" s="55" t="s">
        <v>1374</v>
      </c>
      <c r="J391" s="55" t="s">
        <v>1357</v>
      </c>
      <c r="K391" s="55" t="s">
        <v>73</v>
      </c>
      <c r="L391" s="57">
        <v>16</v>
      </c>
      <c r="M391" s="55">
        <v>24</v>
      </c>
      <c r="N391" s="55" t="s">
        <v>68</v>
      </c>
      <c r="AB391" s="55">
        <v>0</v>
      </c>
      <c r="AF391" s="59">
        <v>19069.02</v>
      </c>
      <c r="AH391" s="55"/>
      <c r="AI391" s="55" t="s">
        <v>869</v>
      </c>
      <c r="AJ391" s="55"/>
      <c r="AK391" s="55"/>
      <c r="AL391" s="55"/>
      <c r="AN391" s="55"/>
      <c r="AO391" s="55"/>
      <c r="AQ391" s="55"/>
      <c r="AR391" s="55"/>
      <c r="AT391" s="55"/>
      <c r="AU391" s="55"/>
      <c r="AY391" s="110"/>
      <c r="AZ391" s="55">
        <v>588.54999999999995</v>
      </c>
      <c r="BA391" s="55">
        <v>18</v>
      </c>
      <c r="BB391" s="55">
        <v>10593.9</v>
      </c>
      <c r="BC391" s="61">
        <f t="shared" si="15"/>
        <v>0.17192977331152137</v>
      </c>
    </row>
    <row r="392" spans="2:55" x14ac:dyDescent="0.25">
      <c r="B392" s="55" t="s">
        <v>65</v>
      </c>
      <c r="D392" s="55" t="s">
        <v>1358</v>
      </c>
      <c r="E392" s="55" t="s">
        <v>866</v>
      </c>
      <c r="G392" s="121"/>
      <c r="H392" s="122"/>
      <c r="I392" s="55" t="s">
        <v>1375</v>
      </c>
      <c r="J392" s="55" t="s">
        <v>1361</v>
      </c>
      <c r="K392" s="55" t="s">
        <v>73</v>
      </c>
      <c r="L392" s="57">
        <v>56</v>
      </c>
      <c r="M392" s="55">
        <v>24</v>
      </c>
      <c r="N392" s="55" t="s">
        <v>68</v>
      </c>
      <c r="AB392" s="55">
        <v>0</v>
      </c>
      <c r="AF392" s="59">
        <v>8485.4879999999994</v>
      </c>
      <c r="AI392" s="55" t="s">
        <v>869</v>
      </c>
      <c r="AY392" s="110"/>
      <c r="AZ392" s="55">
        <v>214.28</v>
      </c>
      <c r="BA392" s="55">
        <v>22</v>
      </c>
      <c r="BB392" s="60">
        <v>4714.16</v>
      </c>
      <c r="BC392" s="61">
        <f t="shared" si="15"/>
        <v>7.6506712367894886E-2</v>
      </c>
    </row>
    <row r="393" spans="2:55" x14ac:dyDescent="0.25">
      <c r="B393" s="55" t="s">
        <v>65</v>
      </c>
      <c r="D393" s="55" t="s">
        <v>1358</v>
      </c>
      <c r="E393" s="55" t="s">
        <v>866</v>
      </c>
      <c r="F393" s="55"/>
      <c r="G393" s="105"/>
      <c r="H393" s="106"/>
      <c r="I393" s="55" t="s">
        <v>1376</v>
      </c>
      <c r="J393" s="55" t="s">
        <v>1360</v>
      </c>
      <c r="K393" s="55" t="s">
        <v>1361</v>
      </c>
      <c r="L393" s="57">
        <v>45</v>
      </c>
      <c r="M393" s="55">
        <v>24</v>
      </c>
      <c r="N393" s="55" t="s">
        <v>68</v>
      </c>
      <c r="AB393" s="55">
        <v>0</v>
      </c>
      <c r="AF393" s="59">
        <v>23762.591999999997</v>
      </c>
      <c r="AH393" s="55"/>
      <c r="AI393" s="55" t="s">
        <v>869</v>
      </c>
      <c r="AJ393" s="55"/>
      <c r="AK393" s="55"/>
      <c r="AL393" s="55"/>
      <c r="AN393" s="55"/>
      <c r="AO393" s="55"/>
      <c r="AQ393" s="55"/>
      <c r="AR393" s="55"/>
      <c r="AT393" s="55"/>
      <c r="AU393" s="55"/>
      <c r="AY393" s="92"/>
      <c r="AZ393" s="55">
        <v>550.05999999999995</v>
      </c>
      <c r="BA393" s="55">
        <v>24</v>
      </c>
      <c r="BB393" s="55">
        <v>13201.439999999999</v>
      </c>
      <c r="BC393" s="61">
        <f t="shared" si="15"/>
        <v>0.21424787722988237</v>
      </c>
    </row>
    <row r="394" spans="2:55" ht="15.75" thickBot="1" x14ac:dyDescent="0.3">
      <c r="B394" s="55" t="s">
        <v>65</v>
      </c>
      <c r="D394" s="55" t="s">
        <v>1355</v>
      </c>
      <c r="E394" s="55" t="s">
        <v>866</v>
      </c>
      <c r="G394" s="134"/>
      <c r="H394" s="135"/>
      <c r="I394" s="55" t="s">
        <v>1357</v>
      </c>
      <c r="J394" s="55" t="s">
        <v>1377</v>
      </c>
      <c r="K394" s="55" t="s">
        <v>1378</v>
      </c>
      <c r="L394" s="57">
        <v>37.444956184027092</v>
      </c>
      <c r="M394" s="55">
        <v>24</v>
      </c>
      <c r="N394" s="55" t="s">
        <v>68</v>
      </c>
      <c r="AB394" s="55">
        <v>6</v>
      </c>
      <c r="AF394" s="59">
        <v>34705.152000000002</v>
      </c>
      <c r="AI394" s="55" t="s">
        <v>869</v>
      </c>
      <c r="AY394" s="110"/>
      <c r="AZ394" s="55">
        <v>803.36000000000013</v>
      </c>
      <c r="BA394" s="55">
        <v>24</v>
      </c>
      <c r="BB394" s="60">
        <v>19280.64</v>
      </c>
      <c r="BC394" s="61">
        <f t="shared" si="15"/>
        <v>0.31290800031159927</v>
      </c>
    </row>
    <row r="395" spans="2:55" x14ac:dyDescent="0.25">
      <c r="B395" s="55" t="s">
        <v>65</v>
      </c>
      <c r="D395" s="55" t="s">
        <v>1355</v>
      </c>
      <c r="E395" s="55" t="s">
        <v>866</v>
      </c>
      <c r="G395" s="102"/>
      <c r="H395" s="102"/>
      <c r="I395" s="55" t="s">
        <v>1378</v>
      </c>
      <c r="J395" s="55" t="s">
        <v>73</v>
      </c>
      <c r="K395" s="55" t="s">
        <v>73</v>
      </c>
      <c r="L395" s="57">
        <v>26.261648512738681</v>
      </c>
      <c r="M395" s="55">
        <v>24</v>
      </c>
      <c r="N395" s="55" t="s">
        <v>68</v>
      </c>
      <c r="AB395" s="55">
        <v>2</v>
      </c>
      <c r="AF395" s="59">
        <v>34921.367999999966</v>
      </c>
      <c r="AI395" s="55" t="s">
        <v>869</v>
      </c>
      <c r="AY395" s="101"/>
      <c r="AZ395" s="55">
        <v>1077.819999999999</v>
      </c>
      <c r="BA395" s="55">
        <v>18</v>
      </c>
      <c r="BB395" s="60">
        <v>19400.75999999998</v>
      </c>
      <c r="BC395" s="61">
        <f t="shared" si="15"/>
        <v>0.31485744332788002</v>
      </c>
    </row>
    <row r="396" spans="2:55" x14ac:dyDescent="0.25">
      <c r="B396" s="55" t="s">
        <v>65</v>
      </c>
      <c r="D396" s="55" t="s">
        <v>1379</v>
      </c>
      <c r="E396" s="55" t="s">
        <v>866</v>
      </c>
      <c r="F396" s="32"/>
      <c r="G396" s="55"/>
      <c r="H396" s="55"/>
      <c r="I396" s="55" t="s">
        <v>1380</v>
      </c>
      <c r="J396" s="55" t="s">
        <v>1381</v>
      </c>
      <c r="K396" s="55" t="s">
        <v>185</v>
      </c>
      <c r="L396" s="57">
        <v>46.757048037754096</v>
      </c>
      <c r="M396" s="55">
        <v>25</v>
      </c>
      <c r="N396" s="55" t="s">
        <v>68</v>
      </c>
      <c r="AB396" s="55">
        <v>0</v>
      </c>
      <c r="AF396" s="59">
        <v>41704</v>
      </c>
      <c r="AH396" s="32"/>
      <c r="AI396" s="55" t="s">
        <v>869</v>
      </c>
      <c r="AZ396" s="55">
        <v>1053.129999999999</v>
      </c>
      <c r="BA396" s="55">
        <v>22</v>
      </c>
      <c r="BB396" s="60">
        <v>23168.859999999979</v>
      </c>
      <c r="BC396" s="61">
        <f t="shared" si="15"/>
        <v>0.37601042559268749</v>
      </c>
    </row>
    <row r="397" spans="2:55" x14ac:dyDescent="0.25">
      <c r="B397" s="55" t="s">
        <v>72</v>
      </c>
      <c r="D397" s="55" t="s">
        <v>854</v>
      </c>
      <c r="E397" s="56" t="s">
        <v>888</v>
      </c>
      <c r="F397" s="55"/>
      <c r="G397" s="55"/>
      <c r="H397" s="55"/>
      <c r="I397" s="55" t="s">
        <v>855</v>
      </c>
      <c r="J397" s="55" t="s">
        <v>87</v>
      </c>
      <c r="K397" s="55" t="s">
        <v>135</v>
      </c>
      <c r="M397" s="55">
        <v>25</v>
      </c>
      <c r="AF397" s="59">
        <v>210000</v>
      </c>
      <c r="AH397" s="55"/>
      <c r="AI397" s="55" t="s">
        <v>856</v>
      </c>
      <c r="AJ397" s="55"/>
      <c r="AK397" s="55"/>
      <c r="AL397" s="55"/>
      <c r="AN397" s="55"/>
      <c r="AO397" s="55"/>
      <c r="AQ397" s="55"/>
      <c r="AR397" s="55"/>
      <c r="AT397" s="55"/>
      <c r="AU397" s="55"/>
      <c r="AY397" s="55"/>
      <c r="BB397" s="55"/>
      <c r="BC397" s="55"/>
    </row>
    <row r="398" spans="2:55" x14ac:dyDescent="0.25">
      <c r="B398" s="55" t="s">
        <v>65</v>
      </c>
      <c r="D398" s="55" t="s">
        <v>1379</v>
      </c>
      <c r="E398" s="55" t="s">
        <v>866</v>
      </c>
      <c r="F398" s="32"/>
      <c r="G398" s="55"/>
      <c r="H398" s="55"/>
      <c r="I398" s="55" t="s">
        <v>1382</v>
      </c>
      <c r="J398" s="55" t="s">
        <v>1383</v>
      </c>
      <c r="K398" s="55" t="s">
        <v>73</v>
      </c>
      <c r="L398" s="57">
        <v>28</v>
      </c>
      <c r="M398" s="55">
        <v>25</v>
      </c>
      <c r="N398" s="55" t="s">
        <v>68</v>
      </c>
      <c r="AB398" s="55">
        <v>0</v>
      </c>
      <c r="AF398" s="59">
        <v>35239</v>
      </c>
      <c r="AH398" s="32"/>
      <c r="AI398" s="55" t="s">
        <v>869</v>
      </c>
      <c r="AZ398" s="55">
        <v>815.71</v>
      </c>
      <c r="BA398" s="55">
        <v>24</v>
      </c>
      <c r="BB398" s="60">
        <v>19577.04</v>
      </c>
      <c r="BC398" s="61">
        <f t="shared" ref="BC398:BC429" si="16">BB398/(5280*11.67)</f>
        <v>0.31771831424787728</v>
      </c>
    </row>
    <row r="399" spans="2:55" x14ac:dyDescent="0.25">
      <c r="B399" s="55" t="s">
        <v>65</v>
      </c>
      <c r="D399" s="55" t="s">
        <v>1379</v>
      </c>
      <c r="E399" s="55" t="s">
        <v>866</v>
      </c>
      <c r="F399" s="32"/>
      <c r="G399" s="55"/>
      <c r="H399" s="55"/>
      <c r="I399" s="226" t="s">
        <v>1383</v>
      </c>
      <c r="J399" s="226" t="s">
        <v>96</v>
      </c>
      <c r="K399" s="226" t="s">
        <v>1381</v>
      </c>
      <c r="L399" s="76">
        <v>20.891051180965004</v>
      </c>
      <c r="M399" s="55">
        <v>25</v>
      </c>
      <c r="N399" s="55" t="s">
        <v>68</v>
      </c>
      <c r="Q399" s="57"/>
      <c r="R399" s="57"/>
      <c r="S399" s="61"/>
      <c r="T399" s="57"/>
      <c r="V399" s="57"/>
      <c r="W399" s="59"/>
      <c r="X399" s="59"/>
      <c r="Y399" s="59"/>
      <c r="Z399" s="59"/>
      <c r="AA399" s="59"/>
      <c r="AB399" s="55">
        <v>0</v>
      </c>
      <c r="AC399" s="59"/>
      <c r="AD399" s="59"/>
      <c r="AF399" s="59">
        <v>56753</v>
      </c>
      <c r="AG399" s="93"/>
      <c r="AH399" s="32"/>
      <c r="AI399" s="55" t="s">
        <v>869</v>
      </c>
      <c r="AW399" s="59"/>
      <c r="AX399" s="59"/>
      <c r="AZ399" s="55">
        <v>1433.15</v>
      </c>
      <c r="BA399" s="55">
        <v>22</v>
      </c>
      <c r="BB399" s="60">
        <v>31529.300000000003</v>
      </c>
      <c r="BC399" s="61">
        <f t="shared" si="16"/>
        <v>0.51169308768923172</v>
      </c>
    </row>
    <row r="400" spans="2:55" x14ac:dyDescent="0.25">
      <c r="B400" s="55" t="s">
        <v>65</v>
      </c>
      <c r="D400" s="55" t="s">
        <v>1379</v>
      </c>
      <c r="E400" s="55" t="s">
        <v>866</v>
      </c>
      <c r="G400" s="55"/>
      <c r="H400" s="55"/>
      <c r="I400" s="55" t="s">
        <v>1384</v>
      </c>
      <c r="J400" s="55" t="s">
        <v>1381</v>
      </c>
      <c r="K400" s="55" t="s">
        <v>185</v>
      </c>
      <c r="L400" s="57">
        <v>45</v>
      </c>
      <c r="M400" s="55">
        <v>25</v>
      </c>
      <c r="N400" s="55" t="s">
        <v>68</v>
      </c>
      <c r="AB400" s="55">
        <v>0</v>
      </c>
      <c r="AF400" s="59">
        <v>33549</v>
      </c>
      <c r="AI400" s="55" t="s">
        <v>869</v>
      </c>
      <c r="AY400" s="63"/>
      <c r="AZ400" s="55">
        <v>1164.9100000000001</v>
      </c>
      <c r="BA400" s="55">
        <v>16</v>
      </c>
      <c r="BB400" s="60">
        <v>18638.560000000001</v>
      </c>
      <c r="BC400" s="61">
        <f t="shared" si="16"/>
        <v>0.30248760094518451</v>
      </c>
    </row>
    <row r="401" spans="2:55" x14ac:dyDescent="0.25">
      <c r="B401" s="55" t="s">
        <v>65</v>
      </c>
      <c r="D401" s="55" t="s">
        <v>1379</v>
      </c>
      <c r="E401" s="55" t="s">
        <v>866</v>
      </c>
      <c r="G401" s="55"/>
      <c r="H401" s="55"/>
      <c r="I401" s="55" t="s">
        <v>1381</v>
      </c>
      <c r="J401" s="55" t="s">
        <v>1383</v>
      </c>
      <c r="K401" s="55" t="s">
        <v>1384</v>
      </c>
      <c r="L401" s="57">
        <v>26.940809854412329</v>
      </c>
      <c r="M401" s="55">
        <v>25</v>
      </c>
      <c r="N401" s="55" t="s">
        <v>68</v>
      </c>
      <c r="AB401" s="57">
        <v>0</v>
      </c>
      <c r="AF401" s="59">
        <v>32341</v>
      </c>
      <c r="AI401" s="55" t="s">
        <v>869</v>
      </c>
      <c r="AY401" s="63"/>
      <c r="AZ401" s="60">
        <v>816.68999999999903</v>
      </c>
      <c r="BA401" s="60">
        <v>22</v>
      </c>
      <c r="BB401" s="60">
        <v>17967.179999999978</v>
      </c>
      <c r="BC401" s="61">
        <f t="shared" si="16"/>
        <v>0.29159168808911706</v>
      </c>
    </row>
    <row r="402" spans="2:55" x14ac:dyDescent="0.25">
      <c r="B402" s="55" t="s">
        <v>65</v>
      </c>
      <c r="D402" s="55" t="s">
        <v>1385</v>
      </c>
      <c r="E402" s="55" t="s">
        <v>866</v>
      </c>
      <c r="F402" s="55"/>
      <c r="G402" s="102"/>
      <c r="H402" s="102"/>
      <c r="I402" s="55" t="s">
        <v>1386</v>
      </c>
      <c r="J402" s="55" t="s">
        <v>96</v>
      </c>
      <c r="K402" s="55" t="s">
        <v>73</v>
      </c>
      <c r="L402" s="57">
        <v>45.419200623413921</v>
      </c>
      <c r="M402" s="55">
        <v>25</v>
      </c>
      <c r="N402" s="55" t="s">
        <v>68</v>
      </c>
      <c r="AB402" s="55">
        <v>0</v>
      </c>
      <c r="AF402" s="59">
        <v>49339</v>
      </c>
      <c r="AH402" s="55"/>
      <c r="AI402" s="55" t="s">
        <v>869</v>
      </c>
      <c r="AJ402" s="55"/>
      <c r="AK402" s="55"/>
      <c r="AL402" s="55"/>
      <c r="AN402" s="55"/>
      <c r="AO402" s="55"/>
      <c r="AQ402" s="55"/>
      <c r="AR402" s="55"/>
      <c r="AT402" s="55"/>
      <c r="AU402" s="55"/>
      <c r="AY402" s="101"/>
      <c r="AZ402" s="55">
        <v>1105.2699999999991</v>
      </c>
      <c r="BA402" s="55">
        <v>25</v>
      </c>
      <c r="BB402" s="55">
        <v>27410.359999999975</v>
      </c>
      <c r="BC402" s="61">
        <f t="shared" si="16"/>
        <v>0.44484627768689428</v>
      </c>
    </row>
    <row r="403" spans="2:55" x14ac:dyDescent="0.25">
      <c r="B403" s="55" t="s">
        <v>72</v>
      </c>
      <c r="D403" s="55" t="s">
        <v>851</v>
      </c>
      <c r="E403" s="55" t="s">
        <v>866</v>
      </c>
      <c r="G403" s="55"/>
      <c r="H403" s="55"/>
      <c r="I403" s="55" t="s">
        <v>1387</v>
      </c>
      <c r="J403" s="55" t="s">
        <v>666</v>
      </c>
      <c r="K403" s="55" t="s">
        <v>1388</v>
      </c>
      <c r="L403" s="57">
        <v>37</v>
      </c>
      <c r="M403" s="55">
        <v>25</v>
      </c>
      <c r="N403" s="55" t="s">
        <v>68</v>
      </c>
      <c r="AB403" s="57">
        <v>0</v>
      </c>
      <c r="AF403" s="59">
        <v>70953</v>
      </c>
      <c r="AI403" s="55" t="s">
        <v>869</v>
      </c>
      <c r="AY403" s="63"/>
      <c r="AZ403" s="60">
        <v>1359.2583571099899</v>
      </c>
      <c r="BA403" s="60">
        <v>29</v>
      </c>
      <c r="BB403" s="60">
        <v>39418.492356189709</v>
      </c>
      <c r="BC403" s="61">
        <f t="shared" si="16"/>
        <v>0.63972781082336394</v>
      </c>
    </row>
    <row r="404" spans="2:55" x14ac:dyDescent="0.25">
      <c r="B404" s="55" t="s">
        <v>65</v>
      </c>
      <c r="D404" s="55" t="s">
        <v>1385</v>
      </c>
      <c r="E404" s="55" t="s">
        <v>866</v>
      </c>
      <c r="F404" s="55"/>
      <c r="G404" s="55"/>
      <c r="H404" s="55"/>
      <c r="I404" s="55" t="s">
        <v>1389</v>
      </c>
      <c r="J404" s="55" t="s">
        <v>96</v>
      </c>
      <c r="K404" s="55" t="s">
        <v>73</v>
      </c>
      <c r="L404" s="76">
        <v>26</v>
      </c>
      <c r="M404" s="55">
        <v>25</v>
      </c>
      <c r="N404" s="55" t="s">
        <v>68</v>
      </c>
      <c r="AB404" s="55">
        <v>0</v>
      </c>
      <c r="AF404" s="59">
        <v>32230</v>
      </c>
      <c r="AH404" s="55"/>
      <c r="AI404" s="55" t="s">
        <v>869</v>
      </c>
      <c r="AQ404" s="55"/>
      <c r="AR404" s="55"/>
      <c r="AT404" s="55"/>
      <c r="AU404" s="55"/>
      <c r="AZ404" s="55">
        <v>596.85</v>
      </c>
      <c r="BA404" s="55">
        <v>30</v>
      </c>
      <c r="BB404" s="60">
        <v>17905.5</v>
      </c>
      <c r="BC404" s="61">
        <f t="shared" si="16"/>
        <v>0.29059067539144662</v>
      </c>
    </row>
    <row r="405" spans="2:55" x14ac:dyDescent="0.25">
      <c r="B405" s="55" t="s">
        <v>72</v>
      </c>
      <c r="D405" s="55" t="s">
        <v>851</v>
      </c>
      <c r="E405" s="55" t="s">
        <v>866</v>
      </c>
      <c r="F405" s="55"/>
      <c r="G405" s="100"/>
      <c r="H405" s="100"/>
      <c r="I405" s="55" t="s">
        <v>96</v>
      </c>
      <c r="J405" s="55" t="s">
        <v>666</v>
      </c>
      <c r="K405" s="55" t="s">
        <v>1390</v>
      </c>
      <c r="L405" s="57">
        <v>41.955926927495092</v>
      </c>
      <c r="M405" s="55">
        <v>25</v>
      </c>
      <c r="N405" s="55" t="s">
        <v>69</v>
      </c>
      <c r="AB405" s="55">
        <v>0</v>
      </c>
      <c r="AF405" s="59">
        <v>357026</v>
      </c>
      <c r="AH405" s="55"/>
      <c r="AI405" s="55" t="s">
        <v>869</v>
      </c>
      <c r="AJ405" s="55"/>
      <c r="AK405" s="55"/>
      <c r="AL405" s="55"/>
      <c r="AN405" s="55"/>
      <c r="AO405" s="55"/>
      <c r="AQ405" s="55"/>
      <c r="AR405" s="55"/>
      <c r="AT405" s="55"/>
      <c r="AU405" s="55"/>
      <c r="AY405" s="101"/>
      <c r="AZ405" s="55">
        <v>8143.409999999998</v>
      </c>
      <c r="BA405" s="55">
        <v>22.6</v>
      </c>
      <c r="BB405" s="55">
        <v>183090.47999999992</v>
      </c>
      <c r="BC405" s="61">
        <f t="shared" si="16"/>
        <v>2.9713990807821129</v>
      </c>
    </row>
    <row r="406" spans="2:55" x14ac:dyDescent="0.25">
      <c r="B406" s="55" t="s">
        <v>65</v>
      </c>
      <c r="D406" s="55" t="s">
        <v>1385</v>
      </c>
      <c r="E406" s="55" t="s">
        <v>866</v>
      </c>
      <c r="G406" s="102"/>
      <c r="H406" s="102"/>
      <c r="I406" s="55" t="s">
        <v>1391</v>
      </c>
      <c r="J406" s="55" t="s">
        <v>96</v>
      </c>
      <c r="K406" s="55" t="s">
        <v>73</v>
      </c>
      <c r="L406" s="57">
        <v>30</v>
      </c>
      <c r="M406" s="55">
        <v>25</v>
      </c>
      <c r="N406" s="55" t="s">
        <v>68</v>
      </c>
      <c r="AB406" s="55">
        <v>0</v>
      </c>
      <c r="AF406" s="59">
        <v>28850</v>
      </c>
      <c r="AI406" s="55" t="s">
        <v>869</v>
      </c>
      <c r="AY406" s="101"/>
      <c r="AZ406" s="55">
        <v>616.45000000000005</v>
      </c>
      <c r="BA406" s="55">
        <v>26</v>
      </c>
      <c r="BB406" s="60">
        <v>16027.7</v>
      </c>
      <c r="BC406" s="61">
        <f t="shared" si="16"/>
        <v>0.26011561631741581</v>
      </c>
    </row>
    <row r="407" spans="2:55" x14ac:dyDescent="0.25">
      <c r="B407" s="55" t="s">
        <v>65</v>
      </c>
      <c r="D407" s="55" t="s">
        <v>1385</v>
      </c>
      <c r="E407" s="55" t="s">
        <v>866</v>
      </c>
      <c r="F407" s="55"/>
      <c r="G407" s="102"/>
      <c r="H407" s="102"/>
      <c r="I407" s="55" t="s">
        <v>1392</v>
      </c>
      <c r="J407" s="55" t="s">
        <v>1386</v>
      </c>
      <c r="K407" s="55" t="s">
        <v>73</v>
      </c>
      <c r="L407" s="57">
        <v>17</v>
      </c>
      <c r="M407" s="55">
        <v>25</v>
      </c>
      <c r="N407" s="55" t="s">
        <v>68</v>
      </c>
      <c r="AB407" s="55">
        <v>0</v>
      </c>
      <c r="AF407" s="59">
        <v>14012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389.22</v>
      </c>
      <c r="BA407" s="55">
        <v>20</v>
      </c>
      <c r="BB407" s="55">
        <v>7784.4000000000005</v>
      </c>
      <c r="BC407" s="61">
        <f t="shared" si="16"/>
        <v>0.12633403443172081</v>
      </c>
    </row>
    <row r="408" spans="2:55" x14ac:dyDescent="0.25">
      <c r="B408" s="55" t="s">
        <v>65</v>
      </c>
      <c r="D408" s="55" t="s">
        <v>811</v>
      </c>
      <c r="E408" s="56" t="s">
        <v>888</v>
      </c>
      <c r="F408" s="55"/>
      <c r="G408" s="102">
        <v>7900</v>
      </c>
      <c r="H408" s="102">
        <v>8399</v>
      </c>
      <c r="I408" s="36" t="s">
        <v>650</v>
      </c>
      <c r="J408" s="36" t="s">
        <v>661</v>
      </c>
      <c r="K408" s="36" t="s">
        <v>256</v>
      </c>
      <c r="L408" s="57">
        <v>26</v>
      </c>
      <c r="M408" s="55">
        <v>25</v>
      </c>
      <c r="N408" s="55" t="s">
        <v>68</v>
      </c>
      <c r="AF408" s="59">
        <v>70776.100000000006</v>
      </c>
      <c r="AG408" s="59" t="s">
        <v>812</v>
      </c>
      <c r="AH408" s="55"/>
      <c r="AJ408" s="55"/>
      <c r="AK408" s="55"/>
      <c r="AL408" s="55"/>
      <c r="AN408" s="55"/>
      <c r="AO408" s="55"/>
      <c r="AQ408" s="55"/>
      <c r="AR408" s="55"/>
      <c r="AT408" s="55"/>
      <c r="AU408" s="55"/>
      <c r="AY408" s="104" t="s">
        <v>813</v>
      </c>
      <c r="AZ408" s="55">
        <v>3055.009135275654</v>
      </c>
      <c r="BA408" s="55">
        <v>14.946600150143221</v>
      </c>
      <c r="BB408" s="55">
        <v>45662</v>
      </c>
      <c r="BC408" s="40">
        <f t="shared" si="16"/>
        <v>0.74105450390797434</v>
      </c>
    </row>
    <row r="409" spans="2:55" x14ac:dyDescent="0.25">
      <c r="B409" s="55" t="s">
        <v>72</v>
      </c>
      <c r="D409" s="55" t="s">
        <v>851</v>
      </c>
      <c r="E409" s="55" t="s">
        <v>866</v>
      </c>
      <c r="G409" s="55"/>
      <c r="H409" s="55"/>
      <c r="I409" s="55" t="s">
        <v>1393</v>
      </c>
      <c r="J409" s="55" t="s">
        <v>666</v>
      </c>
      <c r="K409" s="55" t="s">
        <v>1388</v>
      </c>
      <c r="L409" s="57">
        <v>14</v>
      </c>
      <c r="M409" s="55">
        <v>25</v>
      </c>
      <c r="N409" s="55" t="s">
        <v>68</v>
      </c>
      <c r="AB409" s="55">
        <v>0</v>
      </c>
      <c r="AF409" s="59">
        <v>38326</v>
      </c>
      <c r="AI409" s="55" t="s">
        <v>869</v>
      </c>
      <c r="AY409" s="63"/>
      <c r="AZ409" s="55">
        <v>887.17794123999897</v>
      </c>
      <c r="BA409" s="55">
        <v>24</v>
      </c>
      <c r="BB409" s="60">
        <v>21292.270589759974</v>
      </c>
      <c r="BC409" s="61">
        <f t="shared" si="16"/>
        <v>0.34555501333644889</v>
      </c>
    </row>
    <row r="410" spans="2:55" x14ac:dyDescent="0.25">
      <c r="B410" s="55" t="s">
        <v>72</v>
      </c>
      <c r="D410" s="55" t="s">
        <v>851</v>
      </c>
      <c r="E410" s="56" t="s">
        <v>888</v>
      </c>
      <c r="F410" s="55"/>
      <c r="G410" s="102">
        <v>7100</v>
      </c>
      <c r="H410" s="102">
        <v>8299</v>
      </c>
      <c r="I410" s="55" t="s">
        <v>666</v>
      </c>
      <c r="J410" s="55" t="s">
        <v>233</v>
      </c>
      <c r="K410" s="55" t="s">
        <v>96</v>
      </c>
      <c r="L410" s="57">
        <v>22</v>
      </c>
      <c r="M410" s="55">
        <v>25</v>
      </c>
      <c r="N410" s="55" t="s">
        <v>69</v>
      </c>
      <c r="AF410" s="59">
        <v>390484.05</v>
      </c>
      <c r="AH410" s="55"/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AZ410" s="55">
        <v>11697.799689044397</v>
      </c>
      <c r="BA410" s="55">
        <v>20.23089865538061</v>
      </c>
      <c r="BB410" s="55">
        <v>236657</v>
      </c>
      <c r="BC410" s="40">
        <f t="shared" si="16"/>
        <v>3.8407370621380905</v>
      </c>
    </row>
    <row r="411" spans="2:55" x14ac:dyDescent="0.25">
      <c r="B411" s="55" t="s">
        <v>65</v>
      </c>
      <c r="E411" s="55" t="s">
        <v>866</v>
      </c>
      <c r="F411" s="55"/>
      <c r="G411" s="102"/>
      <c r="H411" s="102"/>
      <c r="I411" s="55" t="s">
        <v>1394</v>
      </c>
      <c r="J411" s="55" t="s">
        <v>1395</v>
      </c>
      <c r="K411" s="55" t="s">
        <v>1396</v>
      </c>
      <c r="L411" s="57">
        <v>41.860354696016088</v>
      </c>
      <c r="M411" s="55">
        <v>26</v>
      </c>
      <c r="N411" s="55" t="s">
        <v>68</v>
      </c>
      <c r="AB411" s="55">
        <v>0</v>
      </c>
      <c r="AF411" s="59">
        <v>92931.365894543967</v>
      </c>
      <c r="AH411" s="55"/>
      <c r="AI411" s="55" t="s">
        <v>869</v>
      </c>
      <c r="AJ411" s="55"/>
      <c r="AK411" s="55"/>
      <c r="AL411" s="55"/>
      <c r="AN411" s="55"/>
      <c r="AO411" s="55"/>
      <c r="AQ411" s="55"/>
      <c r="AR411" s="55"/>
      <c r="AT411" s="55"/>
      <c r="AU411" s="55"/>
      <c r="AY411" s="101"/>
      <c r="AZ411" s="55">
        <v>2239.9298586699988</v>
      </c>
      <c r="BA411" s="55">
        <v>23</v>
      </c>
      <c r="BB411" s="55">
        <v>51628.536608079979</v>
      </c>
      <c r="BC411" s="61">
        <f t="shared" si="16"/>
        <v>0.83788619823037547</v>
      </c>
    </row>
    <row r="412" spans="2:55" x14ac:dyDescent="0.25">
      <c r="B412" s="55" t="s">
        <v>65</v>
      </c>
      <c r="E412" s="55" t="s">
        <v>866</v>
      </c>
      <c r="F412" s="55"/>
      <c r="G412" s="55"/>
      <c r="H412" s="55"/>
      <c r="I412" s="55" t="s">
        <v>1397</v>
      </c>
      <c r="J412" s="55" t="s">
        <v>1398</v>
      </c>
      <c r="K412" s="55" t="s">
        <v>1399</v>
      </c>
      <c r="L412" s="57">
        <v>37</v>
      </c>
      <c r="M412" s="55">
        <v>26</v>
      </c>
      <c r="N412" s="55" t="s">
        <v>68</v>
      </c>
      <c r="AB412" s="55">
        <v>6</v>
      </c>
      <c r="AF412" s="59">
        <v>47250</v>
      </c>
      <c r="AH412" s="55"/>
      <c r="AI412" s="55" t="s">
        <v>145</v>
      </c>
      <c r="AJ412" s="55"/>
      <c r="AK412" s="55"/>
      <c r="AL412" s="55"/>
      <c r="AN412" s="55"/>
      <c r="AO412" s="55"/>
      <c r="AQ412" s="55"/>
      <c r="AR412" s="55"/>
      <c r="AT412" s="55"/>
      <c r="AU412" s="55"/>
      <c r="AY412" s="55"/>
      <c r="BB412" s="55">
        <v>27008</v>
      </c>
      <c r="BC412" s="61">
        <f t="shared" si="16"/>
        <v>0.4383163252057854</v>
      </c>
    </row>
    <row r="413" spans="2:55" x14ac:dyDescent="0.25">
      <c r="B413" s="55" t="s">
        <v>65</v>
      </c>
      <c r="E413" s="55" t="s">
        <v>866</v>
      </c>
      <c r="F413" s="55"/>
      <c r="G413" s="102"/>
      <c r="H413" s="102"/>
      <c r="I413" s="55" t="s">
        <v>1396</v>
      </c>
      <c r="J413" s="55" t="s">
        <v>1394</v>
      </c>
      <c r="K413" s="55" t="s">
        <v>1400</v>
      </c>
      <c r="L413" s="57">
        <v>35</v>
      </c>
      <c r="M413" s="55">
        <v>26</v>
      </c>
      <c r="N413" s="55" t="s">
        <v>68</v>
      </c>
      <c r="AB413" s="55">
        <v>1</v>
      </c>
      <c r="AF413" s="59">
        <v>39974.21999999995</v>
      </c>
      <c r="AH413" s="55"/>
      <c r="AI413" s="55" t="s">
        <v>869</v>
      </c>
      <c r="AJ413" s="55"/>
      <c r="AK413" s="55"/>
      <c r="AL413" s="55"/>
      <c r="AN413" s="55"/>
      <c r="AO413" s="55"/>
      <c r="AQ413" s="55"/>
      <c r="AR413" s="55"/>
      <c r="AT413" s="55"/>
      <c r="AU413" s="55"/>
      <c r="AY413" s="101"/>
      <c r="AZ413" s="55">
        <v>854.14999999999895</v>
      </c>
      <c r="BA413" s="55">
        <v>26</v>
      </c>
      <c r="BB413" s="55">
        <v>22207.899999999972</v>
      </c>
      <c r="BC413" s="61">
        <f t="shared" si="16"/>
        <v>0.36041488146243889</v>
      </c>
    </row>
    <row r="414" spans="2:55" x14ac:dyDescent="0.25">
      <c r="E414" s="55" t="s">
        <v>866</v>
      </c>
      <c r="F414" s="55"/>
      <c r="G414" s="55"/>
      <c r="H414" s="55"/>
      <c r="I414" s="55" t="s">
        <v>1401</v>
      </c>
      <c r="M414" s="55">
        <v>26</v>
      </c>
      <c r="AF414" s="59">
        <v>122844</v>
      </c>
      <c r="AH414" s="55"/>
      <c r="AI414" s="55" t="s">
        <v>145</v>
      </c>
      <c r="AJ414" s="55"/>
      <c r="AK414" s="55"/>
      <c r="AL414" s="55"/>
      <c r="AN414" s="55"/>
      <c r="AO414" s="55"/>
      <c r="AQ414" s="55"/>
      <c r="AR414" s="55"/>
      <c r="AT414" s="55"/>
      <c r="AU414" s="55"/>
      <c r="AY414" s="55"/>
      <c r="BB414" s="55"/>
      <c r="BC414" s="61">
        <f t="shared" si="16"/>
        <v>0</v>
      </c>
    </row>
    <row r="415" spans="2:55" x14ac:dyDescent="0.25">
      <c r="B415" s="55" t="s">
        <v>65</v>
      </c>
      <c r="E415" s="55" t="s">
        <v>866</v>
      </c>
      <c r="F415" s="55"/>
      <c r="G415" s="102"/>
      <c r="H415" s="102"/>
      <c r="I415" s="55" t="s">
        <v>1402</v>
      </c>
      <c r="J415" s="55" t="s">
        <v>1394</v>
      </c>
      <c r="K415" s="55" t="s">
        <v>73</v>
      </c>
      <c r="L415" s="57">
        <v>32</v>
      </c>
      <c r="M415" s="55">
        <v>26</v>
      </c>
      <c r="N415" s="55" t="s">
        <v>68</v>
      </c>
      <c r="AB415" s="55">
        <v>4</v>
      </c>
      <c r="AF415" s="59">
        <v>69295.463999999949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BB415" s="55">
        <v>38497</v>
      </c>
      <c r="BC415" s="61">
        <f t="shared" si="16"/>
        <v>0.62477279218924464</v>
      </c>
    </row>
    <row r="416" spans="2:55" x14ac:dyDescent="0.25">
      <c r="B416" s="55" t="s">
        <v>65</v>
      </c>
      <c r="C416" s="58"/>
      <c r="D416" s="58"/>
      <c r="E416" s="55" t="s">
        <v>866</v>
      </c>
      <c r="F416" s="55"/>
      <c r="G416" s="55"/>
      <c r="H416" s="100"/>
      <c r="I416" s="55" t="s">
        <v>1403</v>
      </c>
      <c r="J416" s="55" t="s">
        <v>1404</v>
      </c>
      <c r="K416" s="55" t="s">
        <v>73</v>
      </c>
      <c r="L416" s="57">
        <v>69</v>
      </c>
      <c r="M416" s="55">
        <v>26</v>
      </c>
      <c r="N416" s="55" t="s">
        <v>68</v>
      </c>
      <c r="AB416" s="55">
        <v>0</v>
      </c>
      <c r="AF416" s="59">
        <v>3877.2000000000003</v>
      </c>
      <c r="AI416" s="55" t="s">
        <v>869</v>
      </c>
      <c r="AY416" s="101"/>
      <c r="AZ416" s="55">
        <v>89.75</v>
      </c>
      <c r="BA416" s="55">
        <v>24</v>
      </c>
      <c r="BB416" s="60">
        <v>2154</v>
      </c>
      <c r="BC416" s="61">
        <f t="shared" si="16"/>
        <v>3.4957544597647425E-2</v>
      </c>
    </row>
    <row r="417" spans="2:55" x14ac:dyDescent="0.25">
      <c r="B417" s="55" t="s">
        <v>65</v>
      </c>
      <c r="C417" s="58"/>
      <c r="D417" s="58"/>
      <c r="E417" s="55" t="s">
        <v>866</v>
      </c>
      <c r="F417" s="55"/>
      <c r="G417" s="55"/>
      <c r="H417" s="100"/>
      <c r="I417" s="55" t="s">
        <v>1404</v>
      </c>
      <c r="J417" s="55" t="s">
        <v>1405</v>
      </c>
      <c r="K417" s="55" t="s">
        <v>460</v>
      </c>
      <c r="L417" s="57">
        <v>18.545716148467886</v>
      </c>
      <c r="M417" s="55">
        <v>26</v>
      </c>
      <c r="N417" s="55" t="s">
        <v>68</v>
      </c>
      <c r="AB417" s="55">
        <v>24</v>
      </c>
      <c r="AF417" s="59">
        <v>38431.583999999959</v>
      </c>
      <c r="AI417" s="55" t="s">
        <v>869</v>
      </c>
      <c r="AY417" s="101"/>
      <c r="AZ417" s="55">
        <v>889.61999999999898</v>
      </c>
      <c r="BA417" s="55">
        <v>24</v>
      </c>
      <c r="BB417" s="60">
        <v>21350.879999999976</v>
      </c>
      <c r="BC417" s="61">
        <f t="shared" si="16"/>
        <v>0.34650619303575564</v>
      </c>
    </row>
    <row r="418" spans="2:55" x14ac:dyDescent="0.25">
      <c r="B418" s="55" t="s">
        <v>65</v>
      </c>
      <c r="E418" s="55" t="s">
        <v>866</v>
      </c>
      <c r="F418" s="55"/>
      <c r="G418" s="55"/>
      <c r="H418" s="55"/>
      <c r="I418" s="55" t="s">
        <v>1406</v>
      </c>
      <c r="J418" s="55" t="s">
        <v>687</v>
      </c>
      <c r="K418" s="55" t="s">
        <v>1407</v>
      </c>
      <c r="L418" s="57">
        <v>42</v>
      </c>
      <c r="M418" s="55">
        <v>26</v>
      </c>
      <c r="N418" s="55" t="s">
        <v>68</v>
      </c>
      <c r="AB418" s="55">
        <v>5</v>
      </c>
      <c r="AF418" s="59">
        <v>38500</v>
      </c>
      <c r="AH418" s="55"/>
      <c r="AI418" s="55" t="s">
        <v>145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55"/>
      <c r="BB418" s="55">
        <v>21891</v>
      </c>
      <c r="BC418" s="61">
        <f t="shared" si="16"/>
        <v>0.35527187037469815</v>
      </c>
    </row>
    <row r="419" spans="2:55" x14ac:dyDescent="0.25">
      <c r="B419" s="55" t="s">
        <v>65</v>
      </c>
      <c r="E419" s="55" t="s">
        <v>866</v>
      </c>
      <c r="G419" s="100"/>
      <c r="H419" s="100"/>
      <c r="I419" s="55" t="s">
        <v>1408</v>
      </c>
      <c r="J419" s="55" t="s">
        <v>1409</v>
      </c>
      <c r="K419" s="55" t="s">
        <v>73</v>
      </c>
      <c r="L419" s="57">
        <v>58</v>
      </c>
      <c r="M419" s="55">
        <v>26</v>
      </c>
      <c r="N419" s="55" t="s">
        <v>68</v>
      </c>
      <c r="AB419" s="55">
        <v>0</v>
      </c>
      <c r="AF419" s="59">
        <v>17266.788</v>
      </c>
      <c r="AI419" s="55" t="s">
        <v>869</v>
      </c>
      <c r="AY419" s="101"/>
      <c r="AZ419" s="55">
        <v>436.03</v>
      </c>
      <c r="BA419" s="55">
        <v>22</v>
      </c>
      <c r="BB419" s="60">
        <v>9592.66</v>
      </c>
      <c r="BC419" s="61">
        <f t="shared" si="16"/>
        <v>0.15568051985147102</v>
      </c>
    </row>
    <row r="420" spans="2:55" x14ac:dyDescent="0.25">
      <c r="B420" s="55" t="s">
        <v>65</v>
      </c>
      <c r="E420" s="55" t="s">
        <v>866</v>
      </c>
      <c r="F420" s="55"/>
      <c r="G420" s="102"/>
      <c r="H420" s="102"/>
      <c r="I420" s="55" t="s">
        <v>1410</v>
      </c>
      <c r="J420" s="55" t="s">
        <v>1411</v>
      </c>
      <c r="K420" s="55" t="s">
        <v>1412</v>
      </c>
      <c r="L420" s="57">
        <v>34.490659921054096</v>
      </c>
      <c r="M420" s="55">
        <v>26</v>
      </c>
      <c r="N420" s="55" t="s">
        <v>68</v>
      </c>
      <c r="AB420" s="55">
        <v>0</v>
      </c>
      <c r="AF420" s="59">
        <v>31081.535999999956</v>
      </c>
      <c r="AH420" s="55"/>
      <c r="AI420" s="55" t="s">
        <v>869</v>
      </c>
      <c r="AJ420" s="55"/>
      <c r="AK420" s="55"/>
      <c r="AL420" s="55"/>
      <c r="AN420" s="55"/>
      <c r="AO420" s="55"/>
      <c r="AQ420" s="55"/>
      <c r="AR420" s="55"/>
      <c r="AT420" s="55"/>
      <c r="AU420" s="55"/>
      <c r="AY420" s="101"/>
      <c r="AZ420" s="55">
        <v>719.479999999999</v>
      </c>
      <c r="BA420" s="55">
        <v>24</v>
      </c>
      <c r="BB420" s="55">
        <v>17267.519999999975</v>
      </c>
      <c r="BC420" s="61">
        <f t="shared" si="16"/>
        <v>0.28023681545532403</v>
      </c>
    </row>
    <row r="421" spans="2:55" x14ac:dyDescent="0.25">
      <c r="B421" s="55" t="s">
        <v>65</v>
      </c>
      <c r="E421" s="55" t="s">
        <v>866</v>
      </c>
      <c r="F421" s="55"/>
      <c r="G421" s="102"/>
      <c r="H421" s="102"/>
      <c r="I421" s="55" t="s">
        <v>1413</v>
      </c>
      <c r="J421" s="55" t="s">
        <v>1414</v>
      </c>
      <c r="K421" s="55" t="s">
        <v>1400</v>
      </c>
      <c r="L421" s="57">
        <v>39</v>
      </c>
      <c r="M421" s="55">
        <v>26</v>
      </c>
      <c r="N421" s="55" t="s">
        <v>68</v>
      </c>
      <c r="AB421" s="55">
        <v>6</v>
      </c>
      <c r="AF421" s="59">
        <v>36193.950000000004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874.25</v>
      </c>
      <c r="BA421" s="55">
        <v>23</v>
      </c>
      <c r="BB421" s="55">
        <v>20107.75</v>
      </c>
      <c r="BC421" s="61">
        <f t="shared" si="16"/>
        <v>0.32633127547973306</v>
      </c>
    </row>
    <row r="422" spans="2:55" x14ac:dyDescent="0.25">
      <c r="B422" s="55" t="s">
        <v>65</v>
      </c>
      <c r="E422" s="55" t="s">
        <v>866</v>
      </c>
      <c r="G422" s="100"/>
      <c r="H422" s="100"/>
      <c r="I422" s="55" t="s">
        <v>1415</v>
      </c>
      <c r="J422" s="55" t="s">
        <v>1416</v>
      </c>
      <c r="K422" s="55" t="s">
        <v>73</v>
      </c>
      <c r="L422" s="57">
        <v>33</v>
      </c>
      <c r="M422" s="55">
        <v>26</v>
      </c>
      <c r="N422" s="55" t="s">
        <v>68</v>
      </c>
      <c r="AB422" s="55">
        <v>0</v>
      </c>
      <c r="AF422" s="59">
        <v>12043.547999999959</v>
      </c>
      <c r="AI422" s="55" t="s">
        <v>869</v>
      </c>
      <c r="AY422" s="101"/>
      <c r="AZ422" s="55">
        <v>304.12999999999897</v>
      </c>
      <c r="BA422" s="55">
        <v>22</v>
      </c>
      <c r="BB422" s="60">
        <v>6690.8599999999769</v>
      </c>
      <c r="BC422" s="61">
        <f t="shared" si="16"/>
        <v>0.1085868323336186</v>
      </c>
    </row>
    <row r="423" spans="2:55" x14ac:dyDescent="0.25">
      <c r="B423" s="55" t="s">
        <v>65</v>
      </c>
      <c r="E423" s="55" t="s">
        <v>866</v>
      </c>
      <c r="F423" s="55"/>
      <c r="G423" s="102"/>
      <c r="H423" s="102"/>
      <c r="I423" s="55" t="s">
        <v>1411</v>
      </c>
      <c r="J423" s="55" t="s">
        <v>1394</v>
      </c>
      <c r="K423" s="55" t="s">
        <v>1417</v>
      </c>
      <c r="L423" s="57">
        <v>41</v>
      </c>
      <c r="M423" s="55">
        <v>26</v>
      </c>
      <c r="N423" s="55" t="s">
        <v>68</v>
      </c>
      <c r="AB423" s="55">
        <v>6</v>
      </c>
      <c r="AF423" s="59">
        <v>10746.432000000001</v>
      </c>
      <c r="AH423" s="55"/>
      <c r="AI423" s="55" t="s">
        <v>869</v>
      </c>
      <c r="AJ423" s="55"/>
      <c r="AK423" s="55"/>
      <c r="AL423" s="55"/>
      <c r="AN423" s="55"/>
      <c r="AO423" s="55"/>
      <c r="AQ423" s="55"/>
      <c r="AR423" s="55"/>
      <c r="AT423" s="55"/>
      <c r="AU423" s="55"/>
      <c r="AY423" s="101"/>
      <c r="AZ423" s="55">
        <v>248.76</v>
      </c>
      <c r="BA423" s="55">
        <v>24</v>
      </c>
      <c r="BB423" s="55">
        <v>5970.24</v>
      </c>
      <c r="BC423" s="61">
        <f t="shared" si="16"/>
        <v>9.689179714886656E-2</v>
      </c>
    </row>
    <row r="424" spans="2:55" x14ac:dyDescent="0.25">
      <c r="B424" s="55" t="s">
        <v>65</v>
      </c>
      <c r="E424" s="55" t="s">
        <v>866</v>
      </c>
      <c r="G424" s="100"/>
      <c r="H424" s="100"/>
      <c r="I424" s="55" t="s">
        <v>1418</v>
      </c>
      <c r="J424" s="55" t="s">
        <v>1416</v>
      </c>
      <c r="K424" s="55" t="s">
        <v>73</v>
      </c>
      <c r="L424" s="57">
        <v>28</v>
      </c>
      <c r="M424" s="55">
        <v>26</v>
      </c>
      <c r="N424" s="55" t="s">
        <v>68</v>
      </c>
      <c r="AB424" s="55">
        <v>0</v>
      </c>
      <c r="AF424" s="59">
        <v>10504.691999999963</v>
      </c>
      <c r="AI424" s="55" t="s">
        <v>869</v>
      </c>
      <c r="AY424" s="101"/>
      <c r="AZ424" s="55">
        <v>265.26999999999902</v>
      </c>
      <c r="BA424" s="55">
        <v>22</v>
      </c>
      <c r="BB424" s="60">
        <v>5835.9399999999787</v>
      </c>
      <c r="BC424" s="61">
        <f t="shared" si="16"/>
        <v>9.4712225078548637E-2</v>
      </c>
    </row>
    <row r="425" spans="2:55" x14ac:dyDescent="0.25">
      <c r="B425" s="55" t="s">
        <v>65</v>
      </c>
      <c r="E425" s="55" t="s">
        <v>866</v>
      </c>
      <c r="G425" s="100"/>
      <c r="H425" s="100"/>
      <c r="I425" s="55" t="s">
        <v>1416</v>
      </c>
      <c r="J425" s="55" t="s">
        <v>1409</v>
      </c>
      <c r="K425" s="55" t="s">
        <v>1415</v>
      </c>
      <c r="L425" s="57">
        <v>50.787712711197216</v>
      </c>
      <c r="M425" s="55">
        <v>26</v>
      </c>
      <c r="N425" s="55" t="s">
        <v>68</v>
      </c>
      <c r="AB425" s="55">
        <v>8</v>
      </c>
      <c r="AF425" s="59">
        <v>85603.391999999556</v>
      </c>
      <c r="AI425" s="55" t="s">
        <v>869</v>
      </c>
      <c r="AY425" s="101"/>
      <c r="AZ425" s="55">
        <v>1981.5599999999899</v>
      </c>
      <c r="BA425" s="55">
        <v>24</v>
      </c>
      <c r="BB425" s="60">
        <v>47557.439999999755</v>
      </c>
      <c r="BC425" s="61">
        <f t="shared" si="16"/>
        <v>0.77181584482355292</v>
      </c>
    </row>
    <row r="426" spans="2:55" x14ac:dyDescent="0.25">
      <c r="B426" s="55" t="s">
        <v>65</v>
      </c>
      <c r="E426" s="55" t="s">
        <v>866</v>
      </c>
      <c r="F426" s="55"/>
      <c r="G426" s="102"/>
      <c r="H426" s="102"/>
      <c r="I426" s="55" t="s">
        <v>92</v>
      </c>
      <c r="J426" s="55" t="s">
        <v>1394</v>
      </c>
      <c r="K426" s="55" t="s">
        <v>73</v>
      </c>
      <c r="L426" s="57">
        <v>64</v>
      </c>
      <c r="M426" s="55">
        <v>26</v>
      </c>
      <c r="N426" s="55" t="s">
        <v>68</v>
      </c>
      <c r="AB426" s="55">
        <v>1</v>
      </c>
      <c r="AF426" s="59">
        <v>21875.327999999998</v>
      </c>
      <c r="AH426" s="55"/>
      <c r="AI426" s="55" t="s">
        <v>869</v>
      </c>
      <c r="AJ426" s="55"/>
      <c r="AK426" s="55"/>
      <c r="AL426" s="55"/>
      <c r="AN426" s="55"/>
      <c r="AO426" s="55"/>
      <c r="AQ426" s="55"/>
      <c r="AR426" s="55"/>
      <c r="AT426" s="55"/>
      <c r="AU426" s="55"/>
      <c r="AY426" s="101"/>
      <c r="AZ426" s="55">
        <v>759.56</v>
      </c>
      <c r="BA426" s="55">
        <v>16</v>
      </c>
      <c r="BB426" s="55">
        <v>12152.96</v>
      </c>
      <c r="BC426" s="61">
        <f t="shared" si="16"/>
        <v>0.19723195969982601</v>
      </c>
    </row>
    <row r="427" spans="2:55" x14ac:dyDescent="0.25">
      <c r="B427" s="55" t="s">
        <v>65</v>
      </c>
      <c r="E427" s="55" t="s">
        <v>866</v>
      </c>
      <c r="F427" s="55"/>
      <c r="G427" s="102"/>
      <c r="H427" s="102"/>
      <c r="I427" s="55" t="s">
        <v>1419</v>
      </c>
      <c r="J427" s="55" t="s">
        <v>1394</v>
      </c>
      <c r="K427" s="55" t="s">
        <v>1400</v>
      </c>
      <c r="L427" s="57">
        <v>26.486066024331297</v>
      </c>
      <c r="M427" s="55">
        <v>26</v>
      </c>
      <c r="N427" s="55" t="s">
        <v>68</v>
      </c>
      <c r="AB427" s="55">
        <v>4</v>
      </c>
      <c r="AF427" s="59">
        <v>38181.923999999963</v>
      </c>
      <c r="AH427" s="55"/>
      <c r="AI427" s="55" t="s">
        <v>869</v>
      </c>
      <c r="AJ427" s="55"/>
      <c r="AK427" s="55"/>
      <c r="AL427" s="55"/>
      <c r="AN427" s="55"/>
      <c r="AO427" s="55"/>
      <c r="AQ427" s="55"/>
      <c r="AR427" s="55"/>
      <c r="AT427" s="55"/>
      <c r="AU427" s="55"/>
      <c r="AY427" s="101"/>
      <c r="AZ427" s="55">
        <v>936.49999999999886</v>
      </c>
      <c r="BA427" s="55">
        <v>23</v>
      </c>
      <c r="BB427" s="55">
        <v>21212.179999999978</v>
      </c>
      <c r="BC427" s="61">
        <f t="shared" si="16"/>
        <v>0.34425521279634358</v>
      </c>
    </row>
    <row r="428" spans="2:55" x14ac:dyDescent="0.25">
      <c r="B428" s="55" t="s">
        <v>65</v>
      </c>
      <c r="E428" s="55" t="s">
        <v>866</v>
      </c>
      <c r="G428" s="100"/>
      <c r="H428" s="100"/>
      <c r="I428" s="55" t="s">
        <v>1420</v>
      </c>
      <c r="J428" s="55" t="s">
        <v>1409</v>
      </c>
      <c r="K428" s="55" t="s">
        <v>73</v>
      </c>
      <c r="L428" s="57">
        <v>80</v>
      </c>
      <c r="M428" s="55">
        <v>26</v>
      </c>
      <c r="N428" s="55" t="s">
        <v>68</v>
      </c>
      <c r="AB428" s="55">
        <v>0</v>
      </c>
      <c r="AF428" s="59">
        <v>12974.939999999999</v>
      </c>
      <c r="AI428" s="55" t="s">
        <v>869</v>
      </c>
      <c r="AY428" s="101"/>
      <c r="AZ428" s="55">
        <v>327.64999999999998</v>
      </c>
      <c r="BA428" s="55">
        <v>22</v>
      </c>
      <c r="BB428" s="60">
        <v>7208.2999999999993</v>
      </c>
      <c r="BC428" s="61">
        <f t="shared" si="16"/>
        <v>0.11698443301913738</v>
      </c>
    </row>
    <row r="429" spans="2:55" x14ac:dyDescent="0.25">
      <c r="B429" s="55" t="s">
        <v>65</v>
      </c>
      <c r="E429" s="55" t="s">
        <v>866</v>
      </c>
      <c r="G429" s="100"/>
      <c r="H429" s="100"/>
      <c r="I429" s="92" t="s">
        <v>1409</v>
      </c>
      <c r="J429" s="55" t="s">
        <v>95</v>
      </c>
      <c r="K429" s="55" t="s">
        <v>1415</v>
      </c>
      <c r="L429" s="57">
        <v>50.789295044912819</v>
      </c>
      <c r="M429" s="55">
        <v>26</v>
      </c>
      <c r="N429" s="55" t="s">
        <v>68</v>
      </c>
      <c r="AB429" s="55">
        <v>13</v>
      </c>
      <c r="AF429" s="59">
        <v>117732.09600000001</v>
      </c>
      <c r="AI429" s="55" t="s">
        <v>869</v>
      </c>
      <c r="AY429" s="101"/>
      <c r="AZ429" s="55">
        <v>2395.29</v>
      </c>
      <c r="BA429" s="55">
        <v>30</v>
      </c>
      <c r="BB429" s="60">
        <v>65406.720000000001</v>
      </c>
      <c r="BC429" s="61">
        <f t="shared" si="16"/>
        <v>1.0614941185635274</v>
      </c>
    </row>
    <row r="430" spans="2:55" x14ac:dyDescent="0.25">
      <c r="B430" s="55" t="s">
        <v>859</v>
      </c>
      <c r="D430" s="55" t="s">
        <v>860</v>
      </c>
      <c r="E430" s="56" t="s">
        <v>888</v>
      </c>
      <c r="F430" s="55"/>
      <c r="G430" s="55"/>
      <c r="H430" s="55"/>
      <c r="I430" s="92" t="s">
        <v>861</v>
      </c>
      <c r="AF430" s="59">
        <v>71609</v>
      </c>
      <c r="AG430" s="59">
        <f>17701.73+29292.49</f>
        <v>46994.22</v>
      </c>
      <c r="AH430" s="55"/>
      <c r="AJ430" s="55"/>
      <c r="AK430" s="55"/>
      <c r="AL430" s="55"/>
      <c r="AN430" s="55"/>
      <c r="AO430" s="55"/>
      <c r="AQ430" s="55"/>
      <c r="AR430" s="55"/>
      <c r="AT430" s="55"/>
      <c r="AU430" s="55"/>
      <c r="AY430" s="55"/>
      <c r="BB430" s="55"/>
      <c r="BC430" s="55"/>
    </row>
    <row r="431" spans="2:55" x14ac:dyDescent="0.25">
      <c r="F431" s="55"/>
      <c r="G431" s="55"/>
      <c r="H431" s="55"/>
      <c r="AH431" s="55"/>
      <c r="AJ431" s="55"/>
      <c r="AK431" s="55"/>
      <c r="AL431" s="55"/>
      <c r="AN431" s="55"/>
      <c r="AO431" s="55"/>
      <c r="AQ431" s="55"/>
      <c r="AR431" s="55"/>
      <c r="AT431" s="55"/>
      <c r="AU431" s="55"/>
      <c r="AY431" s="55"/>
      <c r="BB431" s="55"/>
      <c r="BC431" s="55"/>
    </row>
    <row r="432" spans="2:55" x14ac:dyDescent="0.25">
      <c r="F432" s="55"/>
      <c r="G432" s="55"/>
      <c r="H432" s="55"/>
      <c r="AH432" s="55"/>
      <c r="AJ432" s="55"/>
      <c r="AK432" s="55"/>
      <c r="AL432" s="55"/>
      <c r="AN432" s="55"/>
      <c r="AO432" s="55"/>
      <c r="AQ432" s="55"/>
      <c r="AR432" s="55"/>
      <c r="AT432" s="55"/>
      <c r="AU432" s="55"/>
      <c r="AY432" s="55"/>
      <c r="BB432" s="55"/>
      <c r="BC432" s="55"/>
    </row>
    <row r="433" spans="12:33" s="55" customFormat="1" x14ac:dyDescent="0.25">
      <c r="L433" s="57"/>
      <c r="AF433" s="59"/>
      <c r="AG433" s="59"/>
    </row>
    <row r="434" spans="12:33" s="55" customFormat="1" x14ac:dyDescent="0.25">
      <c r="L434" s="57"/>
      <c r="AF434" s="59"/>
      <c r="AG434" s="59"/>
    </row>
  </sheetData>
  <pageMargins left="0.7" right="0.7" top="0.75" bottom="0.75" header="0.3" footer="0.3"/>
  <pageSetup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F1:BC1"/>
  <sheetViews>
    <sheetView topLeftCell="I2" workbookViewId="0">
      <pane ySplit="1" topLeftCell="A3" activePane="bottomLeft" state="frozen"/>
      <selection activeCell="J18" sqref="J18"/>
      <selection pane="bottomLeft" activeCell="I2" sqref="A1:XFD1048576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F1:BC1"/>
  <sheetViews>
    <sheetView topLeftCell="I2" workbookViewId="0">
      <selection activeCell="I2" sqref="A1:XFD1048576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F1:BC1"/>
  <sheetViews>
    <sheetView topLeftCell="I2" workbookViewId="0">
      <selection activeCell="P17" sqref="P17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8"/>
  <sheetViews>
    <sheetView workbookViewId="0">
      <selection activeCell="C11" sqref="C11"/>
    </sheetView>
  </sheetViews>
  <sheetFormatPr defaultRowHeight="15" x14ac:dyDescent="0.25"/>
  <cols>
    <col min="1" max="1" width="10.7109375" bestFit="1" customWidth="1"/>
    <col min="2" max="2" width="10.28515625" style="1" bestFit="1" customWidth="1"/>
    <col min="3" max="3" width="29.42578125" style="1" bestFit="1" customWidth="1"/>
    <col min="4" max="4" width="15.42578125" style="1" bestFit="1" customWidth="1"/>
    <col min="5" max="5" width="21.7109375" style="1" bestFit="1" customWidth="1"/>
    <col min="6" max="6" width="25.140625" style="1" bestFit="1" customWidth="1"/>
    <col min="7" max="7" width="7.28515625" style="1" bestFit="1" customWidth="1"/>
    <col min="8" max="8" width="7.42578125" style="1" customWidth="1"/>
    <col min="9" max="9" width="15.7109375" style="244" bestFit="1" customWidth="1"/>
    <col min="10" max="10" width="12.28515625" bestFit="1" customWidth="1"/>
    <col min="11" max="11" width="12.28515625" customWidth="1"/>
    <col min="12" max="12" width="16.140625" bestFit="1" customWidth="1"/>
    <col min="13" max="13" width="13.140625" style="11" bestFit="1" customWidth="1"/>
    <col min="14" max="14" width="32.7109375" style="11" bestFit="1" customWidth="1"/>
    <col min="15" max="15" width="12.5703125" style="11" bestFit="1" customWidth="1"/>
    <col min="16" max="16" width="32.7109375" style="11" bestFit="1" customWidth="1"/>
    <col min="17" max="17" width="11.5703125" style="11" bestFit="1" customWidth="1"/>
    <col min="18" max="18" width="32.7109375" style="11" bestFit="1" customWidth="1"/>
    <col min="19" max="19" width="11.5703125" style="11" bestFit="1" customWidth="1"/>
    <col min="20" max="20" width="32.7109375" style="11" bestFit="1" customWidth="1"/>
    <col min="21" max="21" width="11.5703125" bestFit="1" customWidth="1"/>
    <col min="22" max="22" width="10.85546875" bestFit="1" customWidth="1"/>
    <col min="23" max="23" width="12.85546875" bestFit="1" customWidth="1"/>
    <col min="24" max="24" width="11.140625" bestFit="1" customWidth="1"/>
    <col min="25" max="25" width="11.5703125" bestFit="1" customWidth="1"/>
    <col min="26" max="26" width="27.42578125" bestFit="1" customWidth="1"/>
  </cols>
  <sheetData>
    <row r="1" spans="1:21" ht="15.75" thickBot="1" x14ac:dyDescent="0.3">
      <c r="A1" s="227" t="s">
        <v>1421</v>
      </c>
      <c r="B1" s="228" t="s">
        <v>1422</v>
      </c>
      <c r="C1" s="229" t="s">
        <v>1423</v>
      </c>
      <c r="D1" s="229" t="s">
        <v>33</v>
      </c>
      <c r="E1" s="229" t="s">
        <v>34</v>
      </c>
      <c r="F1" s="229" t="s">
        <v>1424</v>
      </c>
      <c r="G1" s="229" t="s">
        <v>36</v>
      </c>
      <c r="H1" s="229" t="s">
        <v>1425</v>
      </c>
      <c r="I1" s="230" t="s">
        <v>1426</v>
      </c>
      <c r="J1" s="231" t="s">
        <v>1427</v>
      </c>
      <c r="K1" s="231" t="s">
        <v>1428</v>
      </c>
      <c r="L1" s="231" t="s">
        <v>56</v>
      </c>
      <c r="M1" s="258" t="s">
        <v>1429</v>
      </c>
      <c r="N1" s="258"/>
      <c r="O1" s="258" t="s">
        <v>148</v>
      </c>
      <c r="P1" s="258"/>
      <c r="Q1" s="258" t="s">
        <v>148</v>
      </c>
      <c r="R1" s="258"/>
      <c r="S1" s="258" t="s">
        <v>1430</v>
      </c>
      <c r="T1" s="258"/>
      <c r="U1" s="232" t="s">
        <v>1431</v>
      </c>
    </row>
    <row r="2" spans="1:21" x14ac:dyDescent="0.25">
      <c r="A2" t="s">
        <v>1432</v>
      </c>
      <c r="C2" s="1" t="s">
        <v>1433</v>
      </c>
      <c r="D2" s="1" t="s">
        <v>114</v>
      </c>
      <c r="E2" s="1" t="s">
        <v>385</v>
      </c>
      <c r="F2" s="1" t="s">
        <v>1434</v>
      </c>
      <c r="G2" s="1">
        <v>4</v>
      </c>
      <c r="I2" s="233">
        <v>25000</v>
      </c>
      <c r="J2" s="234"/>
      <c r="K2" s="234"/>
      <c r="L2" s="235" t="s">
        <v>145</v>
      </c>
      <c r="M2" s="236">
        <v>25000</v>
      </c>
      <c r="N2" s="237" t="s">
        <v>1435</v>
      </c>
      <c r="O2" s="237"/>
      <c r="P2" s="237"/>
      <c r="Q2"/>
      <c r="R2"/>
      <c r="S2"/>
      <c r="T2"/>
    </row>
    <row r="3" spans="1:21" x14ac:dyDescent="0.25">
      <c r="A3" t="s">
        <v>1436</v>
      </c>
      <c r="C3" s="1" t="s">
        <v>1437</v>
      </c>
      <c r="D3" s="1" t="s">
        <v>1438</v>
      </c>
      <c r="E3" s="1" t="s">
        <v>1439</v>
      </c>
      <c r="F3" s="1" t="s">
        <v>1440</v>
      </c>
      <c r="G3" s="1">
        <v>15</v>
      </c>
      <c r="I3" s="233">
        <f>M3+O3+Q3+S3</f>
        <v>45000</v>
      </c>
      <c r="L3" s="1" t="s">
        <v>145</v>
      </c>
      <c r="M3" s="11">
        <v>310.33999999999997</v>
      </c>
      <c r="N3" s="238" t="s">
        <v>1441</v>
      </c>
      <c r="O3" s="238">
        <v>5239.79</v>
      </c>
      <c r="P3" s="238" t="s">
        <v>1442</v>
      </c>
      <c r="Q3">
        <v>17704.04</v>
      </c>
      <c r="R3" t="s">
        <v>1443</v>
      </c>
      <c r="S3">
        <v>21745.83</v>
      </c>
      <c r="T3" t="s">
        <v>1444</v>
      </c>
      <c r="U3" t="s">
        <v>1445</v>
      </c>
    </row>
    <row r="4" spans="1:21" x14ac:dyDescent="0.25">
      <c r="A4" s="239"/>
      <c r="C4" s="1" t="s">
        <v>1446</v>
      </c>
      <c r="D4" s="1" t="s">
        <v>202</v>
      </c>
      <c r="E4" s="1" t="s">
        <v>874</v>
      </c>
      <c r="F4" s="1" t="s">
        <v>1447</v>
      </c>
      <c r="G4" s="1">
        <v>1</v>
      </c>
      <c r="H4"/>
      <c r="I4" s="240">
        <v>14080</v>
      </c>
      <c r="L4" s="1"/>
      <c r="M4"/>
      <c r="N4"/>
      <c r="O4"/>
      <c r="P4"/>
      <c r="Q4"/>
      <c r="R4"/>
      <c r="S4"/>
      <c r="T4"/>
    </row>
    <row r="5" spans="1:21" x14ac:dyDescent="0.25">
      <c r="A5" s="1"/>
      <c r="C5" s="241" t="s">
        <v>1448</v>
      </c>
      <c r="D5" s="1" t="s">
        <v>1449</v>
      </c>
      <c r="E5" s="1" t="s">
        <v>1450</v>
      </c>
      <c r="F5" s="1" t="s">
        <v>1451</v>
      </c>
      <c r="G5" s="1">
        <v>1</v>
      </c>
      <c r="H5"/>
      <c r="I5" s="240">
        <v>22582</v>
      </c>
      <c r="M5"/>
      <c r="N5"/>
      <c r="O5"/>
      <c r="P5"/>
      <c r="Q5"/>
      <c r="R5"/>
      <c r="S5"/>
      <c r="T5"/>
    </row>
    <row r="6" spans="1:21" x14ac:dyDescent="0.25">
      <c r="A6" s="1"/>
      <c r="C6" s="11"/>
      <c r="D6"/>
      <c r="E6"/>
      <c r="F6"/>
      <c r="G6" s="1">
        <v>5</v>
      </c>
      <c r="H6"/>
      <c r="I6" s="240"/>
      <c r="M6"/>
      <c r="N6"/>
      <c r="O6"/>
      <c r="P6"/>
      <c r="Q6"/>
      <c r="R6"/>
      <c r="S6"/>
      <c r="T6"/>
    </row>
    <row r="7" spans="1:21" x14ac:dyDescent="0.25">
      <c r="A7" s="1"/>
      <c r="C7" s="11"/>
      <c r="D7"/>
      <c r="E7"/>
      <c r="F7"/>
      <c r="G7"/>
      <c r="H7"/>
      <c r="I7" s="240"/>
      <c r="M7"/>
      <c r="N7"/>
      <c r="O7"/>
      <c r="P7"/>
      <c r="Q7"/>
      <c r="R7"/>
      <c r="S7"/>
      <c r="T7"/>
    </row>
    <row r="8" spans="1:21" x14ac:dyDescent="0.25">
      <c r="A8" s="1"/>
      <c r="C8" s="11"/>
      <c r="D8"/>
      <c r="E8"/>
      <c r="F8"/>
      <c r="G8"/>
      <c r="H8"/>
      <c r="I8" s="240"/>
      <c r="M8"/>
      <c r="N8"/>
      <c r="O8"/>
      <c r="P8"/>
      <c r="Q8"/>
      <c r="R8"/>
      <c r="S8"/>
      <c r="T8"/>
    </row>
    <row r="9" spans="1:21" x14ac:dyDescent="0.25">
      <c r="A9" s="1"/>
      <c r="C9" s="11"/>
      <c r="D9"/>
      <c r="E9"/>
      <c r="F9"/>
      <c r="G9"/>
      <c r="H9"/>
      <c r="I9" s="240"/>
      <c r="M9"/>
      <c r="N9"/>
      <c r="O9"/>
      <c r="P9"/>
      <c r="Q9"/>
      <c r="R9"/>
      <c r="S9"/>
      <c r="T9"/>
    </row>
    <row r="10" spans="1:21" x14ac:dyDescent="0.25">
      <c r="A10" s="1"/>
      <c r="C10" s="11"/>
      <c r="D10"/>
      <c r="E10"/>
      <c r="F10"/>
      <c r="G10"/>
      <c r="H10"/>
      <c r="I10" s="240"/>
      <c r="M10"/>
      <c r="N10"/>
      <c r="O10"/>
      <c r="P10"/>
      <c r="Q10"/>
      <c r="R10"/>
      <c r="S10"/>
      <c r="T10"/>
    </row>
    <row r="11" spans="1:21" x14ac:dyDescent="0.25">
      <c r="A11" s="1"/>
      <c r="C11" s="11"/>
      <c r="D11"/>
      <c r="E11"/>
      <c r="F11"/>
      <c r="G11"/>
      <c r="H11"/>
      <c r="I11" s="240"/>
      <c r="M11"/>
      <c r="N11"/>
      <c r="O11"/>
      <c r="P11"/>
      <c r="Q11"/>
      <c r="R11"/>
      <c r="S11"/>
      <c r="T11"/>
    </row>
    <row r="12" spans="1:21" x14ac:dyDescent="0.25">
      <c r="A12" s="1"/>
      <c r="C12" s="11"/>
      <c r="D12"/>
      <c r="E12"/>
      <c r="F12"/>
      <c r="G12"/>
      <c r="H12"/>
      <c r="I12" s="240"/>
      <c r="M12"/>
      <c r="N12"/>
      <c r="O12"/>
      <c r="P12"/>
      <c r="Q12"/>
      <c r="R12"/>
      <c r="S12"/>
      <c r="T12"/>
    </row>
    <row r="13" spans="1:21" x14ac:dyDescent="0.25">
      <c r="A13" s="1"/>
      <c r="C13" s="11"/>
      <c r="D13"/>
      <c r="E13"/>
      <c r="F13"/>
      <c r="G13"/>
      <c r="H13"/>
      <c r="I13" s="240"/>
      <c r="M13"/>
      <c r="N13"/>
      <c r="O13"/>
      <c r="P13"/>
      <c r="Q13"/>
      <c r="R13"/>
      <c r="S13"/>
      <c r="T13"/>
    </row>
    <row r="14" spans="1:21" x14ac:dyDescent="0.25">
      <c r="A14" s="1"/>
      <c r="C14" s="11"/>
      <c r="D14"/>
      <c r="E14"/>
      <c r="F14"/>
      <c r="G14"/>
      <c r="H14"/>
      <c r="I14" s="240"/>
      <c r="M14"/>
      <c r="N14"/>
      <c r="O14"/>
      <c r="P14"/>
      <c r="Q14"/>
      <c r="R14"/>
      <c r="S14"/>
      <c r="T14"/>
    </row>
    <row r="15" spans="1:21" x14ac:dyDescent="0.25">
      <c r="A15" s="1"/>
      <c r="C15" s="11"/>
      <c r="D15"/>
      <c r="E15"/>
      <c r="F15"/>
      <c r="G15"/>
      <c r="H15"/>
      <c r="I15" s="240"/>
      <c r="M15"/>
      <c r="N15"/>
      <c r="O15"/>
      <c r="P15"/>
      <c r="Q15"/>
      <c r="R15"/>
      <c r="S15"/>
      <c r="T15"/>
    </row>
    <row r="16" spans="1:21" x14ac:dyDescent="0.25">
      <c r="A16" s="1"/>
      <c r="C16" s="11"/>
      <c r="D16"/>
      <c r="E16"/>
      <c r="F16"/>
      <c r="G16"/>
      <c r="H16"/>
      <c r="I16" s="240"/>
      <c r="M16"/>
      <c r="N16"/>
      <c r="O16"/>
      <c r="P16"/>
      <c r="Q16"/>
      <c r="R16"/>
      <c r="S16"/>
      <c r="T16"/>
    </row>
    <row r="17" spans="1:20" x14ac:dyDescent="0.25">
      <c r="A17" s="1"/>
      <c r="B17" s="242"/>
      <c r="C17" s="11"/>
      <c r="D17"/>
      <c r="E17"/>
      <c r="F17"/>
      <c r="G17"/>
      <c r="H17"/>
      <c r="I17" s="240"/>
      <c r="M17"/>
      <c r="N17"/>
      <c r="O17"/>
      <c r="P17"/>
      <c r="Q17"/>
      <c r="R17"/>
      <c r="S17"/>
      <c r="T17"/>
    </row>
    <row r="18" spans="1:20" x14ac:dyDescent="0.25">
      <c r="A18" s="1"/>
      <c r="C18" s="11"/>
      <c r="D18"/>
      <c r="E18"/>
      <c r="F18"/>
      <c r="G18"/>
      <c r="H18"/>
      <c r="I18" s="240"/>
      <c r="M18"/>
      <c r="N18"/>
      <c r="O18"/>
      <c r="P18"/>
      <c r="Q18"/>
      <c r="R18"/>
      <c r="S18"/>
      <c r="T18"/>
    </row>
    <row r="19" spans="1:20" x14ac:dyDescent="0.25">
      <c r="A19" s="1"/>
      <c r="C19" s="11"/>
      <c r="D19"/>
      <c r="E19"/>
      <c r="F19"/>
      <c r="G19"/>
      <c r="H19"/>
      <c r="I19" s="240"/>
      <c r="M19"/>
      <c r="N19"/>
      <c r="O19"/>
      <c r="P19"/>
      <c r="Q19"/>
      <c r="R19"/>
      <c r="S19"/>
      <c r="T19"/>
    </row>
    <row r="20" spans="1:20" x14ac:dyDescent="0.25">
      <c r="A20" s="1"/>
      <c r="C20" s="11"/>
      <c r="D20" s="11"/>
      <c r="E20" s="11"/>
      <c r="F20" s="11"/>
      <c r="G20" s="11"/>
      <c r="H20" s="11"/>
      <c r="I20" s="240"/>
      <c r="Q20"/>
      <c r="R20"/>
      <c r="S20"/>
      <c r="T20"/>
    </row>
    <row r="21" spans="1:20" x14ac:dyDescent="0.25">
      <c r="A21" s="1"/>
      <c r="C21" s="11"/>
      <c r="D21" s="11"/>
      <c r="E21" s="11"/>
      <c r="F21" s="11"/>
      <c r="G21" s="11"/>
      <c r="H21" s="11"/>
      <c r="I21" s="240"/>
      <c r="Q21"/>
      <c r="R21"/>
      <c r="S21"/>
      <c r="T21"/>
    </row>
    <row r="22" spans="1:20" x14ac:dyDescent="0.25">
      <c r="A22" s="1"/>
      <c r="E22" s="11"/>
      <c r="F22" s="11"/>
      <c r="G22" s="11"/>
      <c r="H22" s="11"/>
      <c r="I22" s="240"/>
      <c r="S22"/>
      <c r="T22"/>
    </row>
    <row r="23" spans="1:20" x14ac:dyDescent="0.25">
      <c r="A23" s="1"/>
      <c r="E23" s="11"/>
      <c r="F23" s="11"/>
      <c r="G23" s="11"/>
      <c r="H23" s="11"/>
      <c r="I23" s="240"/>
      <c r="S23"/>
      <c r="T23"/>
    </row>
    <row r="24" spans="1:20" x14ac:dyDescent="0.25">
      <c r="A24" s="1"/>
      <c r="E24" s="11"/>
      <c r="F24" s="11"/>
      <c r="G24" s="11"/>
      <c r="H24" s="11"/>
      <c r="I24" s="240"/>
      <c r="S24"/>
      <c r="T24"/>
    </row>
    <row r="30" spans="1:20" x14ac:dyDescent="0.25">
      <c r="E30" s="243"/>
      <c r="F30"/>
      <c r="G30"/>
      <c r="H30"/>
      <c r="I30" s="240"/>
      <c r="M30"/>
      <c r="N30"/>
      <c r="O30"/>
      <c r="P30"/>
      <c r="Q30"/>
      <c r="R30"/>
      <c r="S30"/>
      <c r="T30"/>
    </row>
    <row r="31" spans="1:20" x14ac:dyDescent="0.25">
      <c r="E31" s="243"/>
      <c r="F31"/>
      <c r="G31"/>
      <c r="H31"/>
      <c r="I31" s="240"/>
      <c r="M31"/>
      <c r="N31"/>
      <c r="O31"/>
      <c r="P31"/>
      <c r="Q31"/>
      <c r="R31"/>
      <c r="S31"/>
      <c r="T31"/>
    </row>
    <row r="32" spans="1:20" x14ac:dyDescent="0.25">
      <c r="E32" s="243"/>
      <c r="F32"/>
      <c r="G32"/>
      <c r="H32"/>
      <c r="I32" s="240"/>
      <c r="M32"/>
      <c r="N32"/>
      <c r="O32"/>
      <c r="P32"/>
      <c r="Q32"/>
      <c r="R32"/>
      <c r="S32"/>
      <c r="T32"/>
    </row>
    <row r="33" spans="5:20" x14ac:dyDescent="0.25">
      <c r="E33" s="243"/>
      <c r="F33"/>
      <c r="G33"/>
      <c r="H33"/>
      <c r="I33" s="240"/>
      <c r="M33"/>
      <c r="N33"/>
      <c r="O33"/>
      <c r="P33"/>
      <c r="Q33"/>
      <c r="R33"/>
      <c r="S33"/>
      <c r="T33"/>
    </row>
    <row r="34" spans="5:20" x14ac:dyDescent="0.25">
      <c r="E34" s="243"/>
      <c r="F34"/>
      <c r="G34"/>
      <c r="H34"/>
      <c r="I34" s="240"/>
      <c r="M34"/>
      <c r="N34"/>
      <c r="O34"/>
      <c r="P34"/>
      <c r="Q34"/>
      <c r="R34"/>
      <c r="S34"/>
      <c r="T34"/>
    </row>
    <row r="37" spans="5:20" x14ac:dyDescent="0.25">
      <c r="E37"/>
      <c r="F37"/>
      <c r="G37"/>
      <c r="H37"/>
      <c r="I37" s="240"/>
      <c r="M37"/>
      <c r="N37"/>
      <c r="O37"/>
      <c r="P37"/>
      <c r="Q37"/>
      <c r="R37"/>
      <c r="S37"/>
      <c r="T37"/>
    </row>
    <row r="38" spans="5:20" x14ac:dyDescent="0.25">
      <c r="E38"/>
      <c r="F38"/>
      <c r="G38"/>
      <c r="H38"/>
      <c r="I38" s="240"/>
      <c r="M38"/>
      <c r="N38"/>
      <c r="O38"/>
      <c r="P38"/>
      <c r="Q38"/>
      <c r="R38"/>
      <c r="S38"/>
      <c r="T38"/>
    </row>
  </sheetData>
  <mergeCells count="4">
    <mergeCell ref="M1:N1"/>
    <mergeCell ref="O1:P1"/>
    <mergeCell ref="Q1:R1"/>
    <mergeCell ref="S1:T1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"/>
  <sheetViews>
    <sheetView workbookViewId="0">
      <selection activeCell="A6" sqref="A6:D6"/>
    </sheetView>
  </sheetViews>
  <sheetFormatPr defaultRowHeight="15" x14ac:dyDescent="0.25"/>
  <sheetData>
    <row r="1" spans="1:4" x14ac:dyDescent="0.25">
      <c r="A1" s="260" t="s">
        <v>0</v>
      </c>
      <c r="B1" s="261"/>
      <c r="C1" s="261"/>
      <c r="D1" s="262"/>
    </row>
    <row r="2" spans="1:4" x14ac:dyDescent="0.25">
      <c r="A2" s="265" t="s">
        <v>23</v>
      </c>
      <c r="B2" s="266"/>
      <c r="C2" s="266"/>
      <c r="D2" s="267"/>
    </row>
    <row r="3" spans="1:4" x14ac:dyDescent="0.25">
      <c r="A3" s="263" t="s">
        <v>198</v>
      </c>
      <c r="B3" s="263"/>
      <c r="C3" s="263"/>
      <c r="D3" s="263"/>
    </row>
    <row r="4" spans="1:4" x14ac:dyDescent="0.25">
      <c r="A4" s="268" t="s">
        <v>24</v>
      </c>
      <c r="B4" s="268"/>
      <c r="C4" s="268"/>
      <c r="D4" s="268"/>
    </row>
    <row r="5" spans="1:4" x14ac:dyDescent="0.25">
      <c r="A5" s="269" t="s">
        <v>26</v>
      </c>
      <c r="B5" s="269"/>
      <c r="C5" s="269"/>
      <c r="D5" s="269"/>
    </row>
    <row r="6" spans="1:4" x14ac:dyDescent="0.25">
      <c r="A6" s="259" t="s">
        <v>25</v>
      </c>
      <c r="B6" s="259"/>
      <c r="C6" s="259"/>
      <c r="D6" s="259"/>
    </row>
    <row r="8" spans="1:4" x14ac:dyDescent="0.25">
      <c r="A8" s="264" t="s">
        <v>5</v>
      </c>
      <c r="B8" s="264"/>
      <c r="C8" s="264"/>
      <c r="D8" s="264"/>
    </row>
    <row r="9" spans="1:4" x14ac:dyDescent="0.25">
      <c r="A9" s="259"/>
      <c r="B9" s="259"/>
      <c r="C9" s="259"/>
    </row>
    <row r="10" spans="1:4" x14ac:dyDescent="0.25">
      <c r="A10" s="259" t="s">
        <v>2</v>
      </c>
      <c r="B10" s="259"/>
      <c r="C10" s="259"/>
    </row>
    <row r="11" spans="1:4" x14ac:dyDescent="0.25">
      <c r="A11" s="259" t="s">
        <v>3</v>
      </c>
      <c r="B11" s="259"/>
      <c r="C11" s="259"/>
    </row>
    <row r="12" spans="1:4" x14ac:dyDescent="0.25">
      <c r="A12" s="259" t="s">
        <v>1</v>
      </c>
      <c r="B12" s="259"/>
      <c r="C12" s="259"/>
    </row>
    <row r="13" spans="1:4" x14ac:dyDescent="0.25">
      <c r="A13" s="259" t="s">
        <v>118</v>
      </c>
      <c r="B13" s="259"/>
      <c r="C13" s="259"/>
    </row>
    <row r="14" spans="1:4" x14ac:dyDescent="0.25">
      <c r="A14" s="259" t="s">
        <v>119</v>
      </c>
      <c r="B14" s="259"/>
      <c r="C14" s="259"/>
    </row>
    <row r="15" spans="1:4" x14ac:dyDescent="0.25">
      <c r="A15" s="259" t="s">
        <v>120</v>
      </c>
      <c r="B15" s="259"/>
      <c r="C15" s="259"/>
    </row>
    <row r="16" spans="1:4" x14ac:dyDescent="0.25">
      <c r="A16" s="259" t="s">
        <v>122</v>
      </c>
      <c r="B16" s="259"/>
      <c r="C16" s="259"/>
    </row>
    <row r="17" spans="1:4" x14ac:dyDescent="0.25">
      <c r="A17" s="270" t="s">
        <v>7</v>
      </c>
      <c r="B17" s="270"/>
      <c r="C17" s="270"/>
      <c r="D17" s="10"/>
    </row>
    <row r="18" spans="1:4" x14ac:dyDescent="0.25">
      <c r="A18" s="259" t="s">
        <v>8</v>
      </c>
      <c r="B18" s="259"/>
      <c r="C18" s="259"/>
    </row>
    <row r="19" spans="1:4" x14ac:dyDescent="0.25">
      <c r="A19" s="259" t="s">
        <v>4</v>
      </c>
      <c r="B19" s="259"/>
      <c r="C19" s="259"/>
    </row>
    <row r="20" spans="1:4" x14ac:dyDescent="0.25">
      <c r="A20" s="259" t="s">
        <v>6</v>
      </c>
      <c r="B20" s="259"/>
      <c r="C20" s="259"/>
    </row>
    <row r="21" spans="1:4" x14ac:dyDescent="0.25">
      <c r="A21" s="259" t="s">
        <v>187</v>
      </c>
      <c r="B21" s="259"/>
      <c r="C21" s="259"/>
    </row>
    <row r="22" spans="1:4" x14ac:dyDescent="0.25">
      <c r="A22" s="259" t="s">
        <v>121</v>
      </c>
      <c r="B22" s="259"/>
      <c r="C22" s="259"/>
    </row>
    <row r="23" spans="1:4" x14ac:dyDescent="0.25">
      <c r="A23" s="259"/>
      <c r="B23" s="259"/>
      <c r="C23" s="259"/>
      <c r="D23" s="259"/>
    </row>
    <row r="24" spans="1:4" x14ac:dyDescent="0.25">
      <c r="A24" s="259"/>
      <c r="B24" s="259"/>
      <c r="C24" s="259"/>
      <c r="D24" s="259"/>
    </row>
  </sheetData>
  <mergeCells count="23">
    <mergeCell ref="A17:C17"/>
    <mergeCell ref="A13:C13"/>
    <mergeCell ref="A14:C14"/>
    <mergeCell ref="A23:D23"/>
    <mergeCell ref="A24:D24"/>
    <mergeCell ref="A19:C19"/>
    <mergeCell ref="A20:C20"/>
    <mergeCell ref="A21:C21"/>
    <mergeCell ref="A15:C15"/>
    <mergeCell ref="A22:C22"/>
    <mergeCell ref="A16:C16"/>
    <mergeCell ref="A18:C18"/>
    <mergeCell ref="A9:C9"/>
    <mergeCell ref="A10:C10"/>
    <mergeCell ref="A11:C11"/>
    <mergeCell ref="A12:C12"/>
    <mergeCell ref="A1:D1"/>
    <mergeCell ref="A3:D3"/>
    <mergeCell ref="A8:D8"/>
    <mergeCell ref="A2:D2"/>
    <mergeCell ref="A4:D4"/>
    <mergeCell ref="A6:D6"/>
    <mergeCell ref="A5:D5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workbookViewId="0">
      <selection activeCell="F10" sqref="F10"/>
    </sheetView>
  </sheetViews>
  <sheetFormatPr defaultRowHeight="15" x14ac:dyDescent="0.25"/>
  <cols>
    <col min="1" max="1" width="14.5703125" style="1" bestFit="1" customWidth="1"/>
    <col min="2" max="2" width="23.85546875" style="1" bestFit="1" customWidth="1"/>
  </cols>
  <sheetData>
    <row r="1" spans="1:2" ht="31.5" x14ac:dyDescent="0.5">
      <c r="A1" s="2" t="s">
        <v>9</v>
      </c>
      <c r="B1" s="2" t="s">
        <v>10</v>
      </c>
    </row>
    <row r="2" spans="1:2" ht="31.5" x14ac:dyDescent="0.5">
      <c r="A2" s="3" t="s">
        <v>11</v>
      </c>
      <c r="B2" s="3" t="s">
        <v>17</v>
      </c>
    </row>
    <row r="3" spans="1:2" ht="31.5" x14ac:dyDescent="0.5">
      <c r="A3" s="4" t="s">
        <v>12</v>
      </c>
      <c r="B3" s="4" t="s">
        <v>18</v>
      </c>
    </row>
    <row r="4" spans="1:2" ht="31.5" x14ac:dyDescent="0.5">
      <c r="A4" s="5" t="s">
        <v>13</v>
      </c>
      <c r="B4" s="5" t="s">
        <v>19</v>
      </c>
    </row>
    <row r="5" spans="1:2" ht="31.5" x14ac:dyDescent="0.5">
      <c r="A5" s="6" t="s">
        <v>14</v>
      </c>
      <c r="B5" s="6" t="s">
        <v>20</v>
      </c>
    </row>
    <row r="6" spans="1:2" ht="31.5" x14ac:dyDescent="0.5">
      <c r="A6" s="7" t="s">
        <v>16</v>
      </c>
      <c r="B6" s="8" t="s">
        <v>21</v>
      </c>
    </row>
    <row r="7" spans="1:2" ht="31.5" x14ac:dyDescent="0.5">
      <c r="A7" s="9" t="s">
        <v>15</v>
      </c>
      <c r="B7" s="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F14B"/>
  </sheetPr>
  <dimension ref="A1:BD433"/>
  <sheetViews>
    <sheetView topLeftCell="I2" workbookViewId="0">
      <selection activeCell="I8" sqref="I8"/>
    </sheetView>
  </sheetViews>
  <sheetFormatPr defaultColWidth="9.140625" defaultRowHeight="15" x14ac:dyDescent="0.25"/>
  <cols>
    <col min="1" max="1" width="10.140625" style="55" hidden="1" customWidth="1"/>
    <col min="2" max="2" width="13.7109375" style="55" hidden="1" customWidth="1"/>
    <col min="3" max="3" width="9.5703125" style="55" hidden="1" customWidth="1"/>
    <col min="4" max="4" width="11.7109375" style="55" hidden="1" customWidth="1"/>
    <col min="5" max="5" width="13.28515625" style="55" hidden="1" customWidth="1"/>
    <col min="6" max="8" width="14.42578125" style="37" hidden="1" customWidth="1"/>
    <col min="9" max="9" width="27.140625" style="55" bestFit="1" customWidth="1"/>
    <col min="10" max="10" width="34.85546875" style="55" customWidth="1"/>
    <col min="11" max="11" width="42.28515625" style="55" bestFit="1" customWidth="1"/>
    <col min="12" max="12" width="7.140625" style="57" bestFit="1" customWidth="1"/>
    <col min="13" max="13" width="12.5703125" style="55" customWidth="1"/>
    <col min="14" max="14" width="18.28515625" style="55" customWidth="1"/>
    <col min="15" max="15" width="7" style="55" hidden="1" customWidth="1"/>
    <col min="16" max="16" width="6.5703125" style="55" hidden="1" customWidth="1"/>
    <col min="17" max="17" width="10.42578125" style="55" hidden="1" customWidth="1"/>
    <col min="18" max="18" width="9.140625" style="55" hidden="1" customWidth="1"/>
    <col min="19" max="19" width="6.42578125" style="55" hidden="1" customWidth="1"/>
    <col min="20" max="20" width="8" style="55" hidden="1" customWidth="1"/>
    <col min="21" max="22" width="10.7109375" style="55" hidden="1" customWidth="1"/>
    <col min="23" max="23" width="11.140625" style="55" hidden="1" customWidth="1"/>
    <col min="24" max="25" width="10.140625" style="55" hidden="1" customWidth="1"/>
    <col min="26" max="26" width="8.7109375" style="55" hidden="1" customWidth="1"/>
    <col min="27" max="27" width="13.140625" style="55" hidden="1" customWidth="1"/>
    <col min="28" max="28" width="18.42578125" style="55" hidden="1" customWidth="1"/>
    <col min="29" max="29" width="11.140625" style="55" hidden="1" customWidth="1"/>
    <col min="30" max="30" width="15.28515625" style="55" hidden="1" customWidth="1"/>
    <col min="31" max="31" width="19.7109375" style="55" hidden="1" customWidth="1"/>
    <col min="32" max="32" width="13.85546875" style="59" customWidth="1"/>
    <col min="33" max="33" width="23.42578125" style="59" customWidth="1"/>
    <col min="34" max="34" width="14.28515625" style="37" bestFit="1" customWidth="1"/>
    <col min="35" max="35" width="30.7109375" style="55" customWidth="1"/>
    <col min="36" max="36" width="28" style="57" bestFit="1" customWidth="1"/>
    <col min="37" max="37" width="14.28515625" style="59" customWidth="1"/>
    <col min="38" max="38" width="20.140625" style="59" bestFit="1" customWidth="1"/>
    <col min="39" max="39" width="27.42578125" style="55" customWidth="1"/>
    <col min="40" max="41" width="14.28515625" style="59" customWidth="1"/>
    <col min="42" max="42" width="27.42578125" style="55" customWidth="1"/>
    <col min="43" max="44" width="14.28515625" style="59" customWidth="1"/>
    <col min="45" max="45" width="27.42578125" style="55" customWidth="1"/>
    <col min="46" max="47" width="14.28515625" style="59" customWidth="1"/>
    <col min="48" max="48" width="27.42578125" style="55" customWidth="1"/>
    <col min="49" max="50" width="14.28515625" style="55" customWidth="1"/>
    <col min="51" max="51" width="54.42578125" style="64" customWidth="1"/>
    <col min="52" max="53" width="14.28515625" style="55" hidden="1" customWidth="1"/>
    <col min="54" max="54" width="14.28515625" style="60" hidden="1" customWidth="1"/>
    <col min="55" max="55" width="14.28515625" style="61" hidden="1" customWidth="1"/>
    <col min="56" max="57" width="0" style="55" hidden="1" customWidth="1"/>
    <col min="58" max="16384" width="9.140625" style="55"/>
  </cols>
  <sheetData>
    <row r="1" spans="1:56" s="43" customFormat="1" ht="15.75" hidden="1" thickBot="1" x14ac:dyDescent="0.3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3.5" thickBot="1" x14ac:dyDescent="0.3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E3" s="55" t="s">
        <v>866</v>
      </c>
      <c r="G3" s="100"/>
      <c r="H3" s="100"/>
      <c r="I3" s="55" t="s">
        <v>867</v>
      </c>
      <c r="J3" s="55" t="s">
        <v>868</v>
      </c>
      <c r="K3" s="55" t="s">
        <v>73</v>
      </c>
      <c r="L3" s="57">
        <v>30.688069152001802</v>
      </c>
      <c r="M3" s="55">
        <v>1</v>
      </c>
      <c r="N3" s="55" t="s">
        <v>68</v>
      </c>
      <c r="AB3" s="55">
        <v>1</v>
      </c>
      <c r="AF3" s="59">
        <v>100503</v>
      </c>
      <c r="AI3" s="55" t="s">
        <v>869</v>
      </c>
      <c r="AY3" s="101"/>
      <c r="AZ3" s="55">
        <v>2965.84</v>
      </c>
      <c r="BA3" s="55">
        <v>19</v>
      </c>
      <c r="BB3" s="60">
        <v>55835.259999999995</v>
      </c>
      <c r="BC3" s="61">
        <f t="shared" ref="BC3:BC34" si="0">BB3/(5280*11.67)</f>
        <v>0.9061576562540572</v>
      </c>
      <c r="BD3" s="86"/>
    </row>
    <row r="4" spans="1:56" ht="15" customHeight="1" x14ac:dyDescent="0.25">
      <c r="A4" s="85"/>
      <c r="B4" s="55" t="s">
        <v>65</v>
      </c>
      <c r="E4" s="55" t="s">
        <v>866</v>
      </c>
      <c r="F4" s="55"/>
      <c r="G4" s="102"/>
      <c r="H4" s="102"/>
      <c r="I4" s="55" t="s">
        <v>870</v>
      </c>
      <c r="J4" s="55" t="s">
        <v>321</v>
      </c>
      <c r="K4" s="55" t="s">
        <v>128</v>
      </c>
      <c r="L4" s="57">
        <v>30.184818929395508</v>
      </c>
      <c r="M4" s="55">
        <v>1</v>
      </c>
      <c r="N4" s="55" t="s">
        <v>68</v>
      </c>
      <c r="AB4" s="55">
        <v>14</v>
      </c>
      <c r="AF4" s="59">
        <v>155020</v>
      </c>
      <c r="AH4" s="55"/>
      <c r="AI4" s="55" t="s">
        <v>869</v>
      </c>
      <c r="AJ4" s="55"/>
      <c r="AK4" s="55"/>
      <c r="AL4" s="55"/>
      <c r="AN4" s="55"/>
      <c r="AO4" s="55"/>
      <c r="AQ4" s="55"/>
      <c r="AR4" s="55"/>
      <c r="AT4" s="55"/>
      <c r="AU4" s="55"/>
      <c r="AY4" s="101" t="s">
        <v>871</v>
      </c>
      <c r="AZ4" s="55">
        <v>2421.8757023699977</v>
      </c>
      <c r="BA4" s="55">
        <v>35.25</v>
      </c>
      <c r="BB4" s="55">
        <v>86122.439582949926</v>
      </c>
      <c r="BC4" s="61">
        <f t="shared" si="0"/>
        <v>1.3976922110395396</v>
      </c>
      <c r="BD4" s="86"/>
    </row>
    <row r="5" spans="1:56" ht="15" customHeight="1" x14ac:dyDescent="0.25">
      <c r="A5" s="85"/>
      <c r="E5" s="55" t="s">
        <v>866</v>
      </c>
      <c r="F5" s="55"/>
      <c r="G5" s="102"/>
      <c r="H5" s="102"/>
      <c r="I5" s="55" t="s">
        <v>872</v>
      </c>
      <c r="M5" s="55">
        <v>1</v>
      </c>
      <c r="AF5" s="59">
        <v>40000</v>
      </c>
      <c r="AG5" s="55"/>
      <c r="AH5" s="59"/>
      <c r="AI5" s="55" t="s">
        <v>145</v>
      </c>
      <c r="AJ5" s="55" t="s">
        <v>1452</v>
      </c>
      <c r="AK5" s="55">
        <v>40000</v>
      </c>
      <c r="AL5" s="55"/>
      <c r="AN5" s="55"/>
      <c r="AO5" s="55"/>
      <c r="AQ5" s="55"/>
      <c r="AR5" s="55"/>
      <c r="AT5" s="55"/>
      <c r="AU5" s="55"/>
      <c r="AY5" s="101"/>
      <c r="BB5" s="55"/>
      <c r="BC5" s="61">
        <f t="shared" si="0"/>
        <v>0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873</v>
      </c>
      <c r="J6" s="55" t="s">
        <v>221</v>
      </c>
      <c r="K6" s="55" t="s">
        <v>874</v>
      </c>
      <c r="L6" s="57">
        <v>22.53297765253712</v>
      </c>
      <c r="M6" s="55">
        <v>1</v>
      </c>
      <c r="N6" s="55" t="s">
        <v>68</v>
      </c>
      <c r="AB6" s="55">
        <v>6</v>
      </c>
      <c r="AF6" s="59">
        <v>23711</v>
      </c>
      <c r="AI6" s="55" t="s">
        <v>869</v>
      </c>
      <c r="AY6" s="101" t="s">
        <v>875</v>
      </c>
      <c r="AZ6" s="55">
        <v>1061.0099999999989</v>
      </c>
      <c r="BA6" s="55">
        <v>12.666666666666666</v>
      </c>
      <c r="BB6" s="60">
        <v>13172.85999999999</v>
      </c>
      <c r="BC6" s="61">
        <f t="shared" si="0"/>
        <v>0.21378404871335446</v>
      </c>
      <c r="BD6" s="86"/>
    </row>
    <row r="7" spans="1:56" ht="15" customHeight="1" x14ac:dyDescent="0.25">
      <c r="A7" s="85"/>
      <c r="B7" s="55" t="s">
        <v>65</v>
      </c>
      <c r="E7" s="55" t="s">
        <v>866</v>
      </c>
      <c r="G7" s="100"/>
      <c r="H7" s="100"/>
      <c r="I7" s="55" t="s">
        <v>876</v>
      </c>
      <c r="J7" s="55" t="s">
        <v>877</v>
      </c>
      <c r="K7" s="55" t="s">
        <v>73</v>
      </c>
      <c r="L7" s="57">
        <v>37.252673137388442</v>
      </c>
      <c r="M7" s="55">
        <v>1</v>
      </c>
      <c r="N7" s="55" t="s">
        <v>68</v>
      </c>
      <c r="AB7" s="55">
        <v>2</v>
      </c>
      <c r="AF7" s="59">
        <v>41202</v>
      </c>
      <c r="AI7" s="55" t="s">
        <v>869</v>
      </c>
      <c r="AY7" s="101" t="s">
        <v>878</v>
      </c>
      <c r="AZ7" s="55">
        <v>1321.1200000000001</v>
      </c>
      <c r="BA7" s="55">
        <v>17</v>
      </c>
      <c r="BB7" s="60">
        <v>22889.77</v>
      </c>
      <c r="BC7" s="61">
        <f t="shared" si="0"/>
        <v>0.37148103788527953</v>
      </c>
      <c r="BD7" s="86"/>
    </row>
    <row r="8" spans="1:56" ht="15" customHeight="1" x14ac:dyDescent="0.25">
      <c r="A8" s="85"/>
      <c r="B8" s="55" t="s">
        <v>65</v>
      </c>
      <c r="E8" s="55" t="s">
        <v>866</v>
      </c>
      <c r="G8" s="100"/>
      <c r="H8" s="100"/>
      <c r="I8" s="55" t="s">
        <v>86</v>
      </c>
      <c r="J8" s="55" t="s">
        <v>67</v>
      </c>
      <c r="K8" s="55" t="s">
        <v>201</v>
      </c>
      <c r="L8" s="57">
        <v>29.216156028338347</v>
      </c>
      <c r="M8" s="55">
        <v>1</v>
      </c>
      <c r="N8" s="55" t="s">
        <v>68</v>
      </c>
      <c r="AB8" s="55">
        <v>8</v>
      </c>
      <c r="AF8" s="59">
        <v>100582</v>
      </c>
      <c r="AI8" s="55" t="s">
        <v>869</v>
      </c>
      <c r="AY8" s="101" t="s">
        <v>879</v>
      </c>
      <c r="AZ8" s="55">
        <v>1582.869999999999</v>
      </c>
      <c r="BA8" s="55">
        <v>35.5</v>
      </c>
      <c r="BB8" s="60">
        <v>55879.079999999965</v>
      </c>
      <c r="BC8" s="61">
        <f t="shared" si="0"/>
        <v>0.90686881670172104</v>
      </c>
      <c r="BD8" s="86"/>
    </row>
    <row r="9" spans="1:56" ht="15" customHeight="1" x14ac:dyDescent="0.25">
      <c r="A9" s="85"/>
      <c r="B9" s="55" t="s">
        <v>65</v>
      </c>
      <c r="E9" s="55" t="s">
        <v>866</v>
      </c>
      <c r="G9" s="100"/>
      <c r="H9" s="100"/>
      <c r="I9" s="55" t="s">
        <v>880</v>
      </c>
      <c r="J9" s="55" t="s">
        <v>867</v>
      </c>
      <c r="K9" s="55" t="s">
        <v>881</v>
      </c>
      <c r="L9" s="57">
        <v>51.436412351619929</v>
      </c>
      <c r="M9" s="55">
        <v>1</v>
      </c>
      <c r="N9" s="55" t="s">
        <v>68</v>
      </c>
      <c r="AB9" s="55">
        <v>0</v>
      </c>
      <c r="AF9" s="59">
        <v>27007</v>
      </c>
      <c r="AI9" s="55" t="s">
        <v>869</v>
      </c>
      <c r="AY9" s="101" t="s">
        <v>882</v>
      </c>
      <c r="AZ9" s="55">
        <v>759.68999999999903</v>
      </c>
      <c r="BA9" s="55">
        <v>20</v>
      </c>
      <c r="BB9" s="60">
        <v>15003.699999999979</v>
      </c>
      <c r="BC9" s="61">
        <f t="shared" si="0"/>
        <v>0.24349698787359422</v>
      </c>
      <c r="BD9" s="86"/>
    </row>
    <row r="10" spans="1:56" ht="15" customHeight="1" x14ac:dyDescent="0.25">
      <c r="A10" s="85"/>
      <c r="B10" s="55" t="s">
        <v>65</v>
      </c>
      <c r="E10" s="55" t="s">
        <v>866</v>
      </c>
      <c r="F10" s="55"/>
      <c r="G10" s="102"/>
      <c r="H10" s="102"/>
      <c r="I10" s="55" t="s">
        <v>883</v>
      </c>
      <c r="J10" s="55" t="s">
        <v>877</v>
      </c>
      <c r="K10" s="55" t="s">
        <v>73</v>
      </c>
      <c r="L10" s="57">
        <v>37</v>
      </c>
      <c r="M10" s="55">
        <v>1</v>
      </c>
      <c r="N10" s="55" t="s">
        <v>68</v>
      </c>
      <c r="AB10" s="55">
        <v>2</v>
      </c>
      <c r="AF10" s="59">
        <v>12907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101" t="s">
        <v>884</v>
      </c>
      <c r="AZ10" s="55">
        <v>358.54</v>
      </c>
      <c r="BA10" s="55">
        <v>20</v>
      </c>
      <c r="BB10" s="55">
        <v>7170.8</v>
      </c>
      <c r="BC10" s="61">
        <f t="shared" si="0"/>
        <v>0.1163758406688998</v>
      </c>
      <c r="BD10" s="86"/>
    </row>
    <row r="11" spans="1:56" ht="15" customHeight="1" x14ac:dyDescent="0.25">
      <c r="A11" s="85"/>
      <c r="B11" s="55" t="s">
        <v>65</v>
      </c>
      <c r="E11" s="55" t="s">
        <v>866</v>
      </c>
      <c r="G11" s="55"/>
      <c r="H11" s="55"/>
      <c r="I11" s="55" t="s">
        <v>376</v>
      </c>
      <c r="J11" s="55" t="s">
        <v>885</v>
      </c>
      <c r="K11" s="55" t="s">
        <v>886</v>
      </c>
      <c r="L11" s="76">
        <v>30.973793155835782</v>
      </c>
      <c r="M11" s="55">
        <v>1</v>
      </c>
      <c r="N11" s="55" t="s">
        <v>68</v>
      </c>
      <c r="AB11" s="55">
        <v>12</v>
      </c>
      <c r="AF11" s="59">
        <v>62558</v>
      </c>
      <c r="AI11" s="55" t="s">
        <v>869</v>
      </c>
      <c r="AM11" s="62"/>
      <c r="AY11" s="63" t="s">
        <v>887</v>
      </c>
      <c r="AZ11" s="55">
        <v>1579.7399999999989</v>
      </c>
      <c r="BA11" s="55">
        <v>22</v>
      </c>
      <c r="BB11" s="87">
        <v>34754.279999999977</v>
      </c>
      <c r="BC11" s="61">
        <f t="shared" si="0"/>
        <v>0.56403170522707757</v>
      </c>
      <c r="BD11" s="86"/>
    </row>
    <row r="12" spans="1:56" ht="15" customHeight="1" x14ac:dyDescent="0.25">
      <c r="A12" s="85"/>
      <c r="B12" s="28" t="s">
        <v>65</v>
      </c>
      <c r="C12" s="28"/>
      <c r="D12" s="28"/>
      <c r="E12" s="29" t="s">
        <v>888</v>
      </c>
      <c r="F12" s="38"/>
      <c r="G12" s="181">
        <v>2100</v>
      </c>
      <c r="H12" s="181">
        <v>2136</v>
      </c>
      <c r="I12" s="182" t="s">
        <v>116</v>
      </c>
      <c r="J12" s="70" t="s">
        <v>153</v>
      </c>
      <c r="K12" s="70" t="s">
        <v>154</v>
      </c>
      <c r="L12" s="69">
        <v>33</v>
      </c>
      <c r="M12" s="70">
        <v>1</v>
      </c>
      <c r="N12" s="182" t="s">
        <v>68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35" t="s">
        <v>262</v>
      </c>
      <c r="AC12" s="28"/>
      <c r="AD12" s="28"/>
      <c r="AE12" s="28"/>
      <c r="AF12" s="183">
        <v>110276</v>
      </c>
      <c r="AG12" s="34"/>
      <c r="AH12" s="38"/>
      <c r="AI12" s="28"/>
      <c r="AJ12" s="35"/>
      <c r="AK12" s="34"/>
      <c r="AL12" s="34"/>
      <c r="AM12" s="28"/>
      <c r="AN12" s="34"/>
      <c r="AO12" s="34"/>
      <c r="AP12" s="28"/>
      <c r="AQ12" s="34"/>
      <c r="AR12" s="34"/>
      <c r="AS12" s="28"/>
      <c r="AT12" s="34"/>
      <c r="AU12" s="34"/>
      <c r="AV12" s="28"/>
      <c r="AW12" s="28"/>
      <c r="AX12" s="28"/>
      <c r="AY12" s="68" t="s">
        <v>155</v>
      </c>
      <c r="AZ12" s="184">
        <v>862</v>
      </c>
      <c r="BA12" s="181">
        <v>32</v>
      </c>
      <c r="BB12" s="74">
        <v>27569</v>
      </c>
      <c r="BC12" s="40">
        <f t="shared" si="0"/>
        <v>0.44742086676533976</v>
      </c>
      <c r="BD12" s="86"/>
    </row>
    <row r="13" spans="1:56" ht="15" customHeight="1" x14ac:dyDescent="0.25">
      <c r="A13" s="85"/>
      <c r="B13" s="28" t="s">
        <v>65</v>
      </c>
      <c r="C13" s="28"/>
      <c r="D13" s="28"/>
      <c r="E13" s="29" t="s">
        <v>888</v>
      </c>
      <c r="F13" s="38"/>
      <c r="G13" s="181">
        <v>1800</v>
      </c>
      <c r="H13" s="181">
        <v>2125</v>
      </c>
      <c r="I13" s="182" t="s">
        <v>70</v>
      </c>
      <c r="J13" s="182" t="s">
        <v>73</v>
      </c>
      <c r="K13" s="182" t="s">
        <v>156</v>
      </c>
      <c r="L13" s="181">
        <v>36.145054945054945</v>
      </c>
      <c r="M13" s="182">
        <v>1</v>
      </c>
      <c r="N13" s="182" t="s">
        <v>68</v>
      </c>
      <c r="O13" s="28"/>
      <c r="P13" s="28"/>
      <c r="Q13" s="35"/>
      <c r="R13" s="35"/>
      <c r="S13" s="185"/>
      <c r="T13" s="35"/>
      <c r="U13" s="28"/>
      <c r="V13" s="35"/>
      <c r="W13" s="34"/>
      <c r="X13" s="34"/>
      <c r="Y13" s="34"/>
      <c r="Z13" s="34"/>
      <c r="AA13" s="34"/>
      <c r="AB13" s="35">
        <v>3</v>
      </c>
      <c r="AC13" s="185"/>
      <c r="AD13" s="186"/>
      <c r="AE13" s="187"/>
      <c r="AF13" s="183">
        <v>52188.5</v>
      </c>
      <c r="AG13" s="188"/>
      <c r="AH13" s="38"/>
      <c r="AI13" s="28"/>
      <c r="AJ13" s="35"/>
      <c r="AK13" s="34"/>
      <c r="AL13" s="34"/>
      <c r="AM13" s="28"/>
      <c r="AN13" s="34"/>
      <c r="AO13" s="34"/>
      <c r="AP13" s="28"/>
      <c r="AQ13" s="34"/>
      <c r="AR13" s="34"/>
      <c r="AS13" s="28"/>
      <c r="AT13" s="34"/>
      <c r="AU13" s="34"/>
      <c r="AV13" s="28"/>
      <c r="AW13" s="28"/>
      <c r="AX13" s="28"/>
      <c r="AY13" s="68" t="s">
        <v>157</v>
      </c>
      <c r="AZ13" s="184">
        <v>1342.940862323863</v>
      </c>
      <c r="BA13" s="181">
        <v>25.071841169339709</v>
      </c>
      <c r="BB13" s="74">
        <v>33670</v>
      </c>
      <c r="BC13" s="40">
        <f t="shared" si="0"/>
        <v>0.54643478486666153</v>
      </c>
      <c r="BD13" s="86"/>
    </row>
    <row r="14" spans="1:56" ht="15" customHeight="1" x14ac:dyDescent="0.25">
      <c r="A14" s="85"/>
      <c r="B14" s="28" t="s">
        <v>65</v>
      </c>
      <c r="C14" s="28"/>
      <c r="D14" s="28"/>
      <c r="E14" s="29" t="s">
        <v>888</v>
      </c>
      <c r="F14" s="38"/>
      <c r="G14" s="181">
        <v>2000</v>
      </c>
      <c r="H14" s="181">
        <v>2199</v>
      </c>
      <c r="I14" s="182" t="s">
        <v>158</v>
      </c>
      <c r="J14" s="182" t="s">
        <v>117</v>
      </c>
      <c r="K14" s="182" t="s">
        <v>159</v>
      </c>
      <c r="L14" s="181">
        <v>41.104051141729421</v>
      </c>
      <c r="M14" s="182">
        <v>1</v>
      </c>
      <c r="N14" s="182" t="s">
        <v>68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35">
        <v>1</v>
      </c>
      <c r="AC14" s="28"/>
      <c r="AD14" s="28"/>
      <c r="AE14" s="28"/>
      <c r="AF14" s="183">
        <v>64010.35</v>
      </c>
      <c r="AG14" s="34"/>
      <c r="AH14" s="38"/>
      <c r="AI14" s="28"/>
      <c r="AJ14" s="35"/>
      <c r="AK14" s="34"/>
      <c r="AL14" s="34"/>
      <c r="AM14" s="28"/>
      <c r="AN14" s="34"/>
      <c r="AO14" s="34"/>
      <c r="AP14" s="28"/>
      <c r="AQ14" s="34"/>
      <c r="AR14" s="34"/>
      <c r="AS14" s="28"/>
      <c r="AT14" s="34"/>
      <c r="AU14" s="34"/>
      <c r="AV14" s="28"/>
      <c r="AW14" s="28"/>
      <c r="AX14" s="28"/>
      <c r="AY14" s="68" t="s">
        <v>160</v>
      </c>
      <c r="AZ14" s="184">
        <v>1717.4638482538398</v>
      </c>
      <c r="BA14" s="181">
        <v>24.045338737107631</v>
      </c>
      <c r="BB14" s="74">
        <v>41297</v>
      </c>
      <c r="BC14" s="40">
        <f t="shared" si="0"/>
        <v>0.6702143543403184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F15" s="55"/>
      <c r="G15" s="102"/>
      <c r="H15" s="102"/>
      <c r="I15" s="55" t="s">
        <v>889</v>
      </c>
      <c r="J15" s="55" t="s">
        <v>877</v>
      </c>
      <c r="K15" s="55" t="s">
        <v>73</v>
      </c>
      <c r="L15" s="57">
        <v>90</v>
      </c>
      <c r="M15" s="55">
        <v>1</v>
      </c>
      <c r="N15" s="55" t="s">
        <v>68</v>
      </c>
      <c r="AB15" s="55">
        <v>0</v>
      </c>
      <c r="AF15" s="59">
        <v>48286</v>
      </c>
      <c r="AH15" s="55"/>
      <c r="AI15" s="55" t="s">
        <v>869</v>
      </c>
      <c r="AJ15" s="55"/>
      <c r="AK15" s="55"/>
      <c r="AL15" s="55"/>
      <c r="AN15" s="55"/>
      <c r="AO15" s="55"/>
      <c r="AQ15" s="55"/>
      <c r="AR15" s="55"/>
      <c r="AT15" s="55"/>
      <c r="AU15" s="55"/>
      <c r="AY15" s="101" t="s">
        <v>890</v>
      </c>
      <c r="BB15" s="55">
        <v>26825</v>
      </c>
      <c r="BC15" s="61">
        <f t="shared" si="0"/>
        <v>0.43534639453662594</v>
      </c>
      <c r="BD15" s="86"/>
    </row>
    <row r="16" spans="1:56" ht="15" customHeight="1" x14ac:dyDescent="0.25">
      <c r="A16" s="85"/>
      <c r="B16" s="55" t="s">
        <v>65</v>
      </c>
      <c r="E16" s="55" t="s">
        <v>866</v>
      </c>
      <c r="G16" s="100"/>
      <c r="H16" s="100"/>
      <c r="I16" s="55" t="s">
        <v>891</v>
      </c>
      <c r="J16" s="55" t="s">
        <v>892</v>
      </c>
      <c r="K16" s="55" t="s">
        <v>202</v>
      </c>
      <c r="L16" s="57">
        <v>19.939564626740211</v>
      </c>
      <c r="M16" s="55">
        <v>1</v>
      </c>
      <c r="N16" s="55" t="s">
        <v>68</v>
      </c>
      <c r="AB16" s="55">
        <v>21</v>
      </c>
      <c r="AF16" s="59">
        <v>144319</v>
      </c>
      <c r="AI16" s="55" t="s">
        <v>869</v>
      </c>
      <c r="AY16" s="101"/>
      <c r="AZ16" s="55">
        <v>2380.0934600499968</v>
      </c>
      <c r="BA16" s="55">
        <v>33.428571428571431</v>
      </c>
      <c r="BB16" s="60">
        <v>80177.19764169991</v>
      </c>
      <c r="BC16" s="61">
        <f t="shared" si="0"/>
        <v>1.3012061106193671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893</v>
      </c>
      <c r="J17" s="55" t="s">
        <v>894</v>
      </c>
      <c r="K17" s="55" t="s">
        <v>889</v>
      </c>
      <c r="L17" s="57">
        <v>48</v>
      </c>
      <c r="M17" s="55">
        <v>1</v>
      </c>
      <c r="N17" s="55" t="s">
        <v>68</v>
      </c>
      <c r="AB17" s="55">
        <v>0</v>
      </c>
      <c r="AF17" s="59">
        <v>11885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BB17" s="55">
        <v>6603</v>
      </c>
      <c r="BC17" s="61">
        <f t="shared" si="0"/>
        <v>0.10716094102983563</v>
      </c>
      <c r="BD17" s="86"/>
    </row>
    <row r="18" spans="1:56" ht="15" customHeight="1" x14ac:dyDescent="0.25">
      <c r="A18" s="85"/>
      <c r="B18" s="28" t="s">
        <v>65</v>
      </c>
      <c r="C18" s="28"/>
      <c r="D18" s="28" t="s">
        <v>781</v>
      </c>
      <c r="E18" s="29" t="s">
        <v>888</v>
      </c>
      <c r="F18" s="28"/>
      <c r="G18" s="189">
        <v>1915</v>
      </c>
      <c r="H18" s="189">
        <v>2135</v>
      </c>
      <c r="I18" s="28" t="s">
        <v>331</v>
      </c>
      <c r="J18" s="28" t="s">
        <v>332</v>
      </c>
      <c r="K18" s="28" t="s">
        <v>333</v>
      </c>
      <c r="L18" s="35">
        <v>27</v>
      </c>
      <c r="M18" s="28">
        <v>2</v>
      </c>
      <c r="N18" s="28" t="s">
        <v>69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4">
        <v>139301.25</v>
      </c>
      <c r="AG18" s="34">
        <f>73605.48+14538.57</f>
        <v>88144.049999999988</v>
      </c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190" t="s">
        <v>895</v>
      </c>
      <c r="AZ18" s="28">
        <v>4105.8566584328719</v>
      </c>
      <c r="BA18" s="28">
        <v>20.562091427766362</v>
      </c>
      <c r="BB18" s="55">
        <v>84425</v>
      </c>
      <c r="BC18" s="40">
        <f t="shared" si="0"/>
        <v>1.370144244501571</v>
      </c>
      <c r="BD18" s="86"/>
    </row>
    <row r="19" spans="1:56" ht="15" customHeight="1" x14ac:dyDescent="0.25">
      <c r="A19" s="85"/>
      <c r="B19" s="55" t="s">
        <v>65</v>
      </c>
      <c r="E19" s="55" t="s">
        <v>866</v>
      </c>
      <c r="G19" s="66"/>
      <c r="H19" s="66"/>
      <c r="I19" s="71" t="s">
        <v>896</v>
      </c>
      <c r="J19" s="71" t="s">
        <v>897</v>
      </c>
      <c r="K19" s="71" t="s">
        <v>73</v>
      </c>
      <c r="L19" s="66">
        <v>11</v>
      </c>
      <c r="M19" s="71">
        <v>2</v>
      </c>
      <c r="N19" s="71" t="s">
        <v>68</v>
      </c>
      <c r="Q19" s="57"/>
      <c r="R19" s="57"/>
      <c r="S19" s="61"/>
      <c r="T19" s="57"/>
      <c r="V19" s="57"/>
      <c r="W19" s="59"/>
      <c r="X19" s="59"/>
      <c r="Y19" s="59"/>
      <c r="Z19" s="59"/>
      <c r="AA19" s="59"/>
      <c r="AB19" s="57">
        <v>0</v>
      </c>
      <c r="AC19" s="61"/>
      <c r="AD19" s="21"/>
      <c r="AE19" s="22"/>
      <c r="AF19" s="103">
        <v>12440.519999999966</v>
      </c>
      <c r="AG19" s="23"/>
      <c r="AI19" s="55" t="s">
        <v>869</v>
      </c>
      <c r="AY19" s="72"/>
      <c r="AZ19" s="73">
        <v>345.56999999999903</v>
      </c>
      <c r="BA19" s="66">
        <v>20</v>
      </c>
      <c r="BB19" s="73">
        <v>6911.3999999999805</v>
      </c>
      <c r="BC19" s="61">
        <f t="shared" si="0"/>
        <v>0.1121660045181893</v>
      </c>
      <c r="BD19" s="86"/>
    </row>
    <row r="20" spans="1:56" ht="15" customHeight="1" x14ac:dyDescent="0.25">
      <c r="A20" s="85"/>
      <c r="B20" s="55" t="s">
        <v>65</v>
      </c>
      <c r="E20" s="55" t="s">
        <v>866</v>
      </c>
      <c r="G20" s="66"/>
      <c r="H20" s="66"/>
      <c r="I20" s="71" t="s">
        <v>898</v>
      </c>
      <c r="J20" s="71" t="s">
        <v>897</v>
      </c>
      <c r="K20" s="71" t="s">
        <v>73</v>
      </c>
      <c r="L20" s="66">
        <v>62</v>
      </c>
      <c r="M20" s="71">
        <v>2</v>
      </c>
      <c r="N20" s="71" t="s">
        <v>68</v>
      </c>
      <c r="AB20" s="57">
        <v>0</v>
      </c>
      <c r="AF20" s="103">
        <v>16778.949000000001</v>
      </c>
      <c r="AI20" s="55" t="s">
        <v>869</v>
      </c>
      <c r="AY20" s="72" t="s">
        <v>899</v>
      </c>
      <c r="AZ20" s="73">
        <v>462.23</v>
      </c>
      <c r="BA20" s="66">
        <v>22</v>
      </c>
      <c r="BB20" s="73">
        <v>10169.060000000001</v>
      </c>
      <c r="BC20" s="61">
        <f t="shared" si="0"/>
        <v>0.16503499000285635</v>
      </c>
      <c r="BD20" s="86"/>
    </row>
    <row r="21" spans="1:56" ht="15" customHeight="1" x14ac:dyDescent="0.25">
      <c r="A21" s="85"/>
      <c r="B21" s="55" t="s">
        <v>65</v>
      </c>
      <c r="E21" s="55" t="s">
        <v>866</v>
      </c>
      <c r="F21" s="55"/>
      <c r="G21" s="102"/>
      <c r="H21" s="102"/>
      <c r="I21" s="55" t="s">
        <v>337</v>
      </c>
      <c r="J21" s="55" t="s">
        <v>348</v>
      </c>
      <c r="K21" s="55" t="s">
        <v>900</v>
      </c>
      <c r="L21" s="57">
        <v>38.617665473342861</v>
      </c>
      <c r="M21" s="55">
        <v>2</v>
      </c>
      <c r="N21" s="55" t="s">
        <v>68</v>
      </c>
      <c r="AB21" s="55">
        <v>0</v>
      </c>
      <c r="AF21" s="59">
        <v>26909.712</v>
      </c>
      <c r="AH21" s="55"/>
      <c r="AI21" s="55" t="s">
        <v>869</v>
      </c>
      <c r="AJ21" s="55"/>
      <c r="AK21" s="55"/>
      <c r="AL21" s="55"/>
      <c r="AN21" s="55"/>
      <c r="AO21" s="55"/>
      <c r="AQ21" s="55"/>
      <c r="AR21" s="55"/>
      <c r="AT21" s="55"/>
      <c r="AU21" s="55"/>
      <c r="AY21" s="104"/>
      <c r="AZ21" s="55">
        <v>622.91000000000008</v>
      </c>
      <c r="BA21" s="55">
        <v>24</v>
      </c>
      <c r="BB21" s="55">
        <v>14949.84</v>
      </c>
      <c r="BC21" s="61">
        <f t="shared" si="0"/>
        <v>0.24262288696735998</v>
      </c>
      <c r="BD21" s="86"/>
    </row>
    <row r="22" spans="1:56" ht="15" customHeight="1" x14ac:dyDescent="0.25">
      <c r="A22" s="85"/>
      <c r="B22" s="28" t="s">
        <v>65</v>
      </c>
      <c r="C22" s="28"/>
      <c r="D22" s="28" t="s">
        <v>781</v>
      </c>
      <c r="E22" s="29" t="s">
        <v>888</v>
      </c>
      <c r="F22" s="38"/>
      <c r="G22" s="191">
        <v>2136</v>
      </c>
      <c r="H22" s="191">
        <v>2199</v>
      </c>
      <c r="I22" s="28" t="s">
        <v>340</v>
      </c>
      <c r="J22" s="28" t="s">
        <v>333</v>
      </c>
      <c r="K22" s="28" t="s">
        <v>91</v>
      </c>
      <c r="L22" s="35">
        <v>26</v>
      </c>
      <c r="M22" s="28">
        <v>2</v>
      </c>
      <c r="N22" s="28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4">
        <v>22273.5</v>
      </c>
      <c r="AG22" s="34" t="s">
        <v>782</v>
      </c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190" t="s">
        <v>895</v>
      </c>
      <c r="AZ22" s="28">
        <v>674</v>
      </c>
      <c r="BA22" s="28">
        <v>24</v>
      </c>
      <c r="BB22" s="60">
        <v>14370</v>
      </c>
      <c r="BC22" s="40">
        <f t="shared" si="0"/>
        <v>0.23321258861104621</v>
      </c>
      <c r="BD22" s="86"/>
    </row>
    <row r="23" spans="1:56" ht="15" customHeight="1" x14ac:dyDescent="0.25">
      <c r="A23" s="85"/>
      <c r="B23" s="55" t="s">
        <v>65</v>
      </c>
      <c r="E23" s="55" t="s">
        <v>866</v>
      </c>
      <c r="G23" s="100"/>
      <c r="H23" s="100"/>
      <c r="I23" s="55" t="s">
        <v>901</v>
      </c>
      <c r="J23" s="55" t="s">
        <v>902</v>
      </c>
      <c r="K23" s="55" t="s">
        <v>73</v>
      </c>
      <c r="L23" s="57">
        <v>64</v>
      </c>
      <c r="M23" s="55">
        <v>2</v>
      </c>
      <c r="N23" s="55" t="s">
        <v>68</v>
      </c>
      <c r="AB23" s="55">
        <v>0</v>
      </c>
      <c r="AF23" s="59">
        <v>7492.1759999999995</v>
      </c>
      <c r="AI23" s="55" t="s">
        <v>869</v>
      </c>
      <c r="AY23" s="101"/>
      <c r="AZ23" s="55">
        <v>173.43</v>
      </c>
      <c r="BA23" s="55">
        <v>24</v>
      </c>
      <c r="BB23" s="60">
        <v>4162.32</v>
      </c>
      <c r="BC23" s="61">
        <f t="shared" si="0"/>
        <v>6.7550829633091836E-2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G24" s="100"/>
      <c r="H24" s="100"/>
      <c r="I24" s="55" t="s">
        <v>902</v>
      </c>
      <c r="J24" s="55" t="s">
        <v>903</v>
      </c>
      <c r="K24" s="55" t="s">
        <v>904</v>
      </c>
      <c r="L24" s="57">
        <v>46.080058973253408</v>
      </c>
      <c r="M24" s="55">
        <v>2</v>
      </c>
      <c r="N24" s="55" t="s">
        <v>68</v>
      </c>
      <c r="AB24" s="55">
        <v>8</v>
      </c>
      <c r="AF24" s="59">
        <v>93178.511999999944</v>
      </c>
      <c r="AI24" s="55" t="s">
        <v>869</v>
      </c>
      <c r="AY24" s="101"/>
      <c r="AZ24" s="55">
        <v>1437.9399999999989</v>
      </c>
      <c r="BA24" s="55">
        <v>36</v>
      </c>
      <c r="BB24" s="60">
        <v>51765.839999999967</v>
      </c>
      <c r="BC24" s="61">
        <f t="shared" si="0"/>
        <v>0.84011451273662019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G25" s="100"/>
      <c r="H25" s="100"/>
      <c r="I25" s="55" t="s">
        <v>905</v>
      </c>
      <c r="J25" s="55" t="s">
        <v>906</v>
      </c>
      <c r="K25" s="55" t="s">
        <v>903</v>
      </c>
      <c r="L25" s="57">
        <v>19.851926721415033</v>
      </c>
      <c r="M25" s="55">
        <v>2</v>
      </c>
      <c r="N25" s="55" t="s">
        <v>68</v>
      </c>
      <c r="AB25" s="55">
        <v>12</v>
      </c>
      <c r="AF25" s="59">
        <v>92320.560000000012</v>
      </c>
      <c r="AI25" s="55" t="s">
        <v>869</v>
      </c>
      <c r="AY25" s="101" t="s">
        <v>907</v>
      </c>
      <c r="AZ25" s="55">
        <v>1424.7</v>
      </c>
      <c r="BA25" s="55">
        <v>36</v>
      </c>
      <c r="BB25" s="60">
        <v>51289.200000000004</v>
      </c>
      <c r="BC25" s="61">
        <f t="shared" si="0"/>
        <v>0.83237906052816091</v>
      </c>
      <c r="BD25" s="86"/>
    </row>
    <row r="26" spans="1:56" ht="15" customHeight="1" x14ac:dyDescent="0.25">
      <c r="A26" s="91"/>
      <c r="B26" s="55" t="s">
        <v>72</v>
      </c>
      <c r="E26" s="55" t="s">
        <v>866</v>
      </c>
      <c r="F26" s="55"/>
      <c r="G26" s="102"/>
      <c r="H26" s="102"/>
      <c r="I26" s="55" t="s">
        <v>179</v>
      </c>
      <c r="J26" s="55" t="s">
        <v>91</v>
      </c>
      <c r="K26" s="55" t="s">
        <v>106</v>
      </c>
      <c r="L26" s="57">
        <v>55.608067868341763</v>
      </c>
      <c r="M26" s="55">
        <v>2</v>
      </c>
      <c r="N26" s="55" t="s">
        <v>71</v>
      </c>
      <c r="AB26" s="55">
        <v>16</v>
      </c>
      <c r="AF26" s="59">
        <v>938271.86113662191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101"/>
      <c r="AZ26" s="55">
        <v>9572.4105535699891</v>
      </c>
      <c r="BA26" s="55">
        <v>47.81818181818182</v>
      </c>
      <c r="BB26" s="55">
        <v>481165.05699313944</v>
      </c>
      <c r="BC26" s="61">
        <f t="shared" si="0"/>
        <v>7.8088899436709553</v>
      </c>
      <c r="BD26" s="86"/>
    </row>
    <row r="27" spans="1:56" ht="15" customHeight="1" x14ac:dyDescent="0.25">
      <c r="A27" s="91"/>
      <c r="B27" s="55" t="s">
        <v>65</v>
      </c>
      <c r="E27" s="55" t="s">
        <v>866</v>
      </c>
      <c r="G27" s="100"/>
      <c r="H27" s="100"/>
      <c r="I27" s="55" t="s">
        <v>908</v>
      </c>
      <c r="J27" s="55" t="s">
        <v>340</v>
      </c>
      <c r="K27" s="55" t="s">
        <v>73</v>
      </c>
      <c r="L27" s="57">
        <v>20</v>
      </c>
      <c r="M27" s="55">
        <v>2</v>
      </c>
      <c r="N27" s="55" t="s">
        <v>68</v>
      </c>
      <c r="AB27" s="55">
        <v>0</v>
      </c>
      <c r="AF27" s="59">
        <v>94402.76400000001</v>
      </c>
      <c r="AI27" s="55" t="s">
        <v>869</v>
      </c>
      <c r="AY27" s="101"/>
      <c r="AZ27" s="55">
        <v>2280.2600000000002</v>
      </c>
      <c r="BA27" s="55">
        <v>23</v>
      </c>
      <c r="BB27" s="60">
        <v>52445.98</v>
      </c>
      <c r="BC27" s="61">
        <f t="shared" si="0"/>
        <v>0.85115259276570343</v>
      </c>
      <c r="BD27" s="86"/>
    </row>
    <row r="28" spans="1:56" ht="15" customHeight="1" x14ac:dyDescent="0.25">
      <c r="A28" s="91"/>
      <c r="B28" s="55" t="s">
        <v>65</v>
      </c>
      <c r="E28" s="55" t="s">
        <v>866</v>
      </c>
      <c r="G28" s="100"/>
      <c r="H28" s="100"/>
      <c r="I28" s="55" t="s">
        <v>909</v>
      </c>
      <c r="J28" s="55" t="s">
        <v>905</v>
      </c>
      <c r="K28" s="55" t="s">
        <v>73</v>
      </c>
      <c r="L28" s="57">
        <v>39</v>
      </c>
      <c r="M28" s="55">
        <v>2</v>
      </c>
      <c r="N28" s="55" t="s">
        <v>68</v>
      </c>
      <c r="AB28" s="55">
        <v>0</v>
      </c>
      <c r="AF28" s="59">
        <v>15129.504000000001</v>
      </c>
      <c r="AI28" s="55" t="s">
        <v>869</v>
      </c>
      <c r="AY28" s="104"/>
      <c r="AZ28" s="55">
        <v>350.22</v>
      </c>
      <c r="BA28" s="55">
        <v>24</v>
      </c>
      <c r="BB28" s="60">
        <v>8405.2800000000007</v>
      </c>
      <c r="BC28" s="61">
        <f t="shared" si="0"/>
        <v>0.13641037625613461</v>
      </c>
      <c r="BD28" s="86"/>
    </row>
    <row r="29" spans="1:56" ht="15" customHeight="1" x14ac:dyDescent="0.25">
      <c r="A29" s="91"/>
      <c r="B29" s="55" t="s">
        <v>65</v>
      </c>
      <c r="E29" s="55" t="s">
        <v>866</v>
      </c>
      <c r="G29" s="100"/>
      <c r="H29" s="100"/>
      <c r="I29" s="55" t="s">
        <v>897</v>
      </c>
      <c r="J29" s="55" t="s">
        <v>340</v>
      </c>
      <c r="K29" s="55" t="s">
        <v>337</v>
      </c>
      <c r="L29" s="57">
        <v>25.189262634360965</v>
      </c>
      <c r="M29" s="55">
        <v>2</v>
      </c>
      <c r="N29" s="55" t="s">
        <v>68</v>
      </c>
      <c r="AB29" s="55">
        <v>9</v>
      </c>
      <c r="AF29" s="59">
        <v>79433</v>
      </c>
      <c r="AI29" s="55" t="s">
        <v>869</v>
      </c>
      <c r="AY29" s="101" t="s">
        <v>910</v>
      </c>
      <c r="AZ29" s="55">
        <v>1922.2399999999971</v>
      </c>
      <c r="BA29" s="55">
        <v>23</v>
      </c>
      <c r="BB29" s="60">
        <v>44129.259999999929</v>
      </c>
      <c r="BC29" s="61">
        <f t="shared" si="0"/>
        <v>0.71617946820388867</v>
      </c>
      <c r="BD29" s="86"/>
    </row>
    <row r="30" spans="1:56" ht="15" customHeight="1" x14ac:dyDescent="0.25">
      <c r="A30" s="91"/>
      <c r="B30" s="55" t="s">
        <v>65</v>
      </c>
      <c r="E30" s="55" t="s">
        <v>866</v>
      </c>
      <c r="G30" s="100"/>
      <c r="H30" s="100"/>
      <c r="I30" s="55" t="s">
        <v>911</v>
      </c>
      <c r="J30" s="55" t="s">
        <v>897</v>
      </c>
      <c r="K30" s="55" t="s">
        <v>73</v>
      </c>
      <c r="L30" s="57">
        <v>54</v>
      </c>
      <c r="M30" s="55">
        <v>2</v>
      </c>
      <c r="N30" s="55" t="s">
        <v>68</v>
      </c>
      <c r="AB30" s="55">
        <v>0</v>
      </c>
      <c r="AF30" s="59">
        <v>14204</v>
      </c>
      <c r="AI30" s="55" t="s">
        <v>869</v>
      </c>
      <c r="AY30" s="101"/>
      <c r="AZ30" s="55">
        <v>438.4</v>
      </c>
      <c r="BA30" s="55">
        <v>18</v>
      </c>
      <c r="BB30" s="60">
        <v>7891.2</v>
      </c>
      <c r="BC30" s="61">
        <f t="shared" si="0"/>
        <v>0.12806730544519748</v>
      </c>
      <c r="BD30" s="86"/>
    </row>
    <row r="31" spans="1:56" ht="15" customHeight="1" x14ac:dyDescent="0.25">
      <c r="A31" s="91"/>
      <c r="B31" s="55" t="s">
        <v>65</v>
      </c>
      <c r="E31" s="55" t="s">
        <v>866</v>
      </c>
      <c r="F31" s="55"/>
      <c r="G31" s="102"/>
      <c r="H31" s="102"/>
      <c r="I31" s="55" t="s">
        <v>912</v>
      </c>
      <c r="J31" s="55" t="s">
        <v>897</v>
      </c>
      <c r="K31" s="55" t="s">
        <v>900</v>
      </c>
      <c r="L31" s="57">
        <v>55</v>
      </c>
      <c r="M31" s="55">
        <v>2</v>
      </c>
      <c r="N31" s="55" t="s">
        <v>68</v>
      </c>
      <c r="AB31" s="55">
        <v>0</v>
      </c>
      <c r="AF31" s="59">
        <v>20582.207999999959</v>
      </c>
      <c r="AH31" s="55"/>
      <c r="AI31" s="55" t="s">
        <v>869</v>
      </c>
      <c r="AJ31" s="55"/>
      <c r="AK31" s="55"/>
      <c r="AL31" s="55"/>
      <c r="AN31" s="55"/>
      <c r="AO31" s="55"/>
      <c r="AQ31" s="55"/>
      <c r="AR31" s="55"/>
      <c r="AT31" s="55"/>
      <c r="AU31" s="55"/>
      <c r="AY31" s="101" t="s">
        <v>913</v>
      </c>
      <c r="AZ31" s="55">
        <v>476.43999999999897</v>
      </c>
      <c r="BA31" s="55">
        <v>24</v>
      </c>
      <c r="BB31" s="55">
        <v>11434.559999999976</v>
      </c>
      <c r="BC31" s="61">
        <f t="shared" si="0"/>
        <v>0.18557295318220729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100"/>
      <c r="H32" s="100"/>
      <c r="I32" s="55" t="s">
        <v>914</v>
      </c>
      <c r="J32" s="55" t="s">
        <v>179</v>
      </c>
      <c r="K32" s="55" t="s">
        <v>73</v>
      </c>
      <c r="L32" s="57">
        <v>54.796640645167031</v>
      </c>
      <c r="M32" s="55">
        <v>2</v>
      </c>
      <c r="N32" s="55" t="s">
        <v>68</v>
      </c>
      <c r="AB32" s="55">
        <v>2</v>
      </c>
      <c r="AF32" s="59">
        <v>56620.871999999952</v>
      </c>
      <c r="AI32" s="55" t="s">
        <v>869</v>
      </c>
      <c r="AY32" s="101"/>
      <c r="AZ32" s="55">
        <v>1123.4299999999989</v>
      </c>
      <c r="BA32" s="55">
        <v>28</v>
      </c>
      <c r="BB32" s="60">
        <v>31456.039999999972</v>
      </c>
      <c r="BC32" s="61">
        <f t="shared" si="0"/>
        <v>0.51050414167380709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F33" s="55"/>
      <c r="G33" s="101"/>
      <c r="H33" s="101"/>
      <c r="I33" s="55" t="s">
        <v>900</v>
      </c>
      <c r="J33" s="55" t="s">
        <v>179</v>
      </c>
      <c r="K33" s="55" t="s">
        <v>912</v>
      </c>
      <c r="L33" s="57">
        <v>18.93264194426985</v>
      </c>
      <c r="M33" s="55">
        <v>2</v>
      </c>
      <c r="N33" s="55" t="s">
        <v>68</v>
      </c>
      <c r="AB33" s="55">
        <v>1</v>
      </c>
      <c r="AF33" s="59">
        <v>67012.92</v>
      </c>
      <c r="AH33" s="55"/>
      <c r="AI33" s="55" t="s">
        <v>869</v>
      </c>
      <c r="AJ33" s="55"/>
      <c r="AK33" s="55"/>
      <c r="AL33" s="55"/>
      <c r="AN33" s="55"/>
      <c r="AO33" s="55"/>
      <c r="AQ33" s="55"/>
      <c r="AR33" s="55"/>
      <c r="AT33" s="55"/>
      <c r="AU33" s="55"/>
      <c r="AY33" s="101" t="s">
        <v>915</v>
      </c>
      <c r="AZ33" s="55">
        <v>1431.9</v>
      </c>
      <c r="BA33" s="55">
        <v>26</v>
      </c>
      <c r="BB33" s="55">
        <v>37229.4</v>
      </c>
      <c r="BC33" s="61">
        <f t="shared" si="0"/>
        <v>0.60420074783828004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G34" s="66"/>
      <c r="H34" s="66"/>
      <c r="I34" s="71" t="s">
        <v>916</v>
      </c>
      <c r="J34" s="71" t="s">
        <v>340</v>
      </c>
      <c r="K34" s="71" t="s">
        <v>897</v>
      </c>
      <c r="L34" s="66">
        <v>53</v>
      </c>
      <c r="M34" s="71">
        <v>2</v>
      </c>
      <c r="N34" s="71" t="s">
        <v>68</v>
      </c>
      <c r="AB34" s="57">
        <v>4</v>
      </c>
      <c r="AF34" s="103">
        <v>59871.798000000003</v>
      </c>
      <c r="AI34" s="55" t="s">
        <v>869</v>
      </c>
      <c r="AY34" s="72"/>
      <c r="AZ34" s="73">
        <v>1583.91</v>
      </c>
      <c r="BA34" s="66">
        <v>21</v>
      </c>
      <c r="BB34" s="73">
        <v>33262.11</v>
      </c>
      <c r="BC34" s="61">
        <f t="shared" si="0"/>
        <v>0.53981508530030387</v>
      </c>
      <c r="BD34" s="86"/>
    </row>
    <row r="35" spans="1:56" ht="15" customHeight="1" x14ac:dyDescent="0.25">
      <c r="A35" s="91"/>
      <c r="B35" s="55" t="s">
        <v>65</v>
      </c>
      <c r="E35" s="55" t="s">
        <v>866</v>
      </c>
      <c r="G35" s="100"/>
      <c r="H35" s="100"/>
      <c r="I35" s="55" t="s">
        <v>903</v>
      </c>
      <c r="J35" s="55" t="s">
        <v>902</v>
      </c>
      <c r="K35" s="55" t="s">
        <v>73</v>
      </c>
      <c r="L35" s="57">
        <v>46</v>
      </c>
      <c r="M35" s="55">
        <v>2</v>
      </c>
      <c r="N35" s="55" t="s">
        <v>68</v>
      </c>
      <c r="AB35" s="55">
        <v>0</v>
      </c>
      <c r="AF35" s="59">
        <v>15148.079999999998</v>
      </c>
      <c r="AI35" s="55" t="s">
        <v>869</v>
      </c>
      <c r="AY35" s="101"/>
      <c r="AZ35" s="55">
        <v>350.65</v>
      </c>
      <c r="BA35" s="55">
        <v>24</v>
      </c>
      <c r="BB35" s="60">
        <v>8415.5999999999985</v>
      </c>
      <c r="BC35" s="61">
        <f t="shared" ref="BC35:BC54" si="1">BB35/(5280*11.67)</f>
        <v>0.13657786087091997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2"/>
      <c r="H36" s="102"/>
      <c r="I36" s="55" t="s">
        <v>917</v>
      </c>
      <c r="J36" s="55" t="s">
        <v>902</v>
      </c>
      <c r="K36" s="55" t="s">
        <v>73</v>
      </c>
      <c r="L36" s="57">
        <v>25</v>
      </c>
      <c r="M36" s="55">
        <v>2</v>
      </c>
      <c r="N36" s="55" t="s">
        <v>68</v>
      </c>
      <c r="AB36" s="55">
        <v>0</v>
      </c>
      <c r="AF36" s="59">
        <v>7706.880000000001</v>
      </c>
      <c r="AI36" s="55" t="s">
        <v>869</v>
      </c>
      <c r="AY36" s="101"/>
      <c r="AZ36" s="55">
        <v>178.4</v>
      </c>
      <c r="BA36" s="55">
        <v>24</v>
      </c>
      <c r="BB36" s="60">
        <v>4281.6000000000004</v>
      </c>
      <c r="BC36" s="61">
        <f t="shared" si="1"/>
        <v>6.9486640180727588E-2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G37" s="100"/>
      <c r="H37" s="100"/>
      <c r="I37" s="55" t="s">
        <v>918</v>
      </c>
      <c r="J37" s="55" t="s">
        <v>905</v>
      </c>
      <c r="K37" s="55" t="s">
        <v>73</v>
      </c>
      <c r="L37" s="57">
        <v>66</v>
      </c>
      <c r="M37" s="55">
        <v>2</v>
      </c>
      <c r="N37" s="55" t="s">
        <v>68</v>
      </c>
      <c r="AB37" s="55">
        <v>0</v>
      </c>
      <c r="AF37" s="59">
        <v>19063.282933727958</v>
      </c>
      <c r="AI37" s="55" t="s">
        <v>869</v>
      </c>
      <c r="AY37" s="101"/>
      <c r="AZ37" s="55">
        <v>441.27969753999901</v>
      </c>
      <c r="BA37" s="55">
        <v>24</v>
      </c>
      <c r="BB37" s="60">
        <v>10590.712740959976</v>
      </c>
      <c r="BC37" s="61">
        <f t="shared" si="1"/>
        <v>0.1718780468723218</v>
      </c>
      <c r="BD37" s="86"/>
    </row>
    <row r="38" spans="1:56" ht="15" customHeight="1" x14ac:dyDescent="0.25">
      <c r="A38" s="91"/>
      <c r="B38" s="20" t="s">
        <v>65</v>
      </c>
      <c r="C38" s="20"/>
      <c r="D38" s="20"/>
      <c r="E38" s="20" t="s">
        <v>866</v>
      </c>
      <c r="F38" s="25"/>
      <c r="G38" s="20"/>
      <c r="H38" s="20"/>
      <c r="I38" s="20" t="s">
        <v>349</v>
      </c>
      <c r="J38" s="20" t="s">
        <v>87</v>
      </c>
      <c r="K38" s="20" t="s">
        <v>350</v>
      </c>
      <c r="L38" s="81">
        <v>20</v>
      </c>
      <c r="M38" s="20">
        <v>3</v>
      </c>
      <c r="N38" s="20" t="s">
        <v>68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7" t="s">
        <v>919</v>
      </c>
      <c r="AC38" s="20"/>
      <c r="AD38" s="20"/>
      <c r="AE38" s="20"/>
      <c r="AF38" s="41">
        <v>67784.600000000006</v>
      </c>
      <c r="AG38" s="41" t="s">
        <v>920</v>
      </c>
      <c r="AH38" s="25" t="s">
        <v>921</v>
      </c>
      <c r="AI38" s="20" t="s">
        <v>869</v>
      </c>
      <c r="AJ38" s="27"/>
      <c r="AK38" s="41"/>
      <c r="AL38" s="41"/>
      <c r="AM38" s="20"/>
      <c r="AN38" s="41"/>
      <c r="AO38" s="41"/>
      <c r="AP38" s="20"/>
      <c r="AQ38" s="41"/>
      <c r="AR38" s="41"/>
      <c r="AS38" s="20"/>
      <c r="AT38" s="41"/>
      <c r="AU38" s="41"/>
      <c r="AV38" s="20"/>
      <c r="AW38" s="20"/>
      <c r="AX38" s="20"/>
      <c r="AY38" s="145"/>
      <c r="AZ38" s="60">
        <v>1566.7757124269669</v>
      </c>
      <c r="BA38" s="60">
        <v>27.912099768420749</v>
      </c>
      <c r="BB38" s="87">
        <v>43732</v>
      </c>
      <c r="BC38" s="61">
        <f t="shared" si="1"/>
        <v>0.70973228428241286</v>
      </c>
      <c r="BD38" s="86"/>
    </row>
    <row r="39" spans="1:56" ht="15" customHeight="1" x14ac:dyDescent="0.25">
      <c r="A39" s="192"/>
      <c r="B39" s="20" t="s">
        <v>65</v>
      </c>
      <c r="C39" s="20"/>
      <c r="D39" s="20"/>
      <c r="E39" s="20" t="s">
        <v>866</v>
      </c>
      <c r="F39" s="25"/>
      <c r="G39" s="193"/>
      <c r="H39" s="193"/>
      <c r="I39" s="20" t="s">
        <v>351</v>
      </c>
      <c r="J39" s="20" t="s">
        <v>76</v>
      </c>
      <c r="K39" s="20" t="s">
        <v>165</v>
      </c>
      <c r="L39" s="27">
        <v>56</v>
      </c>
      <c r="M39" s="20">
        <v>3</v>
      </c>
      <c r="N39" s="20" t="s">
        <v>68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 t="s">
        <v>919</v>
      </c>
      <c r="AC39" s="20"/>
      <c r="AD39" s="20"/>
      <c r="AE39" s="20"/>
      <c r="AF39" s="41">
        <v>31238.7</v>
      </c>
      <c r="AG39" s="41" t="s">
        <v>920</v>
      </c>
      <c r="AH39" s="25" t="s">
        <v>922</v>
      </c>
      <c r="AI39" s="20" t="s">
        <v>869</v>
      </c>
      <c r="AJ39" s="27"/>
      <c r="AK39" s="41"/>
      <c r="AL39" s="41"/>
      <c r="AM39" s="20"/>
      <c r="AN39" s="41"/>
      <c r="AO39" s="41"/>
      <c r="AP39" s="20"/>
      <c r="AQ39" s="41"/>
      <c r="AR39" s="41"/>
      <c r="AS39" s="20"/>
      <c r="AT39" s="41"/>
      <c r="AU39" s="41"/>
      <c r="AV39" s="20"/>
      <c r="AW39" s="20"/>
      <c r="AX39" s="20"/>
      <c r="AY39" s="159"/>
      <c r="AZ39" s="55">
        <v>629.79764892583194</v>
      </c>
      <c r="BA39" s="55">
        <v>32.00075458264125</v>
      </c>
      <c r="BB39" s="60">
        <v>20154</v>
      </c>
      <c r="BC39" s="61">
        <f t="shared" si="1"/>
        <v>0.32708187271169276</v>
      </c>
      <c r="BD39" s="86"/>
    </row>
    <row r="40" spans="1:56" ht="15" customHeight="1" x14ac:dyDescent="0.25">
      <c r="A40" s="91"/>
      <c r="B40" s="20" t="s">
        <v>65</v>
      </c>
      <c r="C40" s="20"/>
      <c r="D40" s="20"/>
      <c r="E40" s="20" t="s">
        <v>866</v>
      </c>
      <c r="F40" s="25"/>
      <c r="G40" s="20"/>
      <c r="H40" s="20"/>
      <c r="I40" s="20" t="s">
        <v>350</v>
      </c>
      <c r="J40" s="20" t="s">
        <v>76</v>
      </c>
      <c r="K40" s="20" t="s">
        <v>165</v>
      </c>
      <c r="L40" s="81">
        <v>34</v>
      </c>
      <c r="M40" s="20">
        <v>3</v>
      </c>
      <c r="N40" s="20" t="s">
        <v>68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7" t="s">
        <v>919</v>
      </c>
      <c r="AC40" s="20"/>
      <c r="AD40" s="20"/>
      <c r="AE40" s="20"/>
      <c r="AF40" s="41">
        <v>28873.4</v>
      </c>
      <c r="AG40" s="41" t="s">
        <v>920</v>
      </c>
      <c r="AH40" s="25" t="s">
        <v>921</v>
      </c>
      <c r="AI40" s="20" t="s">
        <v>869</v>
      </c>
      <c r="AJ40" s="27"/>
      <c r="AK40" s="41"/>
      <c r="AL40" s="41"/>
      <c r="AM40" s="20"/>
      <c r="AN40" s="41"/>
      <c r="AO40" s="41"/>
      <c r="AP40" s="20"/>
      <c r="AQ40" s="41"/>
      <c r="AR40" s="41"/>
      <c r="AS40" s="20"/>
      <c r="AT40" s="41"/>
      <c r="AU40" s="41"/>
      <c r="AV40" s="20"/>
      <c r="AW40" s="20"/>
      <c r="AX40" s="20"/>
      <c r="AY40" s="145"/>
      <c r="AZ40" s="60">
        <v>620.94619409046004</v>
      </c>
      <c r="BA40" s="60">
        <v>29.999378653549257</v>
      </c>
      <c r="BB40" s="87">
        <v>18628</v>
      </c>
      <c r="BC40" s="61">
        <f t="shared" si="1"/>
        <v>0.30231622133935759</v>
      </c>
      <c r="BD40" s="86"/>
    </row>
    <row r="41" spans="1:56" ht="15" customHeight="1" x14ac:dyDescent="0.25">
      <c r="A41" s="192"/>
      <c r="B41" s="20" t="s">
        <v>65</v>
      </c>
      <c r="C41" s="20"/>
      <c r="D41" s="20"/>
      <c r="E41" s="20" t="s">
        <v>866</v>
      </c>
      <c r="F41" s="25"/>
      <c r="G41" s="193"/>
      <c r="H41" s="193"/>
      <c r="I41" s="20" t="s">
        <v>165</v>
      </c>
      <c r="J41" s="20" t="s">
        <v>87</v>
      </c>
      <c r="K41" s="20" t="s">
        <v>350</v>
      </c>
      <c r="L41" s="27">
        <v>47</v>
      </c>
      <c r="M41" s="20">
        <v>3</v>
      </c>
      <c r="N41" s="20" t="s">
        <v>68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 t="s">
        <v>919</v>
      </c>
      <c r="AC41" s="20"/>
      <c r="AD41" s="20"/>
      <c r="AE41" s="20"/>
      <c r="AF41" s="41">
        <v>50573.4</v>
      </c>
      <c r="AG41" s="41" t="s">
        <v>920</v>
      </c>
      <c r="AH41" s="25" t="s">
        <v>921</v>
      </c>
      <c r="AI41" s="20" t="s">
        <v>869</v>
      </c>
      <c r="AJ41" s="27"/>
      <c r="AK41" s="41"/>
      <c r="AL41" s="41"/>
      <c r="AM41" s="20"/>
      <c r="AN41" s="41"/>
      <c r="AO41" s="41"/>
      <c r="AP41" s="20"/>
      <c r="AQ41" s="41"/>
      <c r="AR41" s="41"/>
      <c r="AS41" s="20"/>
      <c r="AT41" s="41"/>
      <c r="AU41" s="41"/>
      <c r="AV41" s="20"/>
      <c r="AW41" s="20"/>
      <c r="AX41" s="20"/>
      <c r="AY41" s="159"/>
      <c r="AZ41" s="55">
        <v>1483.1220273127169</v>
      </c>
      <c r="BA41" s="55">
        <v>21.999538405561264</v>
      </c>
      <c r="BB41" s="60">
        <v>32628</v>
      </c>
      <c r="BC41" s="61">
        <f t="shared" si="1"/>
        <v>0.5295240320947262</v>
      </c>
      <c r="BD41" s="86"/>
    </row>
    <row r="42" spans="1:56" ht="15" customHeight="1" x14ac:dyDescent="0.25">
      <c r="A42" s="91"/>
      <c r="B42" s="55" t="s">
        <v>65</v>
      </c>
      <c r="E42" s="55" t="s">
        <v>866</v>
      </c>
      <c r="G42" s="100"/>
      <c r="H42" s="100"/>
      <c r="I42" s="55" t="s">
        <v>870</v>
      </c>
      <c r="J42" s="55" t="s">
        <v>128</v>
      </c>
      <c r="K42" s="55" t="s">
        <v>923</v>
      </c>
      <c r="L42" s="57">
        <v>29.290693530360549</v>
      </c>
      <c r="M42" s="55">
        <v>3</v>
      </c>
      <c r="N42" s="55" t="s">
        <v>68</v>
      </c>
      <c r="AB42" s="55">
        <v>6</v>
      </c>
      <c r="AF42" s="59">
        <v>54951.191999999995</v>
      </c>
      <c r="AI42" s="55" t="s">
        <v>869</v>
      </c>
      <c r="AY42" s="101"/>
      <c r="AZ42" s="55">
        <v>984.81999999999994</v>
      </c>
      <c r="BA42" s="55">
        <v>30.666666666666668</v>
      </c>
      <c r="BB42" s="60">
        <v>30528.439999999995</v>
      </c>
      <c r="BC42" s="61">
        <f t="shared" si="1"/>
        <v>0.49545000129833028</v>
      </c>
      <c r="BD42" s="86"/>
    </row>
    <row r="43" spans="1:56" ht="15" customHeight="1" x14ac:dyDescent="0.25">
      <c r="A43" s="91"/>
      <c r="B43" s="55" t="s">
        <v>65</v>
      </c>
      <c r="E43" s="55" t="s">
        <v>866</v>
      </c>
      <c r="G43" s="100"/>
      <c r="H43" s="100"/>
      <c r="I43" s="55" t="s">
        <v>208</v>
      </c>
      <c r="J43" s="55" t="s">
        <v>87</v>
      </c>
      <c r="K43" s="55" t="s">
        <v>206</v>
      </c>
      <c r="L43" s="57">
        <v>23</v>
      </c>
      <c r="M43" s="55">
        <v>3</v>
      </c>
      <c r="N43" s="55" t="s">
        <v>68</v>
      </c>
      <c r="AB43" s="55">
        <v>0</v>
      </c>
      <c r="AF43" s="59">
        <v>42265.4</v>
      </c>
      <c r="AI43" s="55" t="s">
        <v>869</v>
      </c>
      <c r="AY43" s="101" t="s">
        <v>924</v>
      </c>
      <c r="AZ43" s="55">
        <v>1514.8573578386281</v>
      </c>
      <c r="BA43" s="55">
        <v>18.000374661615339</v>
      </c>
      <c r="BB43" s="60">
        <v>27268</v>
      </c>
      <c r="BC43" s="61">
        <f t="shared" si="1"/>
        <v>0.44253589883409938</v>
      </c>
      <c r="BD43" s="86"/>
    </row>
    <row r="44" spans="1:56" ht="15" customHeight="1" x14ac:dyDescent="0.25">
      <c r="A44" s="91"/>
      <c r="B44" s="55" t="s">
        <v>65</v>
      </c>
      <c r="E44" s="55" t="s">
        <v>866</v>
      </c>
      <c r="G44" s="55"/>
      <c r="H44" s="55"/>
      <c r="I44" s="55" t="s">
        <v>925</v>
      </c>
      <c r="J44" s="55" t="s">
        <v>926</v>
      </c>
      <c r="K44" s="55" t="s">
        <v>73</v>
      </c>
      <c r="L44" s="76">
        <v>56</v>
      </c>
      <c r="M44" s="55">
        <v>3</v>
      </c>
      <c r="N44" s="55" t="s">
        <v>68</v>
      </c>
      <c r="AB44" s="57">
        <v>0</v>
      </c>
      <c r="AF44" s="59">
        <v>9432</v>
      </c>
      <c r="AI44" s="55" t="s">
        <v>869</v>
      </c>
      <c r="AY44" s="63"/>
      <c r="AZ44" s="60">
        <v>187</v>
      </c>
      <c r="BA44" s="60">
        <v>28</v>
      </c>
      <c r="BB44" s="87">
        <v>5240</v>
      </c>
      <c r="BC44" s="61">
        <f t="shared" si="1"/>
        <v>8.5040637739866531E-2</v>
      </c>
      <c r="BD44" s="86"/>
    </row>
    <row r="45" spans="1:56" ht="15" customHeight="1" x14ac:dyDescent="0.25">
      <c r="A45" s="91"/>
      <c r="B45" s="55" t="s">
        <v>65</v>
      </c>
      <c r="E45" s="55" t="s">
        <v>866</v>
      </c>
      <c r="G45" s="100"/>
      <c r="H45" s="100"/>
      <c r="I45" s="55" t="s">
        <v>892</v>
      </c>
      <c r="J45" s="55" t="s">
        <v>926</v>
      </c>
      <c r="K45" s="55" t="s">
        <v>73</v>
      </c>
      <c r="L45" s="57">
        <v>55</v>
      </c>
      <c r="M45" s="55">
        <v>3</v>
      </c>
      <c r="N45" s="55" t="s">
        <v>68</v>
      </c>
      <c r="AB45" s="55">
        <v>0</v>
      </c>
      <c r="AF45" s="59">
        <v>16247.519999999944</v>
      </c>
      <c r="AI45" s="55" t="s">
        <v>869</v>
      </c>
      <c r="AY45" s="101"/>
      <c r="AZ45" s="55">
        <v>300.87999999999897</v>
      </c>
      <c r="BA45" s="55">
        <v>30</v>
      </c>
      <c r="BB45" s="60">
        <v>9026.3999999999687</v>
      </c>
      <c r="BC45" s="61">
        <f t="shared" si="1"/>
        <v>0.14649061307158942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100"/>
      <c r="H46" s="100"/>
      <c r="I46" s="55" t="s">
        <v>927</v>
      </c>
      <c r="J46" s="55" t="s">
        <v>207</v>
      </c>
      <c r="K46" s="55" t="s">
        <v>928</v>
      </c>
      <c r="L46" s="57">
        <v>42.70913141526934</v>
      </c>
      <c r="M46" s="55">
        <v>3</v>
      </c>
      <c r="N46" s="55" t="s">
        <v>68</v>
      </c>
      <c r="AB46" s="55">
        <v>0</v>
      </c>
      <c r="AF46" s="59">
        <v>42614.15</v>
      </c>
      <c r="AI46" s="55" t="s">
        <v>869</v>
      </c>
      <c r="AY46" s="101" t="s">
        <v>924</v>
      </c>
      <c r="AZ46" s="55">
        <v>1527.389902964964</v>
      </c>
      <c r="BA46" s="55">
        <v>17.999988049305998</v>
      </c>
      <c r="BB46" s="60">
        <v>27493</v>
      </c>
      <c r="BC46" s="61">
        <f t="shared" si="1"/>
        <v>0.44618745293552492</v>
      </c>
      <c r="BD46" s="86"/>
    </row>
    <row r="47" spans="1:56" ht="15" customHeight="1" x14ac:dyDescent="0.25">
      <c r="A47" s="91"/>
      <c r="B47" s="28" t="s">
        <v>65</v>
      </c>
      <c r="C47" s="28"/>
      <c r="D47" s="28"/>
      <c r="E47" s="29" t="s">
        <v>888</v>
      </c>
      <c r="F47" s="38"/>
      <c r="G47" s="35"/>
      <c r="H47" s="35"/>
      <c r="I47" s="28" t="s">
        <v>205</v>
      </c>
      <c r="J47" s="28"/>
      <c r="K47" s="28"/>
      <c r="L47" s="194"/>
      <c r="M47" s="28">
        <v>3</v>
      </c>
      <c r="N47" s="28" t="s">
        <v>68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5"/>
      <c r="AC47" s="28"/>
      <c r="AD47" s="28"/>
      <c r="AE47" s="28"/>
      <c r="AF47" s="34">
        <v>50000</v>
      </c>
      <c r="AG47" s="34"/>
      <c r="AH47" s="38"/>
      <c r="AI47" s="28"/>
      <c r="AJ47" s="35"/>
      <c r="AK47" s="34"/>
      <c r="AL47" s="34"/>
      <c r="AM47" s="28"/>
      <c r="AN47" s="34"/>
      <c r="AO47" s="34"/>
      <c r="AP47" s="28"/>
      <c r="AQ47" s="34"/>
      <c r="AR47" s="34"/>
      <c r="AS47" s="28"/>
      <c r="AT47" s="34"/>
      <c r="AU47" s="34"/>
      <c r="AV47" s="28"/>
      <c r="AW47" s="28"/>
      <c r="AX47" s="28"/>
      <c r="AY47" s="195" t="s">
        <v>929</v>
      </c>
      <c r="AZ47" s="196"/>
      <c r="BA47" s="196"/>
      <c r="BB47" s="87"/>
      <c r="BC47" s="40">
        <f t="shared" si="1"/>
        <v>0</v>
      </c>
      <c r="BD47" s="86"/>
    </row>
    <row r="48" spans="1:56" ht="15" customHeight="1" x14ac:dyDescent="0.25">
      <c r="A48" s="91"/>
      <c r="B48" s="28" t="s">
        <v>65</v>
      </c>
      <c r="C48" s="28"/>
      <c r="D48" s="28"/>
      <c r="E48" s="29" t="s">
        <v>888</v>
      </c>
      <c r="F48" s="38"/>
      <c r="G48" s="28">
        <v>2200</v>
      </c>
      <c r="H48" s="28">
        <v>2299</v>
      </c>
      <c r="I48" s="28" t="s">
        <v>206</v>
      </c>
      <c r="J48" s="28" t="s">
        <v>207</v>
      </c>
      <c r="K48" s="28" t="s">
        <v>208</v>
      </c>
      <c r="L48" s="194">
        <v>61.375659437280184</v>
      </c>
      <c r="M48" s="28">
        <v>3</v>
      </c>
      <c r="N48" s="28" t="s">
        <v>68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5"/>
      <c r="AC48" s="28"/>
      <c r="AD48" s="28"/>
      <c r="AE48" s="28"/>
      <c r="AF48" s="34">
        <v>21154.400000000001</v>
      </c>
      <c r="AG48" s="34"/>
      <c r="AH48" s="38"/>
      <c r="AI48" s="28"/>
      <c r="AJ48" s="35"/>
      <c r="AK48" s="34"/>
      <c r="AL48" s="34"/>
      <c r="AM48" s="28"/>
      <c r="AN48" s="34"/>
      <c r="AO48" s="34"/>
      <c r="AP48" s="28"/>
      <c r="AQ48" s="34"/>
      <c r="AR48" s="34"/>
      <c r="AS48" s="28"/>
      <c r="AT48" s="34"/>
      <c r="AU48" s="34"/>
      <c r="AV48" s="28"/>
      <c r="AW48" s="28"/>
      <c r="AX48" s="28"/>
      <c r="AY48" s="195" t="s">
        <v>929</v>
      </c>
      <c r="AZ48" s="196">
        <v>758.20571462969406</v>
      </c>
      <c r="BA48" s="196">
        <v>18.000391894521201</v>
      </c>
      <c r="BB48" s="87">
        <v>13648</v>
      </c>
      <c r="BC48" s="40">
        <f t="shared" si="1"/>
        <v>0.22149515722780505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F49" s="55"/>
      <c r="G49" s="102"/>
      <c r="H49" s="102"/>
      <c r="I49" s="55" t="s">
        <v>930</v>
      </c>
      <c r="J49" s="55" t="s">
        <v>926</v>
      </c>
      <c r="K49" s="55" t="s">
        <v>73</v>
      </c>
      <c r="L49" s="57">
        <v>51</v>
      </c>
      <c r="M49" s="55">
        <v>3</v>
      </c>
      <c r="N49" s="55" t="s">
        <v>68</v>
      </c>
      <c r="AB49" s="55">
        <v>0</v>
      </c>
      <c r="AF49" s="59">
        <v>10071.828</v>
      </c>
      <c r="AH49" s="55"/>
      <c r="AI49" s="55" t="s">
        <v>869</v>
      </c>
      <c r="AJ49" s="55"/>
      <c r="AK49" s="55"/>
      <c r="AL49" s="55"/>
      <c r="AN49" s="55"/>
      <c r="AO49" s="55"/>
      <c r="AQ49" s="55"/>
      <c r="AR49" s="55"/>
      <c r="AT49" s="55"/>
      <c r="AU49" s="55"/>
      <c r="AY49" s="101"/>
      <c r="AZ49" s="55">
        <v>215.21</v>
      </c>
      <c r="BA49" s="55">
        <v>26</v>
      </c>
      <c r="BB49" s="55">
        <v>5595.46</v>
      </c>
      <c r="BC49" s="61">
        <f t="shared" si="1"/>
        <v>9.0809444054945343E-2</v>
      </c>
      <c r="BD49" s="86"/>
    </row>
    <row r="50" spans="1:56" ht="15" customHeight="1" x14ac:dyDescent="0.25">
      <c r="A50" s="92"/>
      <c r="B50" s="55" t="s">
        <v>65</v>
      </c>
      <c r="E50" s="55" t="s">
        <v>866</v>
      </c>
      <c r="F50" s="55"/>
      <c r="G50" s="102"/>
      <c r="H50" s="102"/>
      <c r="I50" s="55" t="s">
        <v>926</v>
      </c>
      <c r="J50" s="55" t="s">
        <v>931</v>
      </c>
      <c r="K50" s="55" t="s">
        <v>128</v>
      </c>
      <c r="L50" s="57">
        <v>35.288295193205364</v>
      </c>
      <c r="M50" s="55">
        <v>3</v>
      </c>
      <c r="N50" s="55" t="s">
        <v>68</v>
      </c>
      <c r="AB50" s="55">
        <v>9</v>
      </c>
      <c r="AF50" s="59">
        <v>79050.599999999904</v>
      </c>
      <c r="AH50" s="55"/>
      <c r="AI50" s="55" t="s">
        <v>869</v>
      </c>
      <c r="AJ50" s="55"/>
      <c r="AK50" s="55"/>
      <c r="AL50" s="55"/>
      <c r="AN50" s="55"/>
      <c r="AO50" s="55"/>
      <c r="AQ50" s="55"/>
      <c r="AR50" s="55"/>
      <c r="AT50" s="55"/>
      <c r="AU50" s="55"/>
      <c r="AY50" s="101"/>
      <c r="AZ50" s="55">
        <v>1631.469999999998</v>
      </c>
      <c r="BA50" s="55">
        <v>26.8</v>
      </c>
      <c r="BB50" s="55">
        <v>43916.999999999949</v>
      </c>
      <c r="BC50" s="61">
        <f t="shared" si="1"/>
        <v>0.71273467321025086</v>
      </c>
      <c r="BD50" s="86"/>
    </row>
    <row r="51" spans="1:56" x14ac:dyDescent="0.25">
      <c r="A51" s="85"/>
      <c r="B51" s="20" t="s">
        <v>65</v>
      </c>
      <c r="C51" s="20"/>
      <c r="D51" s="20" t="s">
        <v>932</v>
      </c>
      <c r="E51" s="24" t="s">
        <v>888</v>
      </c>
      <c r="F51" s="25"/>
      <c r="G51" s="193">
        <v>500</v>
      </c>
      <c r="H51" s="193">
        <v>699</v>
      </c>
      <c r="I51" s="20" t="s">
        <v>357</v>
      </c>
      <c r="J51" s="20" t="s">
        <v>215</v>
      </c>
      <c r="K51" s="20" t="s">
        <v>77</v>
      </c>
      <c r="L51" s="27">
        <v>25</v>
      </c>
      <c r="M51" s="20">
        <v>4</v>
      </c>
      <c r="N51" s="20" t="s">
        <v>68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41">
        <v>98990.75</v>
      </c>
      <c r="AG51" s="41">
        <f>20184.13+121198.88</f>
        <v>141383.01</v>
      </c>
      <c r="AH51" s="25" t="s">
        <v>74</v>
      </c>
      <c r="AI51" s="20"/>
      <c r="AJ51" s="27"/>
      <c r="AK51" s="41"/>
      <c r="AL51" s="41"/>
      <c r="AM51" s="20"/>
      <c r="AN51" s="41"/>
      <c r="AO51" s="41"/>
      <c r="AP51" s="20"/>
      <c r="AQ51" s="41"/>
      <c r="AR51" s="41"/>
      <c r="AS51" s="20"/>
      <c r="AT51" s="41"/>
      <c r="AU51" s="41"/>
      <c r="AV51" s="20"/>
      <c r="AW51" s="20"/>
      <c r="AX51" s="20"/>
      <c r="AY51" s="159"/>
      <c r="AZ51" s="55">
        <v>1691</v>
      </c>
      <c r="BA51" s="55">
        <v>39</v>
      </c>
      <c r="BB51" s="60">
        <v>63865</v>
      </c>
      <c r="BC51" s="40">
        <f t="shared" si="1"/>
        <v>1.0364733452779726</v>
      </c>
      <c r="BD51" s="86"/>
    </row>
    <row r="52" spans="1:56" x14ac:dyDescent="0.25">
      <c r="A52" s="85"/>
      <c r="B52" s="20" t="s">
        <v>65</v>
      </c>
      <c r="C52" s="20"/>
      <c r="D52" s="20" t="s">
        <v>932</v>
      </c>
      <c r="E52" s="24" t="s">
        <v>888</v>
      </c>
      <c r="F52" s="25"/>
      <c r="G52" s="144">
        <v>616</v>
      </c>
      <c r="H52" s="144">
        <v>699</v>
      </c>
      <c r="I52" s="20" t="s">
        <v>365</v>
      </c>
      <c r="J52" s="20" t="s">
        <v>366</v>
      </c>
      <c r="K52" s="20" t="s">
        <v>215</v>
      </c>
      <c r="L52" s="27">
        <v>19</v>
      </c>
      <c r="M52" s="20">
        <v>4</v>
      </c>
      <c r="N52" s="20" t="s">
        <v>68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41">
        <v>34380.550000000003</v>
      </c>
      <c r="AG52" s="41" t="s">
        <v>933</v>
      </c>
      <c r="AH52" s="25" t="s">
        <v>74</v>
      </c>
      <c r="AI52" s="20"/>
      <c r="AJ52" s="27"/>
      <c r="AK52" s="41"/>
      <c r="AL52" s="41"/>
      <c r="AM52" s="20"/>
      <c r="AN52" s="41"/>
      <c r="AO52" s="41"/>
      <c r="AP52" s="20"/>
      <c r="AQ52" s="41"/>
      <c r="AR52" s="41"/>
      <c r="AS52" s="20"/>
      <c r="AT52" s="41"/>
      <c r="AU52" s="41"/>
      <c r="AV52" s="20"/>
      <c r="AW52" s="20"/>
      <c r="AX52" s="20"/>
      <c r="AY52" s="159"/>
      <c r="AZ52" s="55">
        <v>619.83652759997005</v>
      </c>
      <c r="BA52" s="55">
        <v>36</v>
      </c>
      <c r="BB52" s="60">
        <v>22181</v>
      </c>
      <c r="BC52" s="40">
        <f t="shared" si="1"/>
        <v>0.35997831788320223</v>
      </c>
      <c r="BD52" s="86"/>
    </row>
    <row r="53" spans="1:56" x14ac:dyDescent="0.25">
      <c r="A53" s="85"/>
      <c r="B53" s="20" t="s">
        <v>65</v>
      </c>
      <c r="C53" s="20"/>
      <c r="D53" s="20"/>
      <c r="E53" s="20" t="s">
        <v>866</v>
      </c>
      <c r="F53" s="20"/>
      <c r="G53" s="144"/>
      <c r="H53" s="144"/>
      <c r="I53" s="20" t="s">
        <v>818</v>
      </c>
      <c r="J53" s="20" t="s">
        <v>819</v>
      </c>
      <c r="K53" s="20" t="s">
        <v>188</v>
      </c>
      <c r="L53" s="27">
        <v>17</v>
      </c>
      <c r="M53" s="20">
        <v>4</v>
      </c>
      <c r="N53" s="20" t="s">
        <v>68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 t="s">
        <v>919</v>
      </c>
      <c r="AC53" s="20"/>
      <c r="AD53" s="20"/>
      <c r="AE53" s="20"/>
      <c r="AF53" s="41">
        <v>31156.488000000001</v>
      </c>
      <c r="AG53" s="41" t="s">
        <v>920</v>
      </c>
      <c r="AH53" s="20" t="s">
        <v>921</v>
      </c>
      <c r="AI53" s="20" t="s">
        <v>869</v>
      </c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159"/>
      <c r="AZ53" s="55">
        <v>480.81</v>
      </c>
      <c r="BA53" s="55">
        <v>36</v>
      </c>
      <c r="BB53" s="55">
        <v>17309.16</v>
      </c>
      <c r="BC53" s="61">
        <f t="shared" si="1"/>
        <v>0.28091259640102828</v>
      </c>
      <c r="BD53" s="86"/>
    </row>
    <row r="54" spans="1:56" x14ac:dyDescent="0.25">
      <c r="A54" s="85"/>
      <c r="B54" s="55" t="s">
        <v>65</v>
      </c>
      <c r="E54" s="55" t="s">
        <v>866</v>
      </c>
      <c r="F54" s="55"/>
      <c r="G54" s="55"/>
      <c r="H54" s="55"/>
      <c r="I54" s="55" t="s">
        <v>934</v>
      </c>
      <c r="J54" s="55" t="s">
        <v>935</v>
      </c>
      <c r="K54" s="55" t="s">
        <v>936</v>
      </c>
      <c r="L54" s="57">
        <v>23</v>
      </c>
      <c r="M54" s="55">
        <v>4</v>
      </c>
      <c r="N54" s="55" t="s">
        <v>68</v>
      </c>
      <c r="AB54" s="55">
        <v>4</v>
      </c>
      <c r="AF54" s="59">
        <v>15710.688</v>
      </c>
      <c r="AH54" s="55"/>
      <c r="AI54" s="55" t="s">
        <v>869</v>
      </c>
      <c r="AJ54" s="55"/>
      <c r="AK54" s="55"/>
      <c r="AL54" s="55"/>
      <c r="AN54" s="55"/>
      <c r="AO54" s="55"/>
      <c r="AQ54" s="55"/>
      <c r="AR54" s="55"/>
      <c r="AT54" s="55"/>
      <c r="AU54" s="55"/>
      <c r="AY54" s="55"/>
      <c r="AZ54" s="55">
        <v>311.72000000000003</v>
      </c>
      <c r="BA54" s="55">
        <v>28</v>
      </c>
      <c r="BB54" s="55">
        <v>8728.16</v>
      </c>
      <c r="BC54" s="61">
        <f t="shared" si="1"/>
        <v>0.14165043753732701</v>
      </c>
      <c r="BD54" s="86"/>
    </row>
    <row r="55" spans="1:56" x14ac:dyDescent="0.25">
      <c r="A55" s="85"/>
      <c r="B55" s="55" t="s">
        <v>65</v>
      </c>
      <c r="E55" s="55" t="s">
        <v>937</v>
      </c>
      <c r="F55" s="55"/>
      <c r="G55" s="102"/>
      <c r="H55" s="102"/>
      <c r="I55" s="55" t="s">
        <v>938</v>
      </c>
      <c r="M55" s="55">
        <v>4</v>
      </c>
      <c r="AF55" s="59">
        <v>50000</v>
      </c>
      <c r="AH55" s="55"/>
      <c r="AI55" s="55" t="s">
        <v>869</v>
      </c>
      <c r="AJ55" s="55"/>
      <c r="AK55" s="55"/>
      <c r="AL55" s="55"/>
      <c r="AN55" s="55"/>
      <c r="AO55" s="55"/>
      <c r="AQ55" s="55"/>
      <c r="AR55" s="55"/>
      <c r="AT55" s="55"/>
      <c r="AU55" s="55"/>
      <c r="AY55" s="101"/>
      <c r="BB55" s="55"/>
      <c r="BD55" s="86"/>
    </row>
    <row r="56" spans="1:56" x14ac:dyDescent="0.25">
      <c r="A56" s="85"/>
      <c r="B56" s="55" t="s">
        <v>65</v>
      </c>
      <c r="E56" s="55" t="s">
        <v>866</v>
      </c>
      <c r="F56" s="55"/>
      <c r="G56" s="55"/>
      <c r="H56" s="55"/>
      <c r="I56" s="55" t="s">
        <v>373</v>
      </c>
      <c r="J56" s="55" t="s">
        <v>939</v>
      </c>
      <c r="K56" s="55" t="s">
        <v>940</v>
      </c>
      <c r="L56" s="57">
        <v>38.916695905309652</v>
      </c>
      <c r="M56" s="55">
        <v>4</v>
      </c>
      <c r="N56" s="55" t="s">
        <v>68</v>
      </c>
      <c r="AB56" s="55">
        <v>15</v>
      </c>
      <c r="AF56" s="59">
        <v>128110.83434600379</v>
      </c>
      <c r="AH56" s="55"/>
      <c r="AI56" s="55" t="s">
        <v>869</v>
      </c>
      <c r="AJ56" s="55"/>
      <c r="AK56" s="55"/>
      <c r="AL56" s="55"/>
      <c r="AN56" s="55"/>
      <c r="AO56" s="55"/>
      <c r="AQ56" s="55"/>
      <c r="AR56" s="55"/>
      <c r="AT56" s="55"/>
      <c r="AU56" s="55"/>
      <c r="AY56" s="55"/>
      <c r="AZ56" s="55">
        <v>1923.4640248799969</v>
      </c>
      <c r="BA56" s="55">
        <v>37</v>
      </c>
      <c r="BB56" s="55">
        <v>71172.685747779877</v>
      </c>
      <c r="BC56" s="61">
        <f t="shared" ref="BC56:BC87" si="2">BB56/(5280*11.67)</f>
        <v>1.1550707224523493</v>
      </c>
      <c r="BD56" s="86"/>
    </row>
    <row r="57" spans="1:56" x14ac:dyDescent="0.25">
      <c r="A57" s="85"/>
      <c r="B57" s="55" t="s">
        <v>65</v>
      </c>
      <c r="E57" s="55" t="s">
        <v>866</v>
      </c>
      <c r="G57" s="55"/>
      <c r="H57" s="55"/>
      <c r="I57" s="55" t="s">
        <v>941</v>
      </c>
      <c r="J57" s="55" t="s">
        <v>936</v>
      </c>
      <c r="K57" s="55" t="s">
        <v>942</v>
      </c>
      <c r="L57" s="76">
        <v>32.476928264650553</v>
      </c>
      <c r="M57" s="55">
        <v>4</v>
      </c>
      <c r="N57" s="55" t="s">
        <v>68</v>
      </c>
      <c r="AB57" s="57">
        <v>11</v>
      </c>
      <c r="AF57" s="59">
        <v>60853.679999999884</v>
      </c>
      <c r="AI57" s="55" t="s">
        <v>869</v>
      </c>
      <c r="AY57" s="63"/>
      <c r="AZ57" s="60">
        <v>1126.9199999999978</v>
      </c>
      <c r="BA57" s="60">
        <v>30</v>
      </c>
      <c r="BB57" s="60">
        <v>33807.599999999933</v>
      </c>
      <c r="BC57" s="61">
        <f t="shared" si="2"/>
        <v>0.54866791306379892</v>
      </c>
      <c r="BD57" s="86"/>
    </row>
    <row r="58" spans="1:56" x14ac:dyDescent="0.25">
      <c r="A58" s="85"/>
      <c r="B58" s="55" t="s">
        <v>65</v>
      </c>
      <c r="E58" s="55" t="s">
        <v>866</v>
      </c>
      <c r="G58" s="55"/>
      <c r="H58" s="55"/>
      <c r="I58" s="89" t="s">
        <v>381</v>
      </c>
      <c r="J58" s="89" t="s">
        <v>943</v>
      </c>
      <c r="K58" s="89" t="s">
        <v>944</v>
      </c>
      <c r="L58" s="66">
        <v>14.020515331798242</v>
      </c>
      <c r="M58" s="89">
        <v>4</v>
      </c>
      <c r="N58" s="89" t="s">
        <v>68</v>
      </c>
      <c r="Q58" s="57"/>
      <c r="R58" s="57"/>
      <c r="S58" s="61"/>
      <c r="T58" s="57"/>
      <c r="V58" s="57"/>
      <c r="W58" s="59"/>
      <c r="X58" s="59"/>
      <c r="Y58" s="59"/>
      <c r="Z58" s="59"/>
      <c r="AA58" s="59"/>
      <c r="AB58" s="55">
        <v>12</v>
      </c>
      <c r="AC58" s="59"/>
      <c r="AD58" s="59"/>
      <c r="AF58" s="59">
        <v>62193.096000000005</v>
      </c>
      <c r="AI58" s="55" t="s">
        <v>869</v>
      </c>
      <c r="AZ58" s="55">
        <v>959.77</v>
      </c>
      <c r="BA58" s="55">
        <v>36</v>
      </c>
      <c r="BB58" s="60">
        <v>34551.72</v>
      </c>
      <c r="BC58" s="61">
        <f t="shared" si="2"/>
        <v>0.56074433278803459</v>
      </c>
      <c r="BD58" s="86"/>
    </row>
    <row r="59" spans="1:56" x14ac:dyDescent="0.25">
      <c r="A59" s="85"/>
      <c r="B59" s="55" t="s">
        <v>65</v>
      </c>
      <c r="D59" s="36" t="s">
        <v>702</v>
      </c>
      <c r="E59" s="56" t="s">
        <v>888</v>
      </c>
      <c r="F59" s="55"/>
      <c r="G59" s="102">
        <v>100</v>
      </c>
      <c r="H59" s="102">
        <v>899</v>
      </c>
      <c r="I59" s="55" t="s">
        <v>81</v>
      </c>
      <c r="J59" s="55" t="s">
        <v>78</v>
      </c>
      <c r="K59" s="55" t="s">
        <v>358</v>
      </c>
      <c r="L59" s="57">
        <v>58</v>
      </c>
      <c r="M59" s="55">
        <v>4</v>
      </c>
      <c r="N59" s="55" t="s">
        <v>71</v>
      </c>
      <c r="AF59" s="59">
        <v>326676</v>
      </c>
      <c r="AH59" s="55"/>
      <c r="AJ59" s="55"/>
      <c r="AK59" s="55"/>
      <c r="AL59" s="55"/>
      <c r="AN59" s="55"/>
      <c r="AO59" s="55"/>
      <c r="AQ59" s="55"/>
      <c r="AR59" s="55"/>
      <c r="AT59" s="55"/>
      <c r="AU59" s="55"/>
      <c r="AY59" s="101"/>
      <c r="AZ59" s="55">
        <v>4583.8784600762974</v>
      </c>
      <c r="BA59" s="55">
        <v>40.72359283210421</v>
      </c>
      <c r="BB59" s="55">
        <v>186672</v>
      </c>
      <c r="BC59" s="40">
        <f t="shared" si="2"/>
        <v>3.0295240320947263</v>
      </c>
      <c r="BD59" s="86"/>
    </row>
    <row r="60" spans="1:56" x14ac:dyDescent="0.25">
      <c r="A60" s="85"/>
      <c r="B60" s="55" t="s">
        <v>65</v>
      </c>
      <c r="D60" s="55" t="s">
        <v>269</v>
      </c>
      <c r="E60" s="56" t="s">
        <v>888</v>
      </c>
      <c r="G60" s="55">
        <v>1100</v>
      </c>
      <c r="H60" s="55">
        <v>1199</v>
      </c>
      <c r="I60" s="89" t="s">
        <v>211</v>
      </c>
      <c r="J60" s="89" t="s">
        <v>77</v>
      </c>
      <c r="K60" s="89" t="s">
        <v>212</v>
      </c>
      <c r="L60" s="66">
        <v>46</v>
      </c>
      <c r="M60" s="55">
        <v>4</v>
      </c>
      <c r="N60" s="89" t="s">
        <v>71</v>
      </c>
      <c r="Q60" s="57"/>
      <c r="R60" s="57"/>
      <c r="S60" s="61"/>
      <c r="T60" s="57"/>
      <c r="V60" s="57"/>
      <c r="W60" s="59"/>
      <c r="X60" s="59"/>
      <c r="Y60" s="59"/>
      <c r="Z60" s="59"/>
      <c r="AA60" s="59"/>
      <c r="AC60" s="59"/>
      <c r="AD60" s="59"/>
      <c r="AF60" s="59">
        <v>88352.549999999988</v>
      </c>
      <c r="AG60" s="59">
        <f>21852.98+11549.04</f>
        <v>33402.020000000004</v>
      </c>
      <c r="AM60" s="89"/>
      <c r="AZ60" s="55">
        <v>764.95254289725403</v>
      </c>
      <c r="BA60" s="55">
        <v>70.000420937475411</v>
      </c>
      <c r="BB60" s="60">
        <v>53547</v>
      </c>
      <c r="BC60" s="40">
        <f t="shared" si="2"/>
        <v>0.86902118875126588</v>
      </c>
      <c r="BD60" s="86"/>
    </row>
    <row r="61" spans="1:56" x14ac:dyDescent="0.25">
      <c r="A61" s="85"/>
      <c r="B61" s="55" t="s">
        <v>65</v>
      </c>
      <c r="D61" s="55" t="s">
        <v>269</v>
      </c>
      <c r="E61" s="56" t="s">
        <v>888</v>
      </c>
      <c r="G61" s="55">
        <v>100</v>
      </c>
      <c r="H61" s="55">
        <v>399</v>
      </c>
      <c r="I61" s="89" t="s">
        <v>211</v>
      </c>
      <c r="J61" s="89" t="s">
        <v>78</v>
      </c>
      <c r="K61" s="89" t="s">
        <v>84</v>
      </c>
      <c r="L61" s="66">
        <v>57.286012289413421</v>
      </c>
      <c r="M61" s="89">
        <v>4</v>
      </c>
      <c r="N61" s="89" t="s">
        <v>71</v>
      </c>
      <c r="Q61" s="57"/>
      <c r="R61" s="57"/>
      <c r="S61" s="61"/>
      <c r="T61" s="57"/>
      <c r="V61" s="57"/>
      <c r="W61" s="59"/>
      <c r="X61" s="59"/>
      <c r="Y61" s="59"/>
      <c r="Z61" s="59"/>
      <c r="AA61" s="59"/>
      <c r="AC61" s="59"/>
      <c r="AD61" s="59"/>
      <c r="AF61" s="59">
        <v>145539.9</v>
      </c>
      <c r="AG61" s="59" t="s">
        <v>273</v>
      </c>
      <c r="AZ61" s="55">
        <v>1709.909865823035</v>
      </c>
      <c r="BA61" s="55">
        <v>51.585175197257307</v>
      </c>
      <c r="BB61" s="60">
        <v>88206</v>
      </c>
      <c r="BC61" s="40">
        <f t="shared" si="2"/>
        <v>1.4315065825348603</v>
      </c>
      <c r="BD61" s="86"/>
    </row>
    <row r="62" spans="1:56" x14ac:dyDescent="0.25">
      <c r="A62" s="85"/>
      <c r="B62" s="55" t="s">
        <v>65</v>
      </c>
      <c r="C62" s="94"/>
      <c r="D62" s="94" t="s">
        <v>702</v>
      </c>
      <c r="E62" s="56" t="s">
        <v>888</v>
      </c>
      <c r="F62" s="158"/>
      <c r="G62" s="121">
        <v>800</v>
      </c>
      <c r="H62" s="122">
        <v>999</v>
      </c>
      <c r="I62" s="94" t="s">
        <v>359</v>
      </c>
      <c r="J62" s="94" t="s">
        <v>83</v>
      </c>
      <c r="K62" s="94" t="s">
        <v>73</v>
      </c>
      <c r="L62" s="97">
        <v>29</v>
      </c>
      <c r="M62" s="94">
        <v>4</v>
      </c>
      <c r="N62" s="94" t="s">
        <v>68</v>
      </c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6">
        <v>63942.15</v>
      </c>
      <c r="AG62" s="96"/>
      <c r="AH62" s="158"/>
      <c r="AI62" s="94"/>
      <c r="AJ62" s="97"/>
      <c r="AK62" s="96"/>
      <c r="AL62" s="96"/>
      <c r="AM62" s="94"/>
      <c r="AN62" s="96"/>
      <c r="AO62" s="96"/>
      <c r="AP62" s="94"/>
      <c r="AY62" s="110"/>
      <c r="AZ62" s="55">
        <v>1114.5146837563329</v>
      </c>
      <c r="BA62" s="55">
        <v>37.015214425850836</v>
      </c>
      <c r="BB62" s="60">
        <v>41253</v>
      </c>
      <c r="BC62" s="40">
        <f t="shared" si="2"/>
        <v>0.66950027264937295</v>
      </c>
      <c r="BD62" s="86"/>
    </row>
    <row r="63" spans="1:56" x14ac:dyDescent="0.25">
      <c r="A63" s="85"/>
      <c r="B63" s="55" t="s">
        <v>65</v>
      </c>
      <c r="D63" s="36" t="s">
        <v>702</v>
      </c>
      <c r="E63" s="56" t="s">
        <v>888</v>
      </c>
      <c r="F63" s="55"/>
      <c r="G63" s="121">
        <v>100</v>
      </c>
      <c r="H63" s="122">
        <v>1099</v>
      </c>
      <c r="I63" s="55" t="s">
        <v>360</v>
      </c>
      <c r="J63" s="55" t="s">
        <v>78</v>
      </c>
      <c r="K63" s="55" t="s">
        <v>81</v>
      </c>
      <c r="L63" s="57">
        <v>53</v>
      </c>
      <c r="M63" s="55">
        <v>4</v>
      </c>
      <c r="N63" s="55" t="s">
        <v>71</v>
      </c>
      <c r="AF63" s="59">
        <v>374336.91749999998</v>
      </c>
      <c r="AH63" s="55"/>
      <c r="AJ63" s="55"/>
      <c r="AK63" s="55"/>
      <c r="AL63" s="55"/>
      <c r="AN63" s="55"/>
      <c r="AO63" s="55"/>
      <c r="AQ63" s="55"/>
      <c r="AR63" s="55"/>
      <c r="AT63" s="55"/>
      <c r="AU63" s="55"/>
      <c r="AY63" s="110"/>
      <c r="AZ63" s="55">
        <v>5484.79</v>
      </c>
      <c r="BA63" s="55">
        <v>39</v>
      </c>
      <c r="BB63" s="55">
        <v>213906.81</v>
      </c>
      <c r="BC63" s="40">
        <f t="shared" si="2"/>
        <v>3.471521286126042</v>
      </c>
      <c r="BD63" s="86"/>
    </row>
    <row r="64" spans="1:56" x14ac:dyDescent="0.25">
      <c r="A64" s="85"/>
      <c r="B64" s="55" t="s">
        <v>65</v>
      </c>
      <c r="E64" s="55" t="s">
        <v>866</v>
      </c>
      <c r="F64" s="55"/>
      <c r="G64" s="121"/>
      <c r="H64" s="122"/>
      <c r="I64" s="55" t="s">
        <v>132</v>
      </c>
      <c r="J64" s="55" t="s">
        <v>945</v>
      </c>
      <c r="K64" s="55" t="s">
        <v>946</v>
      </c>
      <c r="L64" s="57">
        <v>54.50797282446208</v>
      </c>
      <c r="M64" s="55">
        <v>4</v>
      </c>
      <c r="N64" s="55" t="s">
        <v>69</v>
      </c>
      <c r="AB64" s="55">
        <v>11</v>
      </c>
      <c r="AF64" s="59">
        <v>95355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110"/>
      <c r="AZ64" s="55">
        <v>1654.55</v>
      </c>
      <c r="BA64" s="55">
        <v>29.333333333333332</v>
      </c>
      <c r="BB64" s="55">
        <v>48899.86</v>
      </c>
      <c r="BC64" s="61">
        <f t="shared" si="2"/>
        <v>0.79360215263171563</v>
      </c>
      <c r="BD64" s="86"/>
    </row>
    <row r="65" spans="1:56" x14ac:dyDescent="0.25">
      <c r="A65" s="85"/>
      <c r="B65" s="55" t="s">
        <v>65</v>
      </c>
      <c r="E65" s="55" t="s">
        <v>866</v>
      </c>
      <c r="G65" s="105"/>
      <c r="H65" s="106"/>
      <c r="I65" s="55" t="s">
        <v>947</v>
      </c>
      <c r="J65" s="55" t="s">
        <v>935</v>
      </c>
      <c r="K65" s="55" t="s">
        <v>948</v>
      </c>
      <c r="L65" s="76">
        <v>24.863077785918374</v>
      </c>
      <c r="M65" s="55">
        <v>4</v>
      </c>
      <c r="N65" s="55" t="s">
        <v>68</v>
      </c>
      <c r="AB65" s="55">
        <v>34</v>
      </c>
      <c r="AF65" s="59">
        <v>80043.22799999993</v>
      </c>
      <c r="AI65" s="55" t="s">
        <v>869</v>
      </c>
      <c r="AY65" s="111"/>
      <c r="AZ65" s="55">
        <v>1234.2299999999991</v>
      </c>
      <c r="BA65" s="55">
        <v>36</v>
      </c>
      <c r="BB65" s="60">
        <v>44468.459999999963</v>
      </c>
      <c r="BC65" s="61">
        <f t="shared" si="2"/>
        <v>0.72168438887590503</v>
      </c>
      <c r="BD65" s="86"/>
    </row>
    <row r="66" spans="1:56" x14ac:dyDescent="0.25">
      <c r="A66" s="85"/>
      <c r="B66" s="55" t="s">
        <v>65</v>
      </c>
      <c r="E66" s="55" t="s">
        <v>866</v>
      </c>
      <c r="G66" s="105"/>
      <c r="H66" s="106"/>
      <c r="I66" s="55" t="s">
        <v>949</v>
      </c>
      <c r="J66" s="55" t="s">
        <v>950</v>
      </c>
      <c r="K66" s="55" t="s">
        <v>951</v>
      </c>
      <c r="L66" s="76">
        <v>34</v>
      </c>
      <c r="M66" s="55">
        <v>4</v>
      </c>
      <c r="N66" s="55" t="s">
        <v>68</v>
      </c>
      <c r="AB66" s="57" t="s">
        <v>952</v>
      </c>
      <c r="AF66" s="59">
        <v>35643.132000000005</v>
      </c>
      <c r="AI66" s="55" t="s">
        <v>869</v>
      </c>
      <c r="AY66" s="111" t="s">
        <v>953</v>
      </c>
      <c r="AZ66" s="60">
        <v>471.47</v>
      </c>
      <c r="BA66" s="60">
        <v>42</v>
      </c>
      <c r="BB66" s="87">
        <v>19801.740000000002</v>
      </c>
      <c r="BC66" s="61">
        <f t="shared" si="2"/>
        <v>0.32136499961050091</v>
      </c>
      <c r="BD66" s="86"/>
    </row>
    <row r="67" spans="1:56" x14ac:dyDescent="0.25">
      <c r="A67" s="85"/>
      <c r="B67" s="55" t="s">
        <v>65</v>
      </c>
      <c r="E67" s="55" t="s">
        <v>866</v>
      </c>
      <c r="F67" s="55"/>
      <c r="G67" s="121"/>
      <c r="H67" s="122"/>
      <c r="I67" s="55" t="s">
        <v>954</v>
      </c>
      <c r="J67" s="55" t="s">
        <v>102</v>
      </c>
      <c r="K67" s="55" t="s">
        <v>82</v>
      </c>
      <c r="L67" s="57">
        <v>55.224869016238728</v>
      </c>
      <c r="M67" s="55">
        <v>4</v>
      </c>
      <c r="N67" s="55" t="s">
        <v>69</v>
      </c>
      <c r="AB67" s="55">
        <v>6</v>
      </c>
      <c r="AF67" s="59">
        <v>35953</v>
      </c>
      <c r="AH67" s="55"/>
      <c r="AI67" s="55" t="s">
        <v>869</v>
      </c>
      <c r="AJ67" s="55"/>
      <c r="AK67" s="55"/>
      <c r="AL67" s="55"/>
      <c r="AN67" s="55"/>
      <c r="AO67" s="55"/>
      <c r="AQ67" s="55"/>
      <c r="AR67" s="55"/>
      <c r="AT67" s="55"/>
      <c r="AU67" s="55"/>
      <c r="AY67" s="110"/>
      <c r="AZ67" s="55">
        <v>904.75</v>
      </c>
      <c r="BA67" s="55">
        <v>20</v>
      </c>
      <c r="BB67" s="55">
        <v>18437.400000000001</v>
      </c>
      <c r="BC67" s="61">
        <f t="shared" si="2"/>
        <v>0.29922294928721666</v>
      </c>
      <c r="BD67" s="86"/>
    </row>
    <row r="68" spans="1:56" x14ac:dyDescent="0.25">
      <c r="A68" s="85"/>
      <c r="B68" s="55" t="s">
        <v>65</v>
      </c>
      <c r="D68" s="55" t="s">
        <v>955</v>
      </c>
      <c r="E68" s="56" t="s">
        <v>888</v>
      </c>
      <c r="G68" s="108">
        <v>100</v>
      </c>
      <c r="H68" s="109">
        <v>199</v>
      </c>
      <c r="I68" s="55" t="s">
        <v>361</v>
      </c>
      <c r="J68" s="55" t="s">
        <v>82</v>
      </c>
      <c r="K68" s="55" t="s">
        <v>362</v>
      </c>
      <c r="L68" s="57">
        <v>37</v>
      </c>
      <c r="M68" s="55">
        <v>4</v>
      </c>
      <c r="N68" s="55" t="s">
        <v>68</v>
      </c>
      <c r="AF68" s="59">
        <v>14171.65</v>
      </c>
      <c r="AY68" s="110"/>
      <c r="AZ68" s="55">
        <v>254</v>
      </c>
      <c r="BA68" s="55">
        <v>36</v>
      </c>
      <c r="BB68" s="60">
        <v>9143</v>
      </c>
      <c r="BC68" s="40">
        <f t="shared" si="2"/>
        <v>0.14838292955259536</v>
      </c>
      <c r="BD68" s="86"/>
    </row>
    <row r="69" spans="1:56" x14ac:dyDescent="0.25">
      <c r="A69" s="85"/>
      <c r="B69" s="28" t="s">
        <v>65</v>
      </c>
      <c r="C69" s="28"/>
      <c r="D69" s="28" t="s">
        <v>702</v>
      </c>
      <c r="E69" s="29" t="s">
        <v>888</v>
      </c>
      <c r="F69" s="28"/>
      <c r="G69" s="163">
        <v>136</v>
      </c>
      <c r="H69" s="164">
        <v>299</v>
      </c>
      <c r="I69" s="28" t="s">
        <v>363</v>
      </c>
      <c r="J69" s="28" t="s">
        <v>210</v>
      </c>
      <c r="K69" s="28" t="s">
        <v>80</v>
      </c>
      <c r="L69" s="35">
        <v>35</v>
      </c>
      <c r="M69" s="28">
        <v>4</v>
      </c>
      <c r="N69" s="28" t="s">
        <v>69</v>
      </c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34">
        <v>54247.049999999996</v>
      </c>
      <c r="AG69" s="34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197"/>
      <c r="AZ69" s="55">
        <v>966.98762444828799</v>
      </c>
      <c r="BA69" s="55">
        <v>33.999400994152204</v>
      </c>
      <c r="BB69" s="55">
        <v>32877</v>
      </c>
      <c r="BC69" s="40">
        <f t="shared" si="2"/>
        <v>0.53356508530030378</v>
      </c>
      <c r="BD69" s="86"/>
    </row>
    <row r="70" spans="1:56" x14ac:dyDescent="0.25">
      <c r="A70" s="85"/>
      <c r="B70" s="55" t="s">
        <v>65</v>
      </c>
      <c r="E70" s="55" t="s">
        <v>866</v>
      </c>
      <c r="G70" s="105"/>
      <c r="H70" s="106"/>
      <c r="I70" s="89" t="s">
        <v>956</v>
      </c>
      <c r="J70" s="89" t="s">
        <v>943</v>
      </c>
      <c r="K70" s="89" t="s">
        <v>944</v>
      </c>
      <c r="L70" s="66">
        <v>15.964103848401368</v>
      </c>
      <c r="M70" s="55">
        <v>4</v>
      </c>
      <c r="N70" s="89" t="s">
        <v>68</v>
      </c>
      <c r="Q70" s="57"/>
      <c r="R70" s="57"/>
      <c r="S70" s="61"/>
      <c r="T70" s="57"/>
      <c r="V70" s="57"/>
      <c r="W70" s="59"/>
      <c r="X70" s="59"/>
      <c r="Y70" s="59"/>
      <c r="Z70" s="59"/>
      <c r="AA70" s="59"/>
      <c r="AB70" s="55">
        <v>8</v>
      </c>
      <c r="AC70" s="59"/>
      <c r="AD70" s="59"/>
      <c r="AF70" s="59">
        <v>62099.135999999999</v>
      </c>
      <c r="AI70" s="55" t="s">
        <v>869</v>
      </c>
      <c r="AM70" s="89"/>
      <c r="AY70" s="107"/>
      <c r="AZ70" s="55">
        <v>958.31999999999994</v>
      </c>
      <c r="BA70" s="55">
        <v>36</v>
      </c>
      <c r="BB70" s="60">
        <v>34499.519999999997</v>
      </c>
      <c r="BC70" s="61">
        <f t="shared" si="2"/>
        <v>0.55989717223650382</v>
      </c>
      <c r="BD70" s="86"/>
    </row>
    <row r="71" spans="1:56" x14ac:dyDescent="0.25">
      <c r="A71" s="85"/>
      <c r="B71" s="55" t="s">
        <v>65</v>
      </c>
      <c r="D71" s="55" t="s">
        <v>955</v>
      </c>
      <c r="E71" s="56" t="s">
        <v>888</v>
      </c>
      <c r="G71" s="108">
        <v>100</v>
      </c>
      <c r="H71" s="109">
        <v>199</v>
      </c>
      <c r="I71" s="55" t="s">
        <v>85</v>
      </c>
      <c r="J71" s="55" t="s">
        <v>364</v>
      </c>
      <c r="K71" s="55" t="s">
        <v>162</v>
      </c>
      <c r="L71" s="57">
        <v>20</v>
      </c>
      <c r="M71" s="55">
        <v>4</v>
      </c>
      <c r="N71" s="55" t="s">
        <v>68</v>
      </c>
      <c r="AF71" s="59">
        <v>28657.95</v>
      </c>
      <c r="AY71" s="110"/>
      <c r="AZ71" s="55">
        <v>514</v>
      </c>
      <c r="BA71" s="55">
        <v>36</v>
      </c>
      <c r="BB71" s="60">
        <v>18489</v>
      </c>
      <c r="BC71" s="40">
        <f t="shared" si="2"/>
        <v>0.30006037236114358</v>
      </c>
      <c r="BD71" s="86"/>
    </row>
    <row r="72" spans="1:56" x14ac:dyDescent="0.25">
      <c r="A72" s="85"/>
      <c r="B72" s="55" t="s">
        <v>65</v>
      </c>
      <c r="E72" s="55" t="s">
        <v>866</v>
      </c>
      <c r="G72" s="105"/>
      <c r="H72" s="106"/>
      <c r="I72" s="55" t="s">
        <v>936</v>
      </c>
      <c r="J72" s="55" t="s">
        <v>215</v>
      </c>
      <c r="K72" s="55" t="s">
        <v>948</v>
      </c>
      <c r="L72" s="76">
        <v>30.158552427789509</v>
      </c>
      <c r="M72" s="55">
        <v>4</v>
      </c>
      <c r="N72" s="55" t="s">
        <v>68</v>
      </c>
      <c r="AB72" s="57">
        <v>33</v>
      </c>
      <c r="AF72" s="59">
        <v>84858.904182527869</v>
      </c>
      <c r="AI72" s="55" t="s">
        <v>869</v>
      </c>
      <c r="AY72" s="111"/>
      <c r="AZ72" s="60">
        <v>1341.3398793599981</v>
      </c>
      <c r="BA72" s="60">
        <v>35.200000000000003</v>
      </c>
      <c r="BB72" s="87">
        <v>47143.835656959927</v>
      </c>
      <c r="BC72" s="61">
        <f t="shared" si="2"/>
        <v>0.76510340644491071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5"/>
      <c r="H75" s="106"/>
      <c r="I75" s="55" t="s">
        <v>350</v>
      </c>
      <c r="J75" s="55" t="s">
        <v>386</v>
      </c>
      <c r="K75" s="55" t="s">
        <v>373</v>
      </c>
      <c r="L75" s="76">
        <v>17.673388240453615</v>
      </c>
      <c r="M75" s="55">
        <v>4</v>
      </c>
      <c r="N75" s="55" t="s">
        <v>68</v>
      </c>
      <c r="AB75" s="57">
        <v>33</v>
      </c>
      <c r="AF75" s="59">
        <v>145131.83999999982</v>
      </c>
      <c r="AI75" s="55" t="s">
        <v>869</v>
      </c>
      <c r="AY75" s="111"/>
      <c r="AZ75" s="60"/>
      <c r="BA75" s="60"/>
      <c r="BB75" s="60">
        <v>142801</v>
      </c>
      <c r="BC75" s="61">
        <f t="shared" si="2"/>
        <v>2.3175358988340995</v>
      </c>
      <c r="BD75" s="86"/>
    </row>
    <row r="76" spans="1:56" x14ac:dyDescent="0.25">
      <c r="A76" s="85"/>
      <c r="B76" s="55" t="s">
        <v>65</v>
      </c>
      <c r="E76" s="55" t="s">
        <v>866</v>
      </c>
      <c r="G76" s="108"/>
      <c r="H76" s="109"/>
      <c r="I76" s="55" t="s">
        <v>959</v>
      </c>
      <c r="J76" s="55" t="s">
        <v>960</v>
      </c>
      <c r="K76" s="55" t="s">
        <v>961</v>
      </c>
      <c r="L76" s="57">
        <v>47.40497948905405</v>
      </c>
      <c r="M76" s="55">
        <v>4</v>
      </c>
      <c r="N76" s="55" t="s">
        <v>68</v>
      </c>
      <c r="AB76" s="55">
        <v>2</v>
      </c>
      <c r="AF76" s="59">
        <v>30136.103999999879</v>
      </c>
      <c r="AI76" s="55" t="s">
        <v>869</v>
      </c>
      <c r="AY76" s="110"/>
      <c r="AZ76" s="55">
        <v>492.41999999999803</v>
      </c>
      <c r="BA76" s="55">
        <v>34</v>
      </c>
      <c r="BB76" s="60">
        <v>16742.279999999933</v>
      </c>
      <c r="BC76" s="61">
        <f t="shared" si="2"/>
        <v>0.27171262756095554</v>
      </c>
      <c r="BD76" s="86"/>
    </row>
    <row r="77" spans="1:56" x14ac:dyDescent="0.25">
      <c r="A77" s="85"/>
      <c r="B77" s="55" t="s">
        <v>65</v>
      </c>
      <c r="D77" s="36" t="s">
        <v>702</v>
      </c>
      <c r="E77" s="56" t="s">
        <v>888</v>
      </c>
      <c r="G77" s="121">
        <v>100</v>
      </c>
      <c r="H77" s="122">
        <v>629</v>
      </c>
      <c r="I77" s="55" t="s">
        <v>358</v>
      </c>
      <c r="J77" s="55" t="s">
        <v>367</v>
      </c>
      <c r="K77" s="55" t="s">
        <v>73</v>
      </c>
      <c r="L77" s="57">
        <v>21</v>
      </c>
      <c r="M77" s="55">
        <v>4</v>
      </c>
      <c r="N77" s="55" t="s">
        <v>68</v>
      </c>
      <c r="AF77" s="59">
        <v>184008.25</v>
      </c>
      <c r="AY77" s="110"/>
      <c r="AZ77" s="55">
        <v>3063.1175210625788</v>
      </c>
      <c r="BA77" s="55">
        <v>38.75626683719873</v>
      </c>
      <c r="BB77" s="60">
        <v>118715</v>
      </c>
      <c r="BC77" s="40">
        <f t="shared" si="2"/>
        <v>1.9266410895588273</v>
      </c>
      <c r="BD77" s="86"/>
    </row>
    <row r="78" spans="1:56" x14ac:dyDescent="0.25">
      <c r="A78" s="85"/>
      <c r="B78" s="55" t="s">
        <v>65</v>
      </c>
      <c r="D78" s="55" t="s">
        <v>702</v>
      </c>
      <c r="E78" s="56" t="s">
        <v>888</v>
      </c>
      <c r="G78" s="121"/>
      <c r="H78" s="122"/>
      <c r="I78" s="55" t="s">
        <v>190</v>
      </c>
      <c r="J78" s="55" t="s">
        <v>368</v>
      </c>
      <c r="K78" s="55" t="s">
        <v>369</v>
      </c>
      <c r="L78" s="57" t="s">
        <v>370</v>
      </c>
      <c r="M78" s="55">
        <v>4</v>
      </c>
      <c r="N78" s="55" t="s">
        <v>68</v>
      </c>
      <c r="AF78" s="59">
        <v>150444</v>
      </c>
      <c r="AY78" s="120" t="s">
        <v>371</v>
      </c>
      <c r="AZ78" s="55">
        <v>995</v>
      </c>
      <c r="BA78" s="55">
        <v>36</v>
      </c>
      <c r="BB78" s="60">
        <v>35820</v>
      </c>
      <c r="BC78" s="40">
        <f t="shared" si="2"/>
        <v>0.58132741294695023</v>
      </c>
      <c r="BD78" s="86"/>
    </row>
    <row r="79" spans="1:56" x14ac:dyDescent="0.25">
      <c r="A79" s="85"/>
      <c r="B79" s="55" t="s">
        <v>65</v>
      </c>
      <c r="D79" s="55" t="s">
        <v>270</v>
      </c>
      <c r="E79" s="56" t="s">
        <v>888</v>
      </c>
      <c r="F79" s="55"/>
      <c r="G79" s="105">
        <v>600</v>
      </c>
      <c r="H79" s="106">
        <v>699</v>
      </c>
      <c r="I79" s="55" t="s">
        <v>79</v>
      </c>
      <c r="J79" s="55" t="s">
        <v>81</v>
      </c>
      <c r="K79" s="55" t="s">
        <v>215</v>
      </c>
      <c r="L79" s="66">
        <v>66.71148036253777</v>
      </c>
      <c r="M79" s="55">
        <v>4</v>
      </c>
      <c r="N79" s="55" t="s">
        <v>69</v>
      </c>
      <c r="AF79" s="59">
        <v>62261.1</v>
      </c>
      <c r="AG79" s="59">
        <v>30131.58</v>
      </c>
      <c r="AH79" s="55"/>
      <c r="AQ79" s="55"/>
      <c r="AR79" s="55"/>
      <c r="AT79" s="55"/>
      <c r="AU79" s="55"/>
      <c r="AY79" s="107"/>
      <c r="AZ79" s="55">
        <v>943.32545346261304</v>
      </c>
      <c r="BA79" s="55">
        <v>40.001040851269174</v>
      </c>
      <c r="BB79" s="60">
        <v>37734</v>
      </c>
      <c r="BC79" s="40">
        <f t="shared" si="2"/>
        <v>0.61238996650307709</v>
      </c>
      <c r="BD79" s="86"/>
    </row>
    <row r="80" spans="1:56" x14ac:dyDescent="0.25">
      <c r="A80" s="85"/>
      <c r="B80" s="55" t="s">
        <v>65</v>
      </c>
      <c r="E80" s="55" t="s">
        <v>866</v>
      </c>
      <c r="F80" s="55"/>
      <c r="G80" s="121"/>
      <c r="H80" s="122"/>
      <c r="I80" s="55" t="s">
        <v>84</v>
      </c>
      <c r="J80" s="55" t="s">
        <v>962</v>
      </c>
      <c r="K80" s="55" t="s">
        <v>963</v>
      </c>
      <c r="L80" s="57">
        <v>52.631763662761749</v>
      </c>
      <c r="M80" s="55">
        <v>4</v>
      </c>
      <c r="N80" s="55" t="s">
        <v>71</v>
      </c>
      <c r="AB80" s="55">
        <v>9</v>
      </c>
      <c r="AF80" s="59">
        <v>66983</v>
      </c>
      <c r="AH80" s="55"/>
      <c r="AI80" s="55" t="s">
        <v>869</v>
      </c>
      <c r="AJ80" s="55"/>
      <c r="AK80" s="55"/>
      <c r="AL80" s="55"/>
      <c r="AN80" s="55"/>
      <c r="AO80" s="55"/>
      <c r="AQ80" s="55"/>
      <c r="AR80" s="55"/>
      <c r="AT80" s="55"/>
      <c r="AU80" s="55"/>
      <c r="AY80" s="120"/>
      <c r="AZ80" s="55">
        <v>911.22834039000008</v>
      </c>
      <c r="BA80" s="55">
        <v>34.666666666666664</v>
      </c>
      <c r="BB80" s="55">
        <v>31896.444123820002</v>
      </c>
      <c r="BC80" s="61">
        <f t="shared" si="2"/>
        <v>0.51765151716100599</v>
      </c>
      <c r="BD80" s="86"/>
    </row>
    <row r="81" spans="1:56" x14ac:dyDescent="0.25">
      <c r="A81" s="85"/>
      <c r="B81" s="55" t="s">
        <v>65</v>
      </c>
      <c r="E81" s="55" t="s">
        <v>866</v>
      </c>
      <c r="F81" s="56"/>
      <c r="G81" s="105"/>
      <c r="H81" s="106"/>
      <c r="I81" s="55" t="s">
        <v>935</v>
      </c>
      <c r="J81" s="55" t="s">
        <v>215</v>
      </c>
      <c r="K81" s="55" t="s">
        <v>942</v>
      </c>
      <c r="L81" s="76">
        <v>33.430413012667572</v>
      </c>
      <c r="M81" s="55">
        <v>4</v>
      </c>
      <c r="N81" s="55" t="s">
        <v>68</v>
      </c>
      <c r="AB81" s="55">
        <v>5</v>
      </c>
      <c r="AF81" s="59">
        <v>63780.803999999829</v>
      </c>
      <c r="AH81" s="55"/>
      <c r="AI81" s="55" t="s">
        <v>869</v>
      </c>
      <c r="AQ81" s="55"/>
      <c r="AR81" s="55"/>
      <c r="AT81" s="55"/>
      <c r="AU81" s="55"/>
      <c r="AY81" s="107"/>
      <c r="AZ81" s="55">
        <v>1161.779999999997</v>
      </c>
      <c r="BA81" s="55">
        <v>31.333333333333332</v>
      </c>
      <c r="BB81" s="60">
        <v>35433.779999999904</v>
      </c>
      <c r="BC81" s="61">
        <f t="shared" si="2"/>
        <v>0.57505939861338162</v>
      </c>
      <c r="BD81" s="86"/>
    </row>
    <row r="82" spans="1:56" x14ac:dyDescent="0.25">
      <c r="A82" s="85"/>
      <c r="B82" s="55" t="s">
        <v>65</v>
      </c>
      <c r="E82" s="55" t="s">
        <v>866</v>
      </c>
      <c r="G82" s="121"/>
      <c r="H82" s="122"/>
      <c r="I82" s="55" t="s">
        <v>82</v>
      </c>
      <c r="J82" s="55" t="s">
        <v>943</v>
      </c>
      <c r="K82" s="55" t="s">
        <v>964</v>
      </c>
      <c r="L82" s="57">
        <v>39.671147190058527</v>
      </c>
      <c r="M82" s="55">
        <v>4</v>
      </c>
      <c r="N82" s="55" t="s">
        <v>68</v>
      </c>
      <c r="AB82" s="55">
        <v>17</v>
      </c>
      <c r="AF82" s="59">
        <v>155392.56</v>
      </c>
      <c r="AI82" s="55" t="s">
        <v>869</v>
      </c>
      <c r="AY82" s="110"/>
      <c r="AZ82" s="55">
        <v>1438.8200000000002</v>
      </c>
      <c r="BA82" s="55">
        <v>60</v>
      </c>
      <c r="BB82" s="60">
        <v>86329.2</v>
      </c>
      <c r="BC82" s="61">
        <f t="shared" si="2"/>
        <v>1.401047752590169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Y83" s="110"/>
      <c r="AZ83" s="55">
        <v>474</v>
      </c>
      <c r="BA83" s="55">
        <v>20</v>
      </c>
      <c r="BB83" s="60">
        <v>9471</v>
      </c>
      <c r="BC83" s="40">
        <f t="shared" si="2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2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2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1453</v>
      </c>
      <c r="E86" s="20" t="s">
        <v>866</v>
      </c>
      <c r="F86" s="20"/>
      <c r="G86" s="142"/>
      <c r="H86" s="143"/>
      <c r="I86" s="20" t="s">
        <v>202</v>
      </c>
      <c r="J86" s="20" t="s">
        <v>1454</v>
      </c>
      <c r="K86" s="20" t="s">
        <v>86</v>
      </c>
      <c r="L86" s="27">
        <v>50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13598.63</v>
      </c>
      <c r="AG86" s="41">
        <v>13598.63</v>
      </c>
      <c r="AH86" s="20" t="s">
        <v>700</v>
      </c>
      <c r="AI86" s="20" t="s">
        <v>869</v>
      </c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153"/>
      <c r="BB86" s="55">
        <v>14567</v>
      </c>
      <c r="BC86" s="61">
        <f t="shared" si="2"/>
        <v>0.23640972709096103</v>
      </c>
      <c r="BD86" s="86"/>
    </row>
    <row r="87" spans="1:56" x14ac:dyDescent="0.25">
      <c r="A87" s="85"/>
      <c r="B87" s="20" t="s">
        <v>65</v>
      </c>
      <c r="C87" s="20"/>
      <c r="D87" s="20" t="s">
        <v>966</v>
      </c>
      <c r="E87" s="24" t="s">
        <v>888</v>
      </c>
      <c r="F87" s="25"/>
      <c r="G87" s="140">
        <v>2600</v>
      </c>
      <c r="H87" s="141">
        <v>2999</v>
      </c>
      <c r="I87" s="20" t="s">
        <v>373</v>
      </c>
      <c r="J87" s="20" t="s">
        <v>67</v>
      </c>
      <c r="K87" s="20" t="s">
        <v>225</v>
      </c>
      <c r="L87" s="27">
        <v>26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83166.8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1794.7086713025089</v>
      </c>
      <c r="BA87" s="55">
        <v>29.896774255321997</v>
      </c>
      <c r="BB87" s="60">
        <v>53656</v>
      </c>
      <c r="BC87" s="40">
        <f t="shared" si="2"/>
        <v>0.87079016384928987</v>
      </c>
      <c r="BD87" s="86"/>
    </row>
    <row r="88" spans="1:56" x14ac:dyDescent="0.25">
      <c r="A88" s="98"/>
      <c r="B88" s="20" t="s">
        <v>65</v>
      </c>
      <c r="C88" s="20"/>
      <c r="D88" s="20" t="s">
        <v>966</v>
      </c>
      <c r="E88" s="24" t="s">
        <v>888</v>
      </c>
      <c r="F88" s="25"/>
      <c r="G88" s="140">
        <v>3100</v>
      </c>
      <c r="H88" s="168">
        <v>3199</v>
      </c>
      <c r="I88" s="20" t="s">
        <v>374</v>
      </c>
      <c r="J88" s="20" t="s">
        <v>202</v>
      </c>
      <c r="K88" s="20" t="s">
        <v>73</v>
      </c>
      <c r="L88" s="27">
        <v>25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13483.45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362</v>
      </c>
      <c r="BA88" s="55">
        <v>24</v>
      </c>
      <c r="BB88" s="60">
        <v>8699</v>
      </c>
      <c r="BC88" s="40">
        <f t="shared" ref="BC88:BC119" si="3">BB88/(5280*11.67)</f>
        <v>0.14117719612578225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200</v>
      </c>
      <c r="H89" s="141">
        <v>549</v>
      </c>
      <c r="I89" s="20" t="s">
        <v>225</v>
      </c>
      <c r="J89" s="20" t="s">
        <v>162</v>
      </c>
      <c r="K89" s="20" t="s">
        <v>375</v>
      </c>
      <c r="L89" s="27">
        <v>19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109563.29999999983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1963.499999999997</v>
      </c>
      <c r="BA89" s="55">
        <v>36</v>
      </c>
      <c r="BB89" s="60">
        <v>70685.999999999884</v>
      </c>
      <c r="BC89" s="40">
        <f t="shared" si="3"/>
        <v>1.1471722365038541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500</v>
      </c>
      <c r="H90" s="141">
        <v>619</v>
      </c>
      <c r="I90" s="20" t="s">
        <v>376</v>
      </c>
      <c r="J90" s="20" t="s">
        <v>375</v>
      </c>
      <c r="K90" s="20" t="s">
        <v>73</v>
      </c>
      <c r="L90" s="27">
        <v>17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33046</v>
      </c>
      <c r="AG90" s="41" t="s">
        <v>967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710.67076227871507</v>
      </c>
      <c r="BA90" s="55">
        <v>29.99982710930578</v>
      </c>
      <c r="BB90" s="60">
        <v>21320</v>
      </c>
      <c r="BC90" s="40">
        <f t="shared" si="3"/>
        <v>0.34600503752174705</v>
      </c>
      <c r="BD90" s="86"/>
    </row>
    <row r="91" spans="1:56" x14ac:dyDescent="0.25">
      <c r="A91" s="85"/>
      <c r="B91" s="20" t="s">
        <v>65</v>
      </c>
      <c r="C91" s="20"/>
      <c r="D91" s="20" t="s">
        <v>966</v>
      </c>
      <c r="E91" s="24" t="s">
        <v>888</v>
      </c>
      <c r="F91" s="25"/>
      <c r="G91" s="140">
        <v>200</v>
      </c>
      <c r="H91" s="168">
        <v>599</v>
      </c>
      <c r="I91" s="20" t="s">
        <v>202</v>
      </c>
      <c r="J91" s="20" t="s">
        <v>377</v>
      </c>
      <c r="K91" s="20" t="s">
        <v>162</v>
      </c>
      <c r="L91" s="27">
        <v>41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120216.45</v>
      </c>
      <c r="AG91" s="41">
        <f>589179.69</f>
        <v>589179.68999999994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2370.8763190488421</v>
      </c>
      <c r="BA91" s="55">
        <v>32.71322058297644</v>
      </c>
      <c r="BB91" s="60">
        <v>77559</v>
      </c>
      <c r="BC91" s="40">
        <f t="shared" si="3"/>
        <v>1.2587150424554023</v>
      </c>
      <c r="BD91" s="86"/>
    </row>
    <row r="92" spans="1:56" x14ac:dyDescent="0.25">
      <c r="A92" s="85"/>
      <c r="B92" s="20" t="s">
        <v>65</v>
      </c>
      <c r="C92" s="20"/>
      <c r="D92" s="20" t="s">
        <v>968</v>
      </c>
      <c r="E92" s="24" t="s">
        <v>888</v>
      </c>
      <c r="F92" s="25"/>
      <c r="G92" s="140"/>
      <c r="H92" s="141"/>
      <c r="I92" s="20" t="s">
        <v>378</v>
      </c>
      <c r="J92" s="20" t="s">
        <v>162</v>
      </c>
      <c r="K92" s="20" t="s">
        <v>379</v>
      </c>
      <c r="L92" s="27">
        <v>18.372216525446596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123495.78499999993</v>
      </c>
      <c r="AG92" s="41">
        <f>32358.27+151428.36</f>
        <v>183786.62999999998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3"/>
      <c r="AZ92" s="55">
        <v>2951.3999999999983</v>
      </c>
      <c r="BA92" s="55">
        <v>27</v>
      </c>
      <c r="BB92" s="60">
        <v>79674.699999999953</v>
      </c>
      <c r="BC92" s="40">
        <f t="shared" si="3"/>
        <v>1.2930510113993396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/>
      <c r="H93" s="141"/>
      <c r="I93" s="20" t="s">
        <v>380</v>
      </c>
      <c r="J93" s="20" t="s">
        <v>162</v>
      </c>
      <c r="K93" s="20" t="s">
        <v>381</v>
      </c>
      <c r="L93" s="27">
        <v>29.667049007824701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46620.667499999996</v>
      </c>
      <c r="AG93" s="41">
        <v>68387.89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5" t="s">
        <v>382</v>
      </c>
      <c r="AZ93" s="55">
        <v>1262.51</v>
      </c>
      <c r="BA93" s="55">
        <v>19</v>
      </c>
      <c r="BB93" s="60">
        <v>24062.28</v>
      </c>
      <c r="BC93" s="40">
        <f t="shared" si="3"/>
        <v>0.39050985432733504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>
        <v>3000</v>
      </c>
      <c r="H94" s="141">
        <v>3223</v>
      </c>
      <c r="I94" s="20" t="s">
        <v>383</v>
      </c>
      <c r="J94" s="20" t="s">
        <v>376</v>
      </c>
      <c r="K94" s="20" t="s">
        <v>156</v>
      </c>
      <c r="L94" s="27">
        <v>15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61666.75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1105.117383594664</v>
      </c>
      <c r="BA94" s="55">
        <v>36.000700550551088</v>
      </c>
      <c r="BB94" s="60">
        <v>39785</v>
      </c>
      <c r="BC94" s="40">
        <f t="shared" si="3"/>
        <v>0.64567591077873854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/>
      <c r="H95" s="141"/>
      <c r="I95" s="20" t="s">
        <v>383</v>
      </c>
      <c r="J95" s="20" t="s">
        <v>70</v>
      </c>
      <c r="K95" s="20" t="s">
        <v>384</v>
      </c>
      <c r="L95" s="27">
        <v>17.796542915745633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189887.4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3403</v>
      </c>
      <c r="BA95" s="55">
        <v>36</v>
      </c>
      <c r="BB95" s="60">
        <v>122508</v>
      </c>
      <c r="BC95" s="40">
        <f t="shared" si="3"/>
        <v>1.9881981771441926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3100</v>
      </c>
      <c r="H96" s="168">
        <v>3199</v>
      </c>
      <c r="I96" s="20" t="s">
        <v>214</v>
      </c>
      <c r="J96" s="20" t="s">
        <v>202</v>
      </c>
      <c r="K96" s="20" t="s">
        <v>73</v>
      </c>
      <c r="L96" s="27">
        <v>79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13567.15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337</v>
      </c>
      <c r="BA96" s="55">
        <v>26</v>
      </c>
      <c r="BB96" s="60">
        <v>8753</v>
      </c>
      <c r="BC96" s="40">
        <f t="shared" si="3"/>
        <v>0.14205356911012437</v>
      </c>
      <c r="BD96" s="86"/>
    </row>
    <row r="97" spans="1:56" x14ac:dyDescent="0.25">
      <c r="A97" s="85"/>
      <c r="B97" s="20" t="s">
        <v>65</v>
      </c>
      <c r="C97" s="20"/>
      <c r="D97" s="20" t="s">
        <v>966</v>
      </c>
      <c r="E97" s="24" t="s">
        <v>888</v>
      </c>
      <c r="F97" s="25"/>
      <c r="G97" s="140">
        <v>2600</v>
      </c>
      <c r="H97" s="141">
        <v>3099</v>
      </c>
      <c r="I97" s="20" t="s">
        <v>375</v>
      </c>
      <c r="J97" s="20" t="s">
        <v>67</v>
      </c>
      <c r="K97" s="20" t="s">
        <v>376</v>
      </c>
      <c r="L97" s="27">
        <v>29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1">
        <v>129361.45</v>
      </c>
      <c r="AG97" s="41" t="s">
        <v>967</v>
      </c>
      <c r="AH97" s="25" t="s">
        <v>74</v>
      </c>
      <c r="AI97" s="20"/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53"/>
      <c r="AZ97" s="55">
        <v>2318.2740580100681</v>
      </c>
      <c r="BA97" s="55">
        <v>36.000489118891544</v>
      </c>
      <c r="BB97" s="60">
        <v>83459</v>
      </c>
      <c r="BC97" s="40">
        <f t="shared" si="3"/>
        <v>1.3544669055594505</v>
      </c>
      <c r="BD97" s="86"/>
    </row>
    <row r="98" spans="1:56" ht="30" x14ac:dyDescent="0.25">
      <c r="A98" s="85"/>
      <c r="B98" s="55" t="s">
        <v>65</v>
      </c>
      <c r="E98" s="55" t="s">
        <v>866</v>
      </c>
      <c r="G98" s="198"/>
      <c r="H98" s="199"/>
      <c r="I98" s="36" t="s">
        <v>969</v>
      </c>
      <c r="J98" s="36" t="s">
        <v>970</v>
      </c>
      <c r="K98" s="36" t="s">
        <v>971</v>
      </c>
      <c r="L98" s="76">
        <v>25</v>
      </c>
      <c r="M98" s="55">
        <v>5</v>
      </c>
      <c r="N98" s="55" t="s">
        <v>68</v>
      </c>
      <c r="AB98" s="57">
        <v>3</v>
      </c>
      <c r="AF98" s="59">
        <v>38924.712000000007</v>
      </c>
      <c r="AI98" s="55" t="s">
        <v>869</v>
      </c>
      <c r="AY98" s="111" t="s">
        <v>972</v>
      </c>
      <c r="AZ98" s="60">
        <v>600.69000000000005</v>
      </c>
      <c r="BA98" s="60">
        <v>36</v>
      </c>
      <c r="BB98" s="60">
        <v>21624.840000000004</v>
      </c>
      <c r="BC98" s="61">
        <f t="shared" si="3"/>
        <v>0.35095232530965187</v>
      </c>
      <c r="BD98" s="86"/>
    </row>
    <row r="99" spans="1:56" x14ac:dyDescent="0.25">
      <c r="A99" s="85"/>
      <c r="B99" s="55" t="s">
        <v>65</v>
      </c>
      <c r="D99" s="55" t="s">
        <v>973</v>
      </c>
      <c r="E99" s="56" t="s">
        <v>888</v>
      </c>
      <c r="G99" s="105">
        <v>700</v>
      </c>
      <c r="H99" s="106">
        <v>799</v>
      </c>
      <c r="I99" s="55" t="s">
        <v>218</v>
      </c>
      <c r="J99" s="55" t="s">
        <v>219</v>
      </c>
      <c r="K99" s="55" t="s">
        <v>163</v>
      </c>
      <c r="L99" s="82">
        <v>45</v>
      </c>
      <c r="M99" s="55">
        <v>5</v>
      </c>
      <c r="N99" s="55" t="s">
        <v>68</v>
      </c>
      <c r="AB99" s="57"/>
      <c r="AF99" s="59">
        <v>16371.1</v>
      </c>
      <c r="AY99" s="111" t="s">
        <v>305</v>
      </c>
      <c r="AZ99" s="60">
        <v>528</v>
      </c>
      <c r="BA99" s="60">
        <v>20</v>
      </c>
      <c r="BB99" s="60">
        <v>10562</v>
      </c>
      <c r="BC99" s="40">
        <f t="shared" si="3"/>
        <v>0.17141206408558593</v>
      </c>
      <c r="BD99" s="86"/>
    </row>
    <row r="100" spans="1:56" x14ac:dyDescent="0.25">
      <c r="A100" s="85"/>
      <c r="B100" s="55" t="s">
        <v>65</v>
      </c>
      <c r="E100" s="55" t="s">
        <v>866</v>
      </c>
      <c r="G100" s="108"/>
      <c r="H100" s="109"/>
      <c r="I100" s="55" t="s">
        <v>974</v>
      </c>
      <c r="J100" s="55" t="s">
        <v>971</v>
      </c>
      <c r="K100" s="55" t="s">
        <v>73</v>
      </c>
      <c r="L100" s="57">
        <v>20.033292373857613</v>
      </c>
      <c r="M100" s="55">
        <v>5</v>
      </c>
      <c r="N100" s="55" t="s">
        <v>68</v>
      </c>
      <c r="AB100" s="55">
        <v>6</v>
      </c>
      <c r="AF100" s="59">
        <v>75938.472000000009</v>
      </c>
      <c r="AI100" s="55" t="s">
        <v>869</v>
      </c>
      <c r="AY100" s="110"/>
      <c r="AZ100" s="55">
        <v>781.26</v>
      </c>
      <c r="BA100" s="55">
        <v>54</v>
      </c>
      <c r="BB100" s="60">
        <v>42188.04</v>
      </c>
      <c r="BC100" s="61">
        <f t="shared" si="3"/>
        <v>0.68467515774713716</v>
      </c>
      <c r="BD100" s="86"/>
    </row>
    <row r="101" spans="1:56" x14ac:dyDescent="0.25">
      <c r="A101" s="85"/>
      <c r="B101" s="55" t="s">
        <v>65</v>
      </c>
      <c r="E101" s="55" t="s">
        <v>866</v>
      </c>
      <c r="G101" s="108"/>
      <c r="H101" s="109"/>
      <c r="I101" s="55" t="s">
        <v>873</v>
      </c>
      <c r="J101" s="55" t="s">
        <v>221</v>
      </c>
      <c r="K101" s="55" t="s">
        <v>975</v>
      </c>
      <c r="L101" s="57">
        <v>25.406194211159793</v>
      </c>
      <c r="M101" s="55">
        <v>5</v>
      </c>
      <c r="N101" s="55" t="s">
        <v>68</v>
      </c>
      <c r="AB101" s="55">
        <v>6</v>
      </c>
      <c r="AF101" s="59">
        <v>16091.927999999973</v>
      </c>
      <c r="AI101" s="55" t="s">
        <v>869</v>
      </c>
      <c r="AY101" s="110"/>
      <c r="AZ101" s="55">
        <v>599.48999999999899</v>
      </c>
      <c r="BA101" s="55">
        <v>15</v>
      </c>
      <c r="BB101" s="60">
        <v>8939.9599999999846</v>
      </c>
      <c r="BC101" s="61">
        <f t="shared" si="3"/>
        <v>0.14508776713146868</v>
      </c>
      <c r="BD101" s="86"/>
    </row>
    <row r="102" spans="1:56" x14ac:dyDescent="0.25">
      <c r="A102" s="85"/>
      <c r="B102" s="55" t="s">
        <v>65</v>
      </c>
      <c r="E102" s="55" t="s">
        <v>866</v>
      </c>
      <c r="G102" s="121"/>
      <c r="H102" s="122"/>
      <c r="I102" s="55" t="s">
        <v>976</v>
      </c>
      <c r="J102" s="55" t="s">
        <v>943</v>
      </c>
      <c r="K102" s="55" t="s">
        <v>977</v>
      </c>
      <c r="L102" s="57">
        <v>18.09514172348528</v>
      </c>
      <c r="M102" s="55">
        <v>5</v>
      </c>
      <c r="N102" s="55" t="s">
        <v>68</v>
      </c>
      <c r="AB102" s="55">
        <v>25</v>
      </c>
      <c r="AF102" s="59">
        <v>107352.14399999996</v>
      </c>
      <c r="AI102" s="55" t="s">
        <v>869</v>
      </c>
      <c r="AY102" s="110"/>
      <c r="AZ102" s="55">
        <v>1754.1199999999992</v>
      </c>
      <c r="BA102" s="55">
        <v>34</v>
      </c>
      <c r="BB102" s="60">
        <v>59640.079999999973</v>
      </c>
      <c r="BC102" s="61">
        <f t="shared" si="3"/>
        <v>0.96790657214821696</v>
      </c>
      <c r="BD102" s="86"/>
    </row>
    <row r="103" spans="1:56" x14ac:dyDescent="0.25">
      <c r="A103" s="85"/>
      <c r="B103" s="55" t="s">
        <v>65</v>
      </c>
      <c r="E103" s="55" t="s">
        <v>866</v>
      </c>
      <c r="G103" s="108"/>
      <c r="H103" s="109"/>
      <c r="I103" s="55" t="s">
        <v>978</v>
      </c>
      <c r="J103" s="55" t="s">
        <v>979</v>
      </c>
      <c r="K103" s="55" t="s">
        <v>943</v>
      </c>
      <c r="L103" s="57">
        <v>23</v>
      </c>
      <c r="M103" s="55">
        <v>5</v>
      </c>
      <c r="N103" s="55" t="s">
        <v>68</v>
      </c>
      <c r="AB103" s="55">
        <v>0</v>
      </c>
      <c r="AF103" s="59">
        <v>46251</v>
      </c>
      <c r="AI103" s="55" t="s">
        <v>869</v>
      </c>
      <c r="AY103" s="110"/>
      <c r="AZ103" s="55">
        <v>713.75</v>
      </c>
      <c r="BA103" s="55">
        <v>36</v>
      </c>
      <c r="BB103" s="60">
        <v>25695</v>
      </c>
      <c r="BC103" s="61">
        <f t="shared" si="3"/>
        <v>0.41700747838279972</v>
      </c>
      <c r="BD103" s="86"/>
    </row>
    <row r="104" spans="1:56" x14ac:dyDescent="0.25">
      <c r="A104" s="85"/>
      <c r="B104" s="55" t="s">
        <v>65</v>
      </c>
      <c r="E104" s="55" t="s">
        <v>866</v>
      </c>
      <c r="G104" s="121"/>
      <c r="H104" s="122"/>
      <c r="I104" s="55" t="s">
        <v>979</v>
      </c>
      <c r="J104" s="55" t="s">
        <v>956</v>
      </c>
      <c r="K104" s="55" t="s">
        <v>977</v>
      </c>
      <c r="L104" s="57">
        <v>15.49729702982544</v>
      </c>
      <c r="M104" s="55">
        <v>5</v>
      </c>
      <c r="N104" s="55" t="s">
        <v>68</v>
      </c>
      <c r="AB104" s="55">
        <v>28</v>
      </c>
      <c r="AF104" s="59">
        <v>98944.487999999939</v>
      </c>
      <c r="AI104" s="55" t="s">
        <v>869</v>
      </c>
      <c r="AY104" s="120"/>
      <c r="AZ104" s="55">
        <v>1616.7399999999991</v>
      </c>
      <c r="BA104" s="55">
        <v>34</v>
      </c>
      <c r="BB104" s="60">
        <v>54969.159999999967</v>
      </c>
      <c r="BC104" s="61">
        <f t="shared" si="3"/>
        <v>0.89210160733296928</v>
      </c>
      <c r="BD104" s="86"/>
    </row>
    <row r="105" spans="1:56" x14ac:dyDescent="0.25">
      <c r="A105" s="85"/>
      <c r="B105" s="55" t="s">
        <v>65</v>
      </c>
      <c r="E105" s="55" t="s">
        <v>866</v>
      </c>
      <c r="F105" s="55"/>
      <c r="G105" s="105"/>
      <c r="H105" s="106"/>
      <c r="I105" s="55" t="s">
        <v>979</v>
      </c>
      <c r="J105" s="55" t="s">
        <v>977</v>
      </c>
      <c r="K105" s="55" t="s">
        <v>970</v>
      </c>
      <c r="L105" s="66">
        <v>14.954948863156119</v>
      </c>
      <c r="M105" s="55">
        <v>5</v>
      </c>
      <c r="N105" s="55" t="s">
        <v>68</v>
      </c>
      <c r="AB105" s="55" t="s">
        <v>980</v>
      </c>
      <c r="AF105" s="59">
        <v>43443.431999999942</v>
      </c>
      <c r="AH105" s="55"/>
      <c r="AI105" s="55" t="s">
        <v>869</v>
      </c>
      <c r="AQ105" s="55"/>
      <c r="AR105" s="55"/>
      <c r="AT105" s="55"/>
      <c r="AU105" s="55"/>
      <c r="AY105" s="107"/>
      <c r="AZ105" s="55">
        <v>709.85999999999899</v>
      </c>
      <c r="BA105" s="55">
        <v>34</v>
      </c>
      <c r="BB105" s="60">
        <v>24135.239999999969</v>
      </c>
      <c r="BC105" s="61">
        <f t="shared" si="3"/>
        <v>0.39169393160395682</v>
      </c>
      <c r="BD105" s="86"/>
    </row>
    <row r="106" spans="1:56" x14ac:dyDescent="0.25">
      <c r="A106" s="85"/>
      <c r="B106" s="55" t="s">
        <v>65</v>
      </c>
      <c r="E106" s="55" t="s">
        <v>866</v>
      </c>
      <c r="G106" s="108"/>
      <c r="H106" s="109"/>
      <c r="I106" s="55" t="s">
        <v>981</v>
      </c>
      <c r="J106" s="55" t="s">
        <v>977</v>
      </c>
      <c r="K106" s="55" t="s">
        <v>956</v>
      </c>
      <c r="L106" s="57">
        <v>18.551142578177103</v>
      </c>
      <c r="M106" s="55">
        <v>5</v>
      </c>
      <c r="N106" s="55" t="s">
        <v>68</v>
      </c>
      <c r="AB106" s="55">
        <v>30</v>
      </c>
      <c r="AF106" s="59">
        <v>80968.463999999964</v>
      </c>
      <c r="AI106" s="55" t="s">
        <v>869</v>
      </c>
      <c r="AY106" s="110"/>
      <c r="AZ106" s="55">
        <v>1874.2699999999991</v>
      </c>
      <c r="BA106" s="55">
        <v>24</v>
      </c>
      <c r="BB106" s="60">
        <v>44982.479999999981</v>
      </c>
      <c r="BC106" s="61">
        <f t="shared" si="3"/>
        <v>0.73002648593908204</v>
      </c>
      <c r="BD106" s="86"/>
    </row>
    <row r="107" spans="1:56" x14ac:dyDescent="0.25">
      <c r="A107" s="85"/>
      <c r="B107" s="55" t="s">
        <v>65</v>
      </c>
      <c r="E107" s="55" t="s">
        <v>866</v>
      </c>
      <c r="G107" s="55"/>
      <c r="H107" s="106"/>
      <c r="I107" s="55" t="s">
        <v>982</v>
      </c>
      <c r="J107" s="55" t="s">
        <v>970</v>
      </c>
      <c r="K107" s="55" t="s">
        <v>971</v>
      </c>
      <c r="L107" s="76">
        <v>20.435577318859622</v>
      </c>
      <c r="M107" s="55">
        <v>5</v>
      </c>
      <c r="N107" s="55" t="s">
        <v>68</v>
      </c>
      <c r="AB107" s="57">
        <v>10</v>
      </c>
      <c r="AF107" s="59">
        <v>56586.995999999875</v>
      </c>
      <c r="AI107" s="55" t="s">
        <v>869</v>
      </c>
      <c r="AY107" s="111"/>
      <c r="AZ107" s="60">
        <v>911.11999999999796</v>
      </c>
      <c r="BA107" s="60">
        <v>34.5</v>
      </c>
      <c r="BB107" s="60">
        <v>31437.219999999932</v>
      </c>
      <c r="BC107" s="61">
        <f t="shared" si="3"/>
        <v>0.51019870945963386</v>
      </c>
      <c r="BD107" s="86"/>
    </row>
    <row r="108" spans="1:56" x14ac:dyDescent="0.25">
      <c r="A108" s="85"/>
      <c r="B108" s="55" t="s">
        <v>65</v>
      </c>
      <c r="E108" s="55" t="s">
        <v>866</v>
      </c>
      <c r="F108" s="55"/>
      <c r="G108" s="55"/>
      <c r="H108" s="106"/>
      <c r="I108" s="55" t="s">
        <v>964</v>
      </c>
      <c r="J108" s="55" t="s">
        <v>970</v>
      </c>
      <c r="K108" s="55" t="s">
        <v>971</v>
      </c>
      <c r="L108" s="66">
        <v>27.021408263091679</v>
      </c>
      <c r="M108" s="55">
        <v>5</v>
      </c>
      <c r="N108" s="55" t="s">
        <v>68</v>
      </c>
      <c r="AB108" s="55">
        <v>15</v>
      </c>
      <c r="AF108" s="59">
        <v>64663.628296391937</v>
      </c>
      <c r="AH108" s="55"/>
      <c r="AI108" s="55" t="s">
        <v>869</v>
      </c>
      <c r="AQ108" s="55"/>
      <c r="AR108" s="55"/>
      <c r="AT108" s="55"/>
      <c r="AU108" s="55"/>
      <c r="AY108" s="200" t="s">
        <v>983</v>
      </c>
      <c r="AZ108" s="55">
        <v>1025.898748529999</v>
      </c>
      <c r="BA108" s="55">
        <v>35</v>
      </c>
      <c r="BB108" s="60">
        <v>35924.237942439962</v>
      </c>
      <c r="BC108" s="61">
        <f t="shared" si="3"/>
        <v>0.58301910399690937</v>
      </c>
      <c r="BD108" s="86"/>
    </row>
    <row r="109" spans="1:56" x14ac:dyDescent="0.25">
      <c r="A109" s="85"/>
      <c r="B109" s="55" t="s">
        <v>65</v>
      </c>
      <c r="E109" s="55" t="s">
        <v>866</v>
      </c>
      <c r="H109" s="201"/>
      <c r="I109" s="55" t="s">
        <v>984</v>
      </c>
      <c r="J109" s="55" t="s">
        <v>970</v>
      </c>
      <c r="K109" s="55" t="s">
        <v>971</v>
      </c>
      <c r="L109" s="66">
        <v>17.924751243781095</v>
      </c>
      <c r="M109" s="55">
        <v>5</v>
      </c>
      <c r="N109" s="55" t="s">
        <v>68</v>
      </c>
      <c r="AB109" s="55">
        <v>11</v>
      </c>
      <c r="AF109" s="59">
        <v>64603.007999999943</v>
      </c>
      <c r="AI109" s="55" t="s">
        <v>869</v>
      </c>
      <c r="AY109" s="107"/>
      <c r="AZ109" s="55">
        <v>996.95999999999901</v>
      </c>
      <c r="BA109" s="55">
        <v>36</v>
      </c>
      <c r="BB109" s="60">
        <v>35890.559999999969</v>
      </c>
      <c r="BC109" s="61">
        <f t="shared" si="3"/>
        <v>0.58247254031315676</v>
      </c>
      <c r="BD109" s="86"/>
    </row>
    <row r="110" spans="1:56" x14ac:dyDescent="0.25">
      <c r="A110" s="85"/>
      <c r="B110" s="55" t="s">
        <v>65</v>
      </c>
      <c r="E110" s="55" t="s">
        <v>866</v>
      </c>
      <c r="G110" s="100"/>
      <c r="H110" s="109"/>
      <c r="I110" s="55" t="s">
        <v>985</v>
      </c>
      <c r="J110" s="55" t="s">
        <v>971</v>
      </c>
      <c r="K110" s="55" t="s">
        <v>986</v>
      </c>
      <c r="L110" s="57">
        <v>20</v>
      </c>
      <c r="M110" s="55">
        <v>5</v>
      </c>
      <c r="N110" s="55" t="s">
        <v>68</v>
      </c>
      <c r="AB110" s="55">
        <v>8</v>
      </c>
      <c r="AF110" s="59">
        <v>89696.592000000004</v>
      </c>
      <c r="AI110" s="55" t="s">
        <v>869</v>
      </c>
      <c r="AY110" s="110"/>
      <c r="BB110" s="60">
        <v>49831</v>
      </c>
      <c r="BC110" s="61">
        <f t="shared" si="3"/>
        <v>0.80871374412505515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0"/>
      <c r="H111" s="119"/>
      <c r="I111" s="55" t="s">
        <v>987</v>
      </c>
      <c r="J111" s="55" t="s">
        <v>971</v>
      </c>
      <c r="K111" s="55" t="s">
        <v>988</v>
      </c>
      <c r="L111" s="57">
        <v>35</v>
      </c>
      <c r="M111" s="55">
        <v>5</v>
      </c>
      <c r="N111" s="55" t="s">
        <v>68</v>
      </c>
      <c r="AB111" s="55">
        <v>5</v>
      </c>
      <c r="AF111" s="59">
        <v>17153.856000000003</v>
      </c>
      <c r="AI111" s="55" t="s">
        <v>869</v>
      </c>
      <c r="AY111" s="110"/>
      <c r="AZ111" s="55">
        <v>264.72000000000003</v>
      </c>
      <c r="BA111" s="55">
        <v>36</v>
      </c>
      <c r="BB111" s="60">
        <v>9529.9200000000019</v>
      </c>
      <c r="BC111" s="61">
        <f t="shared" si="3"/>
        <v>0.15466230427670019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0"/>
      <c r="H112" s="109"/>
      <c r="I112" s="55" t="s">
        <v>379</v>
      </c>
      <c r="J112" s="55" t="s">
        <v>971</v>
      </c>
      <c r="K112" s="55" t="s">
        <v>989</v>
      </c>
      <c r="L112" s="57">
        <v>17.673966972078372</v>
      </c>
      <c r="M112" s="55">
        <v>5</v>
      </c>
      <c r="N112" s="55" t="s">
        <v>68</v>
      </c>
      <c r="AB112" s="55">
        <v>10</v>
      </c>
      <c r="AF112" s="59">
        <v>159050.87999999998</v>
      </c>
      <c r="AI112" s="55" t="s">
        <v>869</v>
      </c>
      <c r="AY112" s="110"/>
      <c r="AZ112" s="55">
        <v>2209.04</v>
      </c>
      <c r="BA112" s="55">
        <v>40</v>
      </c>
      <c r="BB112" s="60">
        <v>88361.599999999991</v>
      </c>
      <c r="BC112" s="61">
        <f t="shared" si="3"/>
        <v>1.4340318350601127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55"/>
      <c r="H113" s="106"/>
      <c r="I113" s="55" t="s">
        <v>990</v>
      </c>
      <c r="J113" s="55" t="s">
        <v>971</v>
      </c>
      <c r="K113" s="55" t="s">
        <v>988</v>
      </c>
      <c r="L113" s="82">
        <v>38</v>
      </c>
      <c r="M113" s="55">
        <v>5</v>
      </c>
      <c r="N113" s="55" t="s">
        <v>68</v>
      </c>
      <c r="AB113" s="57">
        <v>4</v>
      </c>
      <c r="AF113" s="59">
        <v>11527.487999999999</v>
      </c>
      <c r="AI113" s="55" t="s">
        <v>869</v>
      </c>
      <c r="AY113" s="111"/>
      <c r="AZ113" s="60">
        <v>266.83999999999997</v>
      </c>
      <c r="BA113" s="60">
        <v>24</v>
      </c>
      <c r="BB113" s="60">
        <v>6404.16</v>
      </c>
      <c r="BC113" s="61">
        <f t="shared" si="3"/>
        <v>0.10393394095193581</v>
      </c>
      <c r="BD113" s="86"/>
    </row>
    <row r="114" spans="1:56" x14ac:dyDescent="0.25">
      <c r="A114" s="85"/>
      <c r="B114" s="55" t="s">
        <v>65</v>
      </c>
      <c r="E114" s="55" t="s">
        <v>866</v>
      </c>
      <c r="F114" s="55"/>
      <c r="G114" s="102"/>
      <c r="H114" s="122"/>
      <c r="I114" s="55" t="s">
        <v>975</v>
      </c>
      <c r="J114" s="55" t="s">
        <v>386</v>
      </c>
      <c r="K114" s="55" t="s">
        <v>991</v>
      </c>
      <c r="L114" s="57">
        <v>32.962516835813787</v>
      </c>
      <c r="M114" s="55">
        <v>5</v>
      </c>
      <c r="N114" s="55" t="s">
        <v>68</v>
      </c>
      <c r="AB114" s="55">
        <v>7</v>
      </c>
      <c r="AF114" s="59">
        <v>58936.859999999942</v>
      </c>
      <c r="AH114" s="55"/>
      <c r="AI114" s="55" t="s">
        <v>869</v>
      </c>
      <c r="AJ114" s="55"/>
      <c r="AK114" s="55"/>
      <c r="AL114" s="55"/>
      <c r="AN114" s="55"/>
      <c r="AO114" s="55"/>
      <c r="AQ114" s="55"/>
      <c r="AR114" s="55"/>
      <c r="AT114" s="55"/>
      <c r="AU114" s="55"/>
      <c r="AY114" s="110"/>
      <c r="AZ114" s="55">
        <v>1117.8999999999992</v>
      </c>
      <c r="BA114" s="55">
        <v>29.333333333333332</v>
      </c>
      <c r="BB114" s="55">
        <v>32742.699999999968</v>
      </c>
      <c r="BC114" s="61">
        <f t="shared" si="3"/>
        <v>0.53138551322998573</v>
      </c>
      <c r="BD114" s="86"/>
    </row>
    <row r="115" spans="1:56" x14ac:dyDescent="0.25">
      <c r="A115" s="85"/>
      <c r="B115" s="55" t="s">
        <v>65</v>
      </c>
      <c r="E115" s="55" t="s">
        <v>866</v>
      </c>
      <c r="G115" s="102"/>
      <c r="H115" s="122"/>
      <c r="I115" s="55" t="s">
        <v>992</v>
      </c>
      <c r="J115" s="55" t="s">
        <v>976</v>
      </c>
      <c r="K115" s="55" t="s">
        <v>993</v>
      </c>
      <c r="L115" s="57">
        <v>16</v>
      </c>
      <c r="M115" s="55">
        <v>5</v>
      </c>
      <c r="N115" s="55" t="s">
        <v>68</v>
      </c>
      <c r="AB115" s="55">
        <v>5</v>
      </c>
      <c r="AF115" s="59">
        <v>16947.683999999954</v>
      </c>
      <c r="AI115" s="55" t="s">
        <v>869</v>
      </c>
      <c r="AY115" s="110"/>
      <c r="AZ115" s="55">
        <v>362.12999999999897</v>
      </c>
      <c r="BA115" s="55">
        <v>26</v>
      </c>
      <c r="BB115" s="60">
        <v>9415.3799999999737</v>
      </c>
      <c r="BC115" s="61">
        <f t="shared" si="3"/>
        <v>0.15280341980213402</v>
      </c>
      <c r="BD115" s="86"/>
    </row>
    <row r="116" spans="1:56" x14ac:dyDescent="0.25">
      <c r="A116" s="85"/>
      <c r="B116" s="20" t="s">
        <v>65</v>
      </c>
      <c r="C116" s="20"/>
      <c r="D116" s="20" t="s">
        <v>994</v>
      </c>
      <c r="E116" s="24" t="s">
        <v>888</v>
      </c>
      <c r="F116" s="25"/>
      <c r="G116" s="144">
        <v>1472</v>
      </c>
      <c r="H116" s="143">
        <v>1499</v>
      </c>
      <c r="I116" s="20" t="s">
        <v>79</v>
      </c>
      <c r="J116" s="20" t="s">
        <v>213</v>
      </c>
      <c r="K116" s="20" t="s">
        <v>73</v>
      </c>
      <c r="L116" s="27">
        <v>25</v>
      </c>
      <c r="M116" s="20">
        <v>6</v>
      </c>
      <c r="N116" s="20" t="s">
        <v>68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41">
        <v>23454.600000000002</v>
      </c>
      <c r="AG116" s="41" t="s">
        <v>995</v>
      </c>
      <c r="AH116" s="25" t="s">
        <v>74</v>
      </c>
      <c r="AI116" s="20"/>
      <c r="AJ116" s="27"/>
      <c r="AK116" s="41"/>
      <c r="AL116" s="41"/>
      <c r="AM116" s="20"/>
      <c r="AN116" s="41"/>
      <c r="AO116" s="41"/>
      <c r="AP116" s="20"/>
      <c r="AQ116" s="41"/>
      <c r="AR116" s="41"/>
      <c r="AS116" s="20"/>
      <c r="AT116" s="41"/>
      <c r="AU116" s="41"/>
      <c r="AV116" s="20"/>
      <c r="AW116" s="20"/>
      <c r="AX116" s="20"/>
      <c r="AY116" s="153"/>
      <c r="AZ116" s="55">
        <v>378</v>
      </c>
      <c r="BA116" s="55">
        <v>40</v>
      </c>
      <c r="BB116" s="60">
        <v>15132</v>
      </c>
      <c r="BC116" s="40">
        <f t="shared" si="3"/>
        <v>0.24557918516787411</v>
      </c>
      <c r="BD116" s="86"/>
    </row>
    <row r="117" spans="1:56" x14ac:dyDescent="0.25">
      <c r="A117" s="85"/>
      <c r="B117" s="20" t="s">
        <v>65</v>
      </c>
      <c r="C117" s="20"/>
      <c r="D117" s="20" t="s">
        <v>994</v>
      </c>
      <c r="E117" s="24" t="s">
        <v>888</v>
      </c>
      <c r="F117" s="20"/>
      <c r="G117" s="144">
        <v>1100</v>
      </c>
      <c r="H117" s="143">
        <v>1471</v>
      </c>
      <c r="I117" s="20" t="s">
        <v>79</v>
      </c>
      <c r="J117" s="20" t="s">
        <v>388</v>
      </c>
      <c r="K117" s="20" t="s">
        <v>213</v>
      </c>
      <c r="L117" s="27">
        <v>44</v>
      </c>
      <c r="M117" s="20">
        <v>6</v>
      </c>
      <c r="N117" s="20" t="s">
        <v>69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41">
        <v>226619.25</v>
      </c>
      <c r="AG117" s="41">
        <v>222661.02</v>
      </c>
      <c r="AH117" s="20" t="s">
        <v>74</v>
      </c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153"/>
      <c r="AZ117" s="55">
        <v>3710.4253924705404</v>
      </c>
      <c r="BA117" s="55">
        <v>37.015971343531191</v>
      </c>
      <c r="BB117" s="55">
        <v>137345</v>
      </c>
      <c r="BC117" s="40">
        <f t="shared" si="3"/>
        <v>2.2289897691568643</v>
      </c>
      <c r="BD117" s="86"/>
    </row>
    <row r="118" spans="1:56" x14ac:dyDescent="0.25">
      <c r="A118" s="85"/>
      <c r="B118" s="20" t="s">
        <v>65</v>
      </c>
      <c r="C118" s="20"/>
      <c r="D118" s="20" t="s">
        <v>996</v>
      </c>
      <c r="E118" s="24" t="s">
        <v>888</v>
      </c>
      <c r="F118" s="25"/>
      <c r="G118" s="193">
        <v>1400</v>
      </c>
      <c r="H118" s="141">
        <v>1499</v>
      </c>
      <c r="I118" s="20" t="s">
        <v>389</v>
      </c>
      <c r="J118" s="20" t="s">
        <v>161</v>
      </c>
      <c r="K118" s="20" t="s">
        <v>76</v>
      </c>
      <c r="L118" s="27">
        <v>18.104197419189827</v>
      </c>
      <c r="M118" s="20">
        <v>6</v>
      </c>
      <c r="N118" s="20" t="s">
        <v>68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41">
        <v>289513.67742387083</v>
      </c>
      <c r="AG118" s="41">
        <v>94995.62</v>
      </c>
      <c r="AH118" s="25" t="s">
        <v>74</v>
      </c>
      <c r="AI118" s="20"/>
      <c r="AJ118" s="27"/>
      <c r="AK118" s="41"/>
      <c r="AL118" s="41"/>
      <c r="AM118" s="20"/>
      <c r="AN118" s="41"/>
      <c r="AO118" s="41"/>
      <c r="AP118" s="20"/>
      <c r="AQ118" s="41"/>
      <c r="AR118" s="41"/>
      <c r="AS118" s="20"/>
      <c r="AT118" s="41"/>
      <c r="AU118" s="41"/>
      <c r="AV118" s="20"/>
      <c r="AW118" s="20"/>
      <c r="AX118" s="20"/>
      <c r="AY118" s="153"/>
      <c r="AZ118" s="55">
        <v>2169.8397714699981</v>
      </c>
      <c r="BA118" s="55">
        <v>71.333333333333329</v>
      </c>
      <c r="BB118" s="60">
        <v>186783.01769281988</v>
      </c>
      <c r="BC118" s="40">
        <f t="shared" si="3"/>
        <v>3.0313257525904915</v>
      </c>
      <c r="BD118" s="86"/>
    </row>
    <row r="119" spans="1:56" x14ac:dyDescent="0.25">
      <c r="A119" s="85"/>
      <c r="B119" s="20" t="s">
        <v>65</v>
      </c>
      <c r="C119" s="20"/>
      <c r="D119" s="20" t="s">
        <v>997</v>
      </c>
      <c r="E119" s="24" t="s">
        <v>888</v>
      </c>
      <c r="F119" s="20"/>
      <c r="G119" s="144">
        <v>100</v>
      </c>
      <c r="H119" s="143">
        <v>699</v>
      </c>
      <c r="I119" s="20" t="s">
        <v>391</v>
      </c>
      <c r="J119" s="20" t="s">
        <v>78</v>
      </c>
      <c r="K119" s="20" t="s">
        <v>387</v>
      </c>
      <c r="L119" s="27">
        <v>38</v>
      </c>
      <c r="M119" s="20">
        <v>6</v>
      </c>
      <c r="N119" s="20" t="s">
        <v>71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183590.75</v>
      </c>
      <c r="AG119" s="41">
        <v>186252.09</v>
      </c>
      <c r="AH119" s="20" t="s">
        <v>74</v>
      </c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153"/>
      <c r="AZ119" s="55">
        <v>2820.5550443121165</v>
      </c>
      <c r="BA119" s="55">
        <v>37.194452280432429</v>
      </c>
      <c r="BB119" s="55">
        <v>104909</v>
      </c>
      <c r="BC119" s="40">
        <f t="shared" si="3"/>
        <v>1.7025817298953547</v>
      </c>
      <c r="BD119" s="86"/>
    </row>
    <row r="120" spans="1:56" x14ac:dyDescent="0.25">
      <c r="A120" s="85"/>
      <c r="B120" s="55" t="s">
        <v>65</v>
      </c>
      <c r="E120" s="55" t="s">
        <v>866</v>
      </c>
      <c r="G120" s="100"/>
      <c r="H120" s="109"/>
      <c r="I120" s="55" t="s">
        <v>998</v>
      </c>
      <c r="J120" s="55" t="s">
        <v>999</v>
      </c>
      <c r="K120" s="55" t="s">
        <v>1000</v>
      </c>
      <c r="L120" s="57">
        <v>20.279571892728789</v>
      </c>
      <c r="M120" s="55">
        <v>6</v>
      </c>
      <c r="N120" s="55" t="s">
        <v>68</v>
      </c>
      <c r="AB120" s="55">
        <v>14</v>
      </c>
      <c r="AF120" s="59">
        <v>105470.38799999996</v>
      </c>
      <c r="AI120" s="55" t="s">
        <v>869</v>
      </c>
      <c r="AY120" s="110"/>
      <c r="AZ120" s="55">
        <v>2259.8899999999985</v>
      </c>
      <c r="BA120" s="55">
        <v>27.2</v>
      </c>
      <c r="BB120" s="60">
        <v>58594.659999999974</v>
      </c>
      <c r="BC120" s="61">
        <f t="shared" ref="BC120:BC151" si="4">BB120/(5280*11.67)</f>
        <v>0.95094031575394</v>
      </c>
      <c r="BD120" s="86"/>
    </row>
    <row r="121" spans="1:56" x14ac:dyDescent="0.25">
      <c r="A121" s="85"/>
      <c r="B121" s="55" t="s">
        <v>65</v>
      </c>
      <c r="D121" s="55" t="s">
        <v>1455</v>
      </c>
      <c r="E121" s="55" t="s">
        <v>866</v>
      </c>
      <c r="H121" s="201"/>
      <c r="I121" s="55" t="s">
        <v>87</v>
      </c>
      <c r="J121" s="55" t="s">
        <v>66</v>
      </c>
      <c r="K121" s="55" t="s">
        <v>165</v>
      </c>
      <c r="L121" s="202">
        <v>55.403083238875929</v>
      </c>
      <c r="M121" s="55">
        <v>6</v>
      </c>
      <c r="N121" s="55" t="s">
        <v>71</v>
      </c>
      <c r="AB121" s="55">
        <v>29</v>
      </c>
      <c r="AF121" s="59">
        <v>236607</v>
      </c>
      <c r="AG121" s="59">
        <v>72451.89</v>
      </c>
      <c r="AI121" s="55" t="s">
        <v>869</v>
      </c>
      <c r="AY121" s="107"/>
      <c r="AZ121" s="55">
        <v>3120.2899999999968</v>
      </c>
      <c r="BA121" s="55">
        <v>35.545454545454547</v>
      </c>
      <c r="BB121" s="60">
        <v>112669.8299999999</v>
      </c>
      <c r="BC121" s="61">
        <f t="shared" si="4"/>
        <v>1.8285332437485378</v>
      </c>
      <c r="BD121" s="86"/>
    </row>
    <row r="122" spans="1:56" x14ac:dyDescent="0.25">
      <c r="A122" s="85"/>
      <c r="B122" s="55" t="s">
        <v>65</v>
      </c>
      <c r="E122" s="55" t="s">
        <v>866</v>
      </c>
      <c r="G122" s="100"/>
      <c r="H122" s="119"/>
      <c r="I122" s="55" t="s">
        <v>1001</v>
      </c>
      <c r="J122" s="55" t="s">
        <v>1002</v>
      </c>
      <c r="K122" s="55" t="s">
        <v>998</v>
      </c>
      <c r="L122" s="57">
        <v>31.374124606504747</v>
      </c>
      <c r="M122" s="55">
        <v>6</v>
      </c>
      <c r="N122" s="55" t="s">
        <v>68</v>
      </c>
      <c r="AB122" s="55">
        <v>11</v>
      </c>
      <c r="AF122" s="59">
        <v>92745.719999999958</v>
      </c>
      <c r="AI122" s="55" t="s">
        <v>869</v>
      </c>
      <c r="AY122" s="110" t="s">
        <v>1003</v>
      </c>
      <c r="AZ122" s="55">
        <v>2015.6899999999991</v>
      </c>
      <c r="BA122" s="55">
        <v>25.333333333333332</v>
      </c>
      <c r="BB122" s="60">
        <v>51525.399999999972</v>
      </c>
      <c r="BC122" s="61">
        <f t="shared" si="4"/>
        <v>0.83621238087819016</v>
      </c>
      <c r="BD122" s="86"/>
    </row>
    <row r="123" spans="1:56" x14ac:dyDescent="0.25">
      <c r="A123" s="85"/>
      <c r="B123" s="55" t="s">
        <v>65</v>
      </c>
      <c r="E123" s="55" t="s">
        <v>866</v>
      </c>
      <c r="G123" s="100"/>
      <c r="H123" s="109"/>
      <c r="I123" s="55" t="s">
        <v>1004</v>
      </c>
      <c r="J123" s="55" t="s">
        <v>1002</v>
      </c>
      <c r="K123" s="55" t="s">
        <v>532</v>
      </c>
      <c r="L123" s="57">
        <v>24.898979877641956</v>
      </c>
      <c r="M123" s="55">
        <v>6</v>
      </c>
      <c r="N123" s="55" t="s">
        <v>68</v>
      </c>
      <c r="AB123" s="55">
        <v>18</v>
      </c>
      <c r="AF123" s="59">
        <v>183027.45599999992</v>
      </c>
      <c r="AI123" s="55" t="s">
        <v>869</v>
      </c>
      <c r="AY123" s="110" t="s">
        <v>1003</v>
      </c>
      <c r="AZ123" s="55">
        <v>3815.6099999999983</v>
      </c>
      <c r="BA123" s="55">
        <v>26.714285714285715</v>
      </c>
      <c r="BB123" s="60">
        <v>101681.91999999995</v>
      </c>
      <c r="BC123" s="61">
        <f t="shared" si="4"/>
        <v>1.6502090311858943</v>
      </c>
      <c r="BD123" s="86"/>
    </row>
    <row r="124" spans="1:56" x14ac:dyDescent="0.25">
      <c r="A124" s="85"/>
      <c r="B124" s="55" t="s">
        <v>65</v>
      </c>
      <c r="E124" s="55" t="s">
        <v>866</v>
      </c>
      <c r="G124" s="108"/>
      <c r="H124" s="119"/>
      <c r="I124" s="55" t="s">
        <v>1005</v>
      </c>
      <c r="J124" s="55" t="s">
        <v>1000</v>
      </c>
      <c r="K124" s="55" t="s">
        <v>1006</v>
      </c>
      <c r="L124" s="57">
        <v>45.535375561502114</v>
      </c>
      <c r="M124" s="55">
        <v>6</v>
      </c>
      <c r="N124" s="55" t="s">
        <v>68</v>
      </c>
      <c r="AB124" s="55">
        <v>35</v>
      </c>
      <c r="AF124" s="59">
        <v>166826.3039999998</v>
      </c>
      <c r="AI124" s="55" t="s">
        <v>869</v>
      </c>
      <c r="AY124" s="110" t="s">
        <v>1007</v>
      </c>
      <c r="AZ124" s="55">
        <v>3138.6799999999962</v>
      </c>
      <c r="BA124" s="55">
        <v>29</v>
      </c>
      <c r="BB124" s="60">
        <v>94313.97999999988</v>
      </c>
      <c r="BC124" s="61">
        <f t="shared" si="4"/>
        <v>1.5306337799589709</v>
      </c>
      <c r="BD124" s="86"/>
    </row>
    <row r="125" spans="1:56" x14ac:dyDescent="0.25">
      <c r="A125" s="85"/>
      <c r="B125" s="55" t="s">
        <v>65</v>
      </c>
      <c r="E125" s="55" t="s">
        <v>866</v>
      </c>
      <c r="G125" s="108"/>
      <c r="H125" s="109"/>
      <c r="I125" s="55" t="s">
        <v>1008</v>
      </c>
      <c r="J125" s="55" t="s">
        <v>1009</v>
      </c>
      <c r="K125" s="55" t="s">
        <v>391</v>
      </c>
      <c r="L125" s="57">
        <v>29.285282551146878</v>
      </c>
      <c r="M125" s="55">
        <v>6</v>
      </c>
      <c r="N125" s="55" t="s">
        <v>68</v>
      </c>
      <c r="AB125" s="55">
        <v>47</v>
      </c>
      <c r="AF125" s="59">
        <v>150568.70399999974</v>
      </c>
      <c r="AI125" s="55" t="s">
        <v>869</v>
      </c>
      <c r="AY125" s="110"/>
      <c r="AZ125" s="55">
        <v>2614.0399999999954</v>
      </c>
      <c r="BA125" s="55">
        <v>32</v>
      </c>
      <c r="BB125" s="60">
        <v>83649.279999999853</v>
      </c>
      <c r="BC125" s="61">
        <f t="shared" si="4"/>
        <v>1.3575549842902004</v>
      </c>
      <c r="BD125" s="86"/>
    </row>
    <row r="126" spans="1:56" x14ac:dyDescent="0.25">
      <c r="A126" s="85"/>
      <c r="B126" s="55" t="s">
        <v>65</v>
      </c>
      <c r="E126" s="55" t="s">
        <v>866</v>
      </c>
      <c r="F126" s="55"/>
      <c r="G126" s="121"/>
      <c r="H126" s="122"/>
      <c r="I126" s="55" t="s">
        <v>350</v>
      </c>
      <c r="J126" s="55" t="s">
        <v>1010</v>
      </c>
      <c r="K126" s="55" t="s">
        <v>391</v>
      </c>
      <c r="L126" s="57">
        <v>28.35929889873395</v>
      </c>
      <c r="M126" s="55">
        <v>6</v>
      </c>
      <c r="N126" s="55" t="s">
        <v>68</v>
      </c>
      <c r="AB126" s="55">
        <v>37</v>
      </c>
      <c r="AF126" s="59">
        <v>104515.34399999995</v>
      </c>
      <c r="AH126" s="55"/>
      <c r="AI126" s="55" t="s">
        <v>869</v>
      </c>
      <c r="AJ126" s="55"/>
      <c r="AK126" s="55"/>
      <c r="AL126" s="55"/>
      <c r="AN126" s="55"/>
      <c r="AO126" s="55"/>
      <c r="AQ126" s="55"/>
      <c r="AR126" s="55"/>
      <c r="AT126" s="55"/>
      <c r="AU126" s="55"/>
      <c r="AY126" s="110"/>
      <c r="AZ126" s="55">
        <v>1746.2599999999991</v>
      </c>
      <c r="BA126" s="55">
        <v>33.200000000000003</v>
      </c>
      <c r="BB126" s="55">
        <v>58064.079999999973</v>
      </c>
      <c r="BC126" s="61">
        <f t="shared" si="4"/>
        <v>0.9423294643088983</v>
      </c>
      <c r="BD126" s="86"/>
    </row>
    <row r="127" spans="1:56" x14ac:dyDescent="0.25">
      <c r="A127" s="85"/>
      <c r="B127" s="55" t="s">
        <v>65</v>
      </c>
      <c r="E127" s="56" t="s">
        <v>866</v>
      </c>
      <c r="F127" s="55"/>
      <c r="G127" s="121">
        <v>700</v>
      </c>
      <c r="H127" s="122">
        <v>1299</v>
      </c>
      <c r="I127" s="55" t="s">
        <v>385</v>
      </c>
      <c r="J127" s="55" t="s">
        <v>386</v>
      </c>
      <c r="K127" s="55" t="s">
        <v>226</v>
      </c>
      <c r="L127" s="57">
        <v>73</v>
      </c>
      <c r="M127" s="55">
        <v>6</v>
      </c>
      <c r="N127" s="55" t="s">
        <v>71</v>
      </c>
      <c r="AF127" s="59">
        <v>532328.07250000001</v>
      </c>
      <c r="AH127" s="55"/>
      <c r="AJ127" s="55"/>
      <c r="AK127" s="55"/>
      <c r="AL127" s="55"/>
      <c r="AN127" s="55"/>
      <c r="AO127" s="55"/>
      <c r="AQ127" s="55"/>
      <c r="AR127" s="55"/>
      <c r="AT127" s="55"/>
      <c r="AU127" s="55"/>
      <c r="AY127" s="110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4"/>
        <v>4.93669779413674</v>
      </c>
      <c r="BD127" s="86"/>
    </row>
    <row r="128" spans="1:56" x14ac:dyDescent="0.25">
      <c r="A128" s="85"/>
      <c r="B128" s="55" t="s">
        <v>65</v>
      </c>
      <c r="E128" s="56" t="s">
        <v>888</v>
      </c>
      <c r="F128" s="55"/>
      <c r="G128" s="121">
        <v>1370</v>
      </c>
      <c r="H128" s="122">
        <v>1999</v>
      </c>
      <c r="I128" s="55" t="s">
        <v>387</v>
      </c>
      <c r="J128" s="55" t="s">
        <v>130</v>
      </c>
      <c r="K128" s="55" t="s">
        <v>153</v>
      </c>
      <c r="L128" s="57">
        <v>46</v>
      </c>
      <c r="M128" s="55">
        <v>6</v>
      </c>
      <c r="N128" s="55" t="s">
        <v>134</v>
      </c>
      <c r="AF128" s="59">
        <v>280871.5</v>
      </c>
      <c r="AH128" s="55"/>
      <c r="AJ128" s="55"/>
      <c r="AK128" s="55"/>
      <c r="AL128" s="55"/>
      <c r="AN128" s="55"/>
      <c r="AO128" s="55"/>
      <c r="AQ128" s="55"/>
      <c r="AR128" s="55"/>
      <c r="AT128" s="55"/>
      <c r="AU128" s="55"/>
      <c r="AY128" s="110"/>
      <c r="AZ128" s="55">
        <v>4905.1876144680209</v>
      </c>
      <c r="BA128" s="55">
        <v>32.720053260879482</v>
      </c>
      <c r="BB128" s="55">
        <v>160498</v>
      </c>
      <c r="BC128" s="40">
        <f t="shared" si="4"/>
        <v>2.604742800758225</v>
      </c>
      <c r="BD128" s="86"/>
    </row>
    <row r="129" spans="1:56" x14ac:dyDescent="0.25">
      <c r="A129" s="85"/>
      <c r="B129" s="55" t="s">
        <v>65</v>
      </c>
      <c r="E129" s="55" t="s">
        <v>866</v>
      </c>
      <c r="G129" s="108"/>
      <c r="H129" s="109"/>
      <c r="I129" s="55" t="s">
        <v>1011</v>
      </c>
      <c r="J129" s="55" t="s">
        <v>1002</v>
      </c>
      <c r="K129" s="55" t="s">
        <v>1005</v>
      </c>
      <c r="L129" s="57">
        <v>33</v>
      </c>
      <c r="M129" s="55">
        <v>6</v>
      </c>
      <c r="N129" s="55" t="s">
        <v>68</v>
      </c>
      <c r="AB129" s="55">
        <v>4</v>
      </c>
      <c r="AF129" s="59">
        <v>62034.263999999966</v>
      </c>
      <c r="AI129" s="55" t="s">
        <v>869</v>
      </c>
      <c r="AY129" s="110" t="s">
        <v>1003</v>
      </c>
      <c r="AZ129" s="55">
        <v>1380.4999999999991</v>
      </c>
      <c r="BA129" s="55">
        <v>25</v>
      </c>
      <c r="BB129" s="60">
        <v>34463.479999999981</v>
      </c>
      <c r="BC129" s="61">
        <f t="shared" si="4"/>
        <v>0.5593122744151019</v>
      </c>
      <c r="BD129" s="86"/>
    </row>
    <row r="130" spans="1:56" x14ac:dyDescent="0.25">
      <c r="A130" s="85"/>
      <c r="B130" s="55" t="s">
        <v>65</v>
      </c>
      <c r="E130" s="55" t="s">
        <v>866</v>
      </c>
      <c r="F130" s="55"/>
      <c r="G130" s="121"/>
      <c r="H130" s="122"/>
      <c r="I130" s="55" t="s">
        <v>391</v>
      </c>
      <c r="J130" s="55" t="s">
        <v>87</v>
      </c>
      <c r="K130" s="55" t="s">
        <v>67</v>
      </c>
      <c r="L130" s="57">
        <v>20.436963635750246</v>
      </c>
      <c r="M130" s="55">
        <v>6</v>
      </c>
      <c r="N130" s="55" t="s">
        <v>71</v>
      </c>
      <c r="AB130" s="55">
        <v>22</v>
      </c>
      <c r="AF130" s="59">
        <v>224089</v>
      </c>
      <c r="AH130" s="55"/>
      <c r="AI130" s="55" t="s">
        <v>869</v>
      </c>
      <c r="AJ130" s="55"/>
      <c r="AK130" s="55"/>
      <c r="AL130" s="55"/>
      <c r="AN130" s="55"/>
      <c r="AO130" s="55"/>
      <c r="AQ130" s="55"/>
      <c r="AR130" s="55"/>
      <c r="AT130" s="55"/>
      <c r="AU130" s="55"/>
      <c r="AY130" s="110"/>
      <c r="AZ130" s="55">
        <v>2754.2199999999993</v>
      </c>
      <c r="BA130" s="55">
        <v>38.799999999999997</v>
      </c>
      <c r="BB130" s="55">
        <v>106709.19999999997</v>
      </c>
      <c r="BC130" s="61">
        <f t="shared" si="4"/>
        <v>1.7317974085326266</v>
      </c>
      <c r="BD130" s="86"/>
    </row>
    <row r="131" spans="1:56" x14ac:dyDescent="0.25">
      <c r="A131" s="85"/>
      <c r="B131" s="55" t="s">
        <v>65</v>
      </c>
      <c r="E131" s="55" t="s">
        <v>866</v>
      </c>
      <c r="F131" s="55"/>
      <c r="G131" s="121"/>
      <c r="H131" s="122"/>
      <c r="I131" s="55" t="s">
        <v>1012</v>
      </c>
      <c r="J131" s="55" t="s">
        <v>940</v>
      </c>
      <c r="K131" s="55" t="s">
        <v>1008</v>
      </c>
      <c r="L131" s="57">
        <v>21</v>
      </c>
      <c r="M131" s="55">
        <v>6</v>
      </c>
      <c r="N131" s="55" t="s">
        <v>68</v>
      </c>
      <c r="AB131" s="55">
        <v>4</v>
      </c>
      <c r="AF131" s="59">
        <v>40212.179999999949</v>
      </c>
      <c r="AH131" s="55"/>
      <c r="AI131" s="55" t="s">
        <v>869</v>
      </c>
      <c r="AJ131" s="55"/>
      <c r="AK131" s="55"/>
      <c r="AL131" s="55"/>
      <c r="AN131" s="55"/>
      <c r="AO131" s="55"/>
      <c r="AQ131" s="55"/>
      <c r="AR131" s="55"/>
      <c r="AT131" s="55"/>
      <c r="AU131" s="55"/>
      <c r="AY131" s="110"/>
      <c r="AZ131" s="55">
        <v>744.66999999999905</v>
      </c>
      <c r="BA131" s="55">
        <v>30</v>
      </c>
      <c r="BB131" s="55">
        <v>22340.099999999973</v>
      </c>
      <c r="BC131" s="61">
        <f t="shared" si="4"/>
        <v>0.36256037236114314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09"/>
      <c r="I132" s="55" t="s">
        <v>1013</v>
      </c>
      <c r="J132" s="55" t="s">
        <v>1002</v>
      </c>
      <c r="K132" s="55" t="s">
        <v>117</v>
      </c>
      <c r="L132" s="57">
        <v>28.627342793344376</v>
      </c>
      <c r="M132" s="55">
        <v>6</v>
      </c>
      <c r="N132" s="55" t="s">
        <v>68</v>
      </c>
      <c r="AB132" s="55">
        <v>4</v>
      </c>
      <c r="AF132" s="59">
        <v>64972.44000000001</v>
      </c>
      <c r="AI132" s="55" t="s">
        <v>869</v>
      </c>
      <c r="AY132" s="110" t="s">
        <v>1003</v>
      </c>
      <c r="AZ132" s="55">
        <v>1388.3000000000002</v>
      </c>
      <c r="BA132" s="55">
        <v>26</v>
      </c>
      <c r="BB132" s="60">
        <v>36095.800000000003</v>
      </c>
      <c r="BC132" s="61">
        <f t="shared" si="4"/>
        <v>0.58580340681883103</v>
      </c>
      <c r="BD132" s="86"/>
    </row>
    <row r="133" spans="1:56" x14ac:dyDescent="0.25">
      <c r="A133" s="85"/>
      <c r="B133" s="55" t="s">
        <v>65</v>
      </c>
      <c r="E133" s="55" t="s">
        <v>866</v>
      </c>
      <c r="G133" s="108"/>
      <c r="H133" s="109"/>
      <c r="I133" s="55" t="s">
        <v>1014</v>
      </c>
      <c r="J133" s="55" t="s">
        <v>1002</v>
      </c>
      <c r="K133" s="55" t="s">
        <v>998</v>
      </c>
      <c r="L133" s="57">
        <v>32.265943746813356</v>
      </c>
      <c r="M133" s="55">
        <v>6</v>
      </c>
      <c r="N133" s="55" t="s">
        <v>68</v>
      </c>
      <c r="AB133" s="55">
        <v>3</v>
      </c>
      <c r="AF133" s="59">
        <v>109582.27199999988</v>
      </c>
      <c r="AI133" s="55" t="s">
        <v>869</v>
      </c>
      <c r="AY133" s="110" t="s">
        <v>1003</v>
      </c>
      <c r="AZ133" s="55">
        <v>1902.469999999998</v>
      </c>
      <c r="BA133" s="55">
        <v>32</v>
      </c>
      <c r="BB133" s="60">
        <v>60879.039999999935</v>
      </c>
      <c r="BC133" s="61">
        <f t="shared" si="4"/>
        <v>0.98801381423489287</v>
      </c>
      <c r="BD133" s="86"/>
    </row>
    <row r="134" spans="1:56" x14ac:dyDescent="0.25">
      <c r="A134" s="85"/>
      <c r="B134" s="55" t="s">
        <v>65</v>
      </c>
      <c r="E134" s="55" t="s">
        <v>866</v>
      </c>
      <c r="G134" s="121"/>
      <c r="H134" s="122"/>
      <c r="I134" s="55" t="s">
        <v>1015</v>
      </c>
      <c r="J134" s="55" t="s">
        <v>1016</v>
      </c>
      <c r="K134" s="55" t="s">
        <v>1017</v>
      </c>
      <c r="L134" s="57">
        <v>42</v>
      </c>
      <c r="M134" s="55">
        <v>7</v>
      </c>
      <c r="N134" s="55" t="s">
        <v>68</v>
      </c>
      <c r="AB134" s="55">
        <v>0</v>
      </c>
      <c r="AF134" s="59">
        <v>12590.423999999959</v>
      </c>
      <c r="AI134" s="55" t="s">
        <v>869</v>
      </c>
      <c r="AY134" s="110" t="s">
        <v>1018</v>
      </c>
      <c r="AZ134" s="55">
        <v>317.93999999999897</v>
      </c>
      <c r="BA134" s="55">
        <v>22</v>
      </c>
      <c r="BB134" s="60">
        <v>6994.6799999999776</v>
      </c>
      <c r="BC134" s="61">
        <f t="shared" si="4"/>
        <v>0.1135175664095969</v>
      </c>
      <c r="BD134" s="86"/>
    </row>
    <row r="135" spans="1:56" x14ac:dyDescent="0.25">
      <c r="A135" s="85"/>
      <c r="B135" s="55" t="s">
        <v>65</v>
      </c>
      <c r="E135" s="55" t="s">
        <v>866</v>
      </c>
      <c r="F135" s="55"/>
      <c r="G135" s="121"/>
      <c r="H135" s="122"/>
      <c r="I135" s="55" t="s">
        <v>1017</v>
      </c>
      <c r="J135" s="55" t="s">
        <v>1015</v>
      </c>
      <c r="K135" s="55" t="s">
        <v>1019</v>
      </c>
      <c r="L135" s="57">
        <v>19</v>
      </c>
      <c r="M135" s="55">
        <v>7</v>
      </c>
      <c r="N135" s="55" t="s">
        <v>68</v>
      </c>
      <c r="AB135" s="55">
        <v>0</v>
      </c>
      <c r="AF135" s="59">
        <v>25394.256000000005</v>
      </c>
      <c r="AH135" s="55"/>
      <c r="AI135" s="55" t="s">
        <v>869</v>
      </c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587.83000000000004</v>
      </c>
      <c r="BA135" s="55">
        <v>24</v>
      </c>
      <c r="BB135" s="55">
        <v>14107.920000000002</v>
      </c>
      <c r="BC135" s="61">
        <f t="shared" si="4"/>
        <v>0.22895925839370573</v>
      </c>
      <c r="BD135" s="86"/>
    </row>
    <row r="136" spans="1:56" x14ac:dyDescent="0.25">
      <c r="A136" s="85"/>
      <c r="B136" s="20" t="s">
        <v>65</v>
      </c>
      <c r="C136" s="20"/>
      <c r="D136" s="20" t="s">
        <v>1022</v>
      </c>
      <c r="E136" s="24" t="s">
        <v>888</v>
      </c>
      <c r="F136" s="25"/>
      <c r="G136" s="140">
        <v>2800</v>
      </c>
      <c r="H136" s="141">
        <v>2899</v>
      </c>
      <c r="I136" s="20" t="s">
        <v>166</v>
      </c>
      <c r="J136" s="20" t="s">
        <v>167</v>
      </c>
      <c r="K136" s="20" t="s">
        <v>73</v>
      </c>
      <c r="L136" s="27">
        <v>34</v>
      </c>
      <c r="M136" s="20">
        <v>8</v>
      </c>
      <c r="N136" s="55" t="s">
        <v>68</v>
      </c>
      <c r="AF136" s="59">
        <v>42573.85</v>
      </c>
      <c r="AH136" s="37" t="s">
        <v>700</v>
      </c>
      <c r="AY136" s="110" t="s">
        <v>403</v>
      </c>
      <c r="AZ136" s="55">
        <v>1525.9359024071171</v>
      </c>
      <c r="BA136" s="55">
        <v>18.000100762208721</v>
      </c>
      <c r="BB136" s="60">
        <v>27467</v>
      </c>
      <c r="BC136" s="40">
        <f t="shared" si="4"/>
        <v>0.44576549557269352</v>
      </c>
      <c r="BD136" s="86"/>
    </row>
    <row r="137" spans="1:56" x14ac:dyDescent="0.25">
      <c r="A137" s="85"/>
      <c r="B137" s="20" t="s">
        <v>65</v>
      </c>
      <c r="C137" s="20"/>
      <c r="D137" s="20" t="s">
        <v>1022</v>
      </c>
      <c r="E137" s="24" t="s">
        <v>888</v>
      </c>
      <c r="F137" s="25"/>
      <c r="G137" s="140">
        <v>700</v>
      </c>
      <c r="H137" s="141">
        <v>999</v>
      </c>
      <c r="I137" s="20" t="s">
        <v>167</v>
      </c>
      <c r="J137" s="20" t="s">
        <v>404</v>
      </c>
      <c r="K137" s="20" t="s">
        <v>181</v>
      </c>
      <c r="L137" s="27">
        <v>47</v>
      </c>
      <c r="M137" s="20">
        <v>8</v>
      </c>
      <c r="N137" s="55" t="s">
        <v>68</v>
      </c>
      <c r="AF137" s="59">
        <v>56092.950000000004</v>
      </c>
      <c r="AH137" s="37" t="s">
        <v>700</v>
      </c>
      <c r="AY137" s="110"/>
      <c r="AZ137" s="55">
        <v>1644.9194388762248</v>
      </c>
      <c r="BA137" s="55">
        <v>22.000469533464557</v>
      </c>
      <c r="BB137" s="60">
        <v>36189</v>
      </c>
      <c r="BC137" s="40">
        <f t="shared" si="4"/>
        <v>0.58731596167328814</v>
      </c>
      <c r="BD137" s="86"/>
    </row>
    <row r="138" spans="1:56" x14ac:dyDescent="0.25">
      <c r="A138" s="85"/>
      <c r="B138" s="20" t="s">
        <v>1027</v>
      </c>
      <c r="C138" s="20"/>
      <c r="D138" s="20" t="s">
        <v>1028</v>
      </c>
      <c r="E138" s="24" t="s">
        <v>888</v>
      </c>
      <c r="F138" s="25"/>
      <c r="G138" s="140">
        <v>1600</v>
      </c>
      <c r="H138" s="141">
        <v>1699</v>
      </c>
      <c r="I138" s="20" t="s">
        <v>416</v>
      </c>
      <c r="J138" s="20" t="s">
        <v>77</v>
      </c>
      <c r="K138" s="20" t="s">
        <v>91</v>
      </c>
      <c r="L138" s="27">
        <v>10</v>
      </c>
      <c r="M138" s="20">
        <v>8</v>
      </c>
      <c r="N138" s="20" t="s">
        <v>68</v>
      </c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>
        <v>0</v>
      </c>
      <c r="AC138" s="20"/>
      <c r="AD138" s="20"/>
      <c r="AE138" s="20">
        <v>0</v>
      </c>
      <c r="AF138" s="41">
        <v>44635.35</v>
      </c>
      <c r="AG138" s="41">
        <v>31523.81</v>
      </c>
      <c r="AH138" s="25" t="s">
        <v>700</v>
      </c>
      <c r="AI138" s="20"/>
      <c r="AJ138" s="27"/>
      <c r="AK138" s="41"/>
      <c r="AL138" s="41"/>
      <c r="AM138" s="20"/>
      <c r="AN138" s="41"/>
      <c r="AO138" s="41"/>
      <c r="AP138" s="20"/>
      <c r="AQ138" s="41"/>
      <c r="AR138" s="41"/>
      <c r="AS138" s="20"/>
      <c r="AT138" s="41"/>
      <c r="AU138" s="41"/>
      <c r="AV138" s="20"/>
      <c r="AW138" s="20"/>
      <c r="AX138" s="20"/>
      <c r="AY138" s="153"/>
      <c r="AZ138" s="55">
        <v>800</v>
      </c>
      <c r="BA138" s="55">
        <v>36</v>
      </c>
      <c r="BB138" s="60">
        <v>28797</v>
      </c>
      <c r="BC138" s="40">
        <f t="shared" si="4"/>
        <v>0.46735023759445354</v>
      </c>
      <c r="BD138" s="86"/>
    </row>
    <row r="139" spans="1:56" x14ac:dyDescent="0.25">
      <c r="A139" s="85"/>
      <c r="B139" s="20" t="s">
        <v>72</v>
      </c>
      <c r="C139" s="20"/>
      <c r="D139" s="20" t="s">
        <v>1038</v>
      </c>
      <c r="E139" s="20" t="s">
        <v>866</v>
      </c>
      <c r="F139" s="20"/>
      <c r="G139" s="142"/>
      <c r="H139" s="143"/>
      <c r="I139" s="20" t="s">
        <v>418</v>
      </c>
      <c r="J139" s="20" t="s">
        <v>1039</v>
      </c>
      <c r="K139" s="20" t="s">
        <v>1040</v>
      </c>
      <c r="L139" s="27">
        <v>68.69105286568734</v>
      </c>
      <c r="M139" s="20">
        <v>8</v>
      </c>
      <c r="N139" s="20" t="s">
        <v>71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192812</v>
      </c>
      <c r="AG139" s="41">
        <v>136694.39999999999</v>
      </c>
      <c r="AH139" s="20" t="s">
        <v>700</v>
      </c>
      <c r="AI139" s="20" t="s">
        <v>1041</v>
      </c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41"/>
      <c r="AY139" s="153"/>
      <c r="AZ139" s="55">
        <v>3604.72</v>
      </c>
      <c r="BA139" s="55">
        <v>26</v>
      </c>
      <c r="BB139" s="55">
        <v>91815.32</v>
      </c>
      <c r="BC139" s="61">
        <f t="shared" si="4"/>
        <v>1.490082703643115</v>
      </c>
      <c r="BD139" s="86"/>
    </row>
    <row r="140" spans="1:56" x14ac:dyDescent="0.25">
      <c r="A140" s="85"/>
      <c r="B140" s="55" t="s">
        <v>65</v>
      </c>
      <c r="E140" s="55" t="s">
        <v>866</v>
      </c>
      <c r="F140" s="55"/>
      <c r="G140" s="121"/>
      <c r="H140" s="122"/>
      <c r="I140" s="55" t="s">
        <v>1020</v>
      </c>
      <c r="J140" s="55" t="s">
        <v>91</v>
      </c>
      <c r="K140" s="55" t="s">
        <v>1021</v>
      </c>
      <c r="L140" s="57">
        <v>25.079804284935108</v>
      </c>
      <c r="M140" s="55">
        <v>8</v>
      </c>
      <c r="N140" s="55" t="s">
        <v>68</v>
      </c>
      <c r="AB140" s="55">
        <v>29</v>
      </c>
      <c r="AF140" s="59">
        <v>169299.17999999985</v>
      </c>
      <c r="AH140" s="55"/>
      <c r="AI140" s="55" t="s">
        <v>869</v>
      </c>
      <c r="AJ140" s="55"/>
      <c r="AK140" s="55"/>
      <c r="AL140" s="55"/>
      <c r="AN140" s="55"/>
      <c r="AO140" s="55"/>
      <c r="AQ140" s="55"/>
      <c r="AR140" s="55"/>
      <c r="AT140" s="55"/>
      <c r="AU140" s="55"/>
      <c r="AY140" s="110"/>
      <c r="AZ140" s="55">
        <v>3135.1699999999983</v>
      </c>
      <c r="BA140" s="55">
        <v>30</v>
      </c>
      <c r="BB140" s="55">
        <v>94055.099999999919</v>
      </c>
      <c r="BC140" s="61">
        <f t="shared" si="4"/>
        <v>1.526432382955518</v>
      </c>
      <c r="BD140" s="86"/>
    </row>
    <row r="141" spans="1:56" x14ac:dyDescent="0.25">
      <c r="A141" s="85"/>
      <c r="B141" s="55" t="s">
        <v>65</v>
      </c>
      <c r="E141" s="55" t="s">
        <v>866</v>
      </c>
      <c r="G141" s="105"/>
      <c r="H141" s="106"/>
      <c r="I141" s="55" t="s">
        <v>406</v>
      </c>
      <c r="J141" s="55" t="s">
        <v>91</v>
      </c>
      <c r="K141" s="55" t="s">
        <v>1021</v>
      </c>
      <c r="L141" s="66">
        <v>37.504744060179839</v>
      </c>
      <c r="M141" s="55">
        <v>8</v>
      </c>
      <c r="N141" s="55" t="s">
        <v>68</v>
      </c>
      <c r="AB141" s="57">
        <v>29</v>
      </c>
      <c r="AF141" s="59">
        <v>149154.5159999998</v>
      </c>
      <c r="AI141" s="55" t="s">
        <v>869</v>
      </c>
      <c r="AY141" s="111"/>
      <c r="AZ141" s="60">
        <v>2858.7999999999961</v>
      </c>
      <c r="BA141" s="60">
        <v>29</v>
      </c>
      <c r="BB141" s="60">
        <v>82863.619999999879</v>
      </c>
      <c r="BC141" s="61">
        <f t="shared" si="4"/>
        <v>1.3448044065331963</v>
      </c>
      <c r="BD141" s="86"/>
    </row>
    <row r="142" spans="1:56" x14ac:dyDescent="0.25">
      <c r="A142" s="85"/>
      <c r="B142" s="55" t="s">
        <v>65</v>
      </c>
      <c r="E142" s="55" t="s">
        <v>866</v>
      </c>
      <c r="G142" s="108"/>
      <c r="H142" s="109"/>
      <c r="I142" s="55" t="s">
        <v>947</v>
      </c>
      <c r="J142" s="55" t="s">
        <v>948</v>
      </c>
      <c r="K142" s="55" t="s">
        <v>1023</v>
      </c>
      <c r="L142" s="57">
        <v>18.70330280938834</v>
      </c>
      <c r="M142" s="55">
        <v>8</v>
      </c>
      <c r="N142" s="55" t="s">
        <v>68</v>
      </c>
      <c r="AB142" s="55">
        <v>39</v>
      </c>
      <c r="AF142" s="59">
        <v>116619.26399999994</v>
      </c>
      <c r="AI142" s="55" t="s">
        <v>869</v>
      </c>
      <c r="AY142" s="110"/>
      <c r="AZ142" s="55">
        <v>1799.6799999999992</v>
      </c>
      <c r="BA142" s="55">
        <v>36</v>
      </c>
      <c r="BB142" s="60">
        <v>64788.479999999967</v>
      </c>
      <c r="BC142" s="61">
        <f t="shared" si="4"/>
        <v>1.0514606216405697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21"/>
      <c r="H143" s="122"/>
      <c r="I143" s="55" t="s">
        <v>1024</v>
      </c>
      <c r="J143" s="55" t="s">
        <v>1025</v>
      </c>
      <c r="K143" s="55" t="s">
        <v>73</v>
      </c>
      <c r="L143" s="57">
        <v>10.636250359436403</v>
      </c>
      <c r="M143" s="55">
        <v>8</v>
      </c>
      <c r="N143" s="55" t="s">
        <v>68</v>
      </c>
      <c r="AB143" s="55">
        <v>0</v>
      </c>
      <c r="AF143" s="59">
        <v>6760.5840000000007</v>
      </c>
      <c r="AI143" s="55" t="s">
        <v>869</v>
      </c>
      <c r="AY143" s="120" t="s">
        <v>1026</v>
      </c>
      <c r="AZ143" s="55">
        <v>312.99</v>
      </c>
      <c r="BA143" s="55">
        <v>12</v>
      </c>
      <c r="BB143" s="60">
        <v>3755.88</v>
      </c>
      <c r="BC143" s="61">
        <f t="shared" si="4"/>
        <v>6.0954662304276701E-2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21"/>
      <c r="H144" s="122"/>
      <c r="I144" s="55" t="s">
        <v>1029</v>
      </c>
      <c r="J144" s="55" t="s">
        <v>1020</v>
      </c>
      <c r="K144" s="55" t="s">
        <v>406</v>
      </c>
      <c r="L144" s="57">
        <v>30</v>
      </c>
      <c r="M144" s="55">
        <v>8</v>
      </c>
      <c r="N144" s="55" t="s">
        <v>68</v>
      </c>
      <c r="AB144" s="55">
        <v>0</v>
      </c>
      <c r="AF144" s="59">
        <v>14329.547999999968</v>
      </c>
      <c r="AI144" s="55" t="s">
        <v>869</v>
      </c>
      <c r="AY144" s="120"/>
      <c r="AZ144" s="55">
        <v>442.26999999999902</v>
      </c>
      <c r="BA144" s="55">
        <v>18</v>
      </c>
      <c r="BB144" s="60">
        <v>7960.8599999999824</v>
      </c>
      <c r="BC144" s="61">
        <f t="shared" si="4"/>
        <v>0.12919782659499854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8"/>
      <c r="H145" s="109"/>
      <c r="I145" s="55" t="s">
        <v>1030</v>
      </c>
      <c r="J145" s="55" t="s">
        <v>90</v>
      </c>
      <c r="K145" s="55" t="s">
        <v>1031</v>
      </c>
      <c r="L145" s="57">
        <v>22.872914592572478</v>
      </c>
      <c r="M145" s="55">
        <v>8</v>
      </c>
      <c r="N145" s="55" t="s">
        <v>68</v>
      </c>
      <c r="AB145" s="55">
        <v>7</v>
      </c>
      <c r="AF145" s="59">
        <v>71597.519999999829</v>
      </c>
      <c r="AI145" s="55" t="s">
        <v>869</v>
      </c>
      <c r="AY145" s="110"/>
      <c r="AZ145" s="55">
        <v>1325.8799999999969</v>
      </c>
      <c r="BA145" s="55">
        <v>30</v>
      </c>
      <c r="BB145" s="60">
        <v>39776.399999999907</v>
      </c>
      <c r="BC145" s="61">
        <f t="shared" si="4"/>
        <v>0.64553634026641593</v>
      </c>
      <c r="BD145" s="86"/>
    </row>
    <row r="146" spans="1:56" x14ac:dyDescent="0.25">
      <c r="A146" s="85"/>
      <c r="B146" s="55" t="s">
        <v>65</v>
      </c>
      <c r="E146" s="55" t="s">
        <v>866</v>
      </c>
      <c r="F146" s="55"/>
      <c r="G146" s="121"/>
      <c r="H146" s="122"/>
      <c r="I146" s="55" t="s">
        <v>1032</v>
      </c>
      <c r="J146" s="55" t="s">
        <v>1033</v>
      </c>
      <c r="K146" s="55" t="s">
        <v>73</v>
      </c>
      <c r="L146" s="57">
        <v>10</v>
      </c>
      <c r="M146" s="55">
        <v>8</v>
      </c>
      <c r="N146" s="55" t="s">
        <v>68</v>
      </c>
      <c r="AB146" s="55">
        <v>2</v>
      </c>
      <c r="AF146" s="59">
        <v>44804.51999999964</v>
      </c>
      <c r="AH146" s="55"/>
      <c r="AI146" s="55" t="s">
        <v>869</v>
      </c>
      <c r="AJ146" s="55"/>
      <c r="AK146" s="55"/>
      <c r="AL146" s="55"/>
      <c r="AN146" s="55"/>
      <c r="AO146" s="55"/>
      <c r="AQ146" s="55"/>
      <c r="AR146" s="55"/>
      <c r="AT146" s="55"/>
      <c r="AU146" s="55"/>
      <c r="AY146" s="110" t="s">
        <v>1034</v>
      </c>
      <c r="AZ146" s="55">
        <v>1244.5699999999899</v>
      </c>
      <c r="BA146" s="55">
        <v>20</v>
      </c>
      <c r="BB146" s="55">
        <v>24891.399999999798</v>
      </c>
      <c r="BC146" s="61">
        <f t="shared" si="4"/>
        <v>0.40396575004543828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05"/>
      <c r="H147" s="106"/>
      <c r="I147" s="55" t="s">
        <v>1035</v>
      </c>
      <c r="J147" s="55" t="s">
        <v>1036</v>
      </c>
      <c r="K147" s="55" t="s">
        <v>1037</v>
      </c>
      <c r="L147" s="66">
        <v>18.020449885873248</v>
      </c>
      <c r="M147" s="55">
        <v>8</v>
      </c>
      <c r="N147" s="55" t="s">
        <v>68</v>
      </c>
      <c r="AB147" s="55">
        <v>2</v>
      </c>
      <c r="AF147" s="59">
        <v>111570.69599999988</v>
      </c>
      <c r="AI147" s="55" t="s">
        <v>869</v>
      </c>
      <c r="AY147" s="111"/>
      <c r="AZ147" s="55">
        <v>1721.7699999999982</v>
      </c>
      <c r="BA147" s="55">
        <v>36</v>
      </c>
      <c r="BB147" s="60">
        <v>61983.719999999936</v>
      </c>
      <c r="BC147" s="61">
        <f t="shared" si="4"/>
        <v>1.0059418088338388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08"/>
      <c r="H148" s="109"/>
      <c r="I148" s="55" t="s">
        <v>1042</v>
      </c>
      <c r="J148" s="55" t="s">
        <v>1043</v>
      </c>
      <c r="K148" s="55" t="s">
        <v>1044</v>
      </c>
      <c r="L148" s="57">
        <v>14</v>
      </c>
      <c r="M148" s="55">
        <v>9</v>
      </c>
      <c r="N148" s="55" t="s">
        <v>68</v>
      </c>
      <c r="AB148" s="55">
        <v>0</v>
      </c>
      <c r="AF148" s="59">
        <v>6826.6440000000002</v>
      </c>
      <c r="AI148" s="55" t="s">
        <v>869</v>
      </c>
      <c r="AY148" s="110"/>
      <c r="AZ148" s="55">
        <v>172.39</v>
      </c>
      <c r="BA148" s="55">
        <v>22</v>
      </c>
      <c r="BB148" s="60">
        <v>3792.58</v>
      </c>
      <c r="BC148" s="61">
        <f t="shared" si="4"/>
        <v>6.155027135104256E-2</v>
      </c>
      <c r="BD148" s="86"/>
    </row>
    <row r="149" spans="1:56" x14ac:dyDescent="0.25">
      <c r="A149" s="85"/>
      <c r="B149" s="55" t="s">
        <v>65</v>
      </c>
      <c r="C149" s="58"/>
      <c r="D149" s="31"/>
      <c r="E149" s="55" t="s">
        <v>866</v>
      </c>
      <c r="F149" s="55"/>
      <c r="G149" s="105"/>
      <c r="H149" s="109"/>
      <c r="I149" s="55" t="s">
        <v>1045</v>
      </c>
      <c r="J149" s="55" t="s">
        <v>404</v>
      </c>
      <c r="K149" s="55" t="s">
        <v>1046</v>
      </c>
      <c r="L149" s="57">
        <v>21</v>
      </c>
      <c r="M149" s="55">
        <v>9</v>
      </c>
      <c r="N149" s="55" t="s">
        <v>68</v>
      </c>
      <c r="AB149" s="55">
        <v>0</v>
      </c>
      <c r="AF149" s="59">
        <v>20857.320000000003</v>
      </c>
      <c r="AI149" s="55" t="s">
        <v>869</v>
      </c>
      <c r="AY149" s="110"/>
      <c r="AZ149" s="55">
        <v>526.70000000000005</v>
      </c>
      <c r="BA149" s="55">
        <v>22</v>
      </c>
      <c r="BB149" s="60">
        <v>11587.400000000001</v>
      </c>
      <c r="BC149" s="61">
        <f t="shared" si="4"/>
        <v>0.18805341331048275</v>
      </c>
      <c r="BD149" s="86"/>
    </row>
    <row r="150" spans="1:56" x14ac:dyDescent="0.25">
      <c r="A150" s="85"/>
      <c r="B150" s="55" t="s">
        <v>65</v>
      </c>
      <c r="E150" s="55" t="s">
        <v>866</v>
      </c>
      <c r="G150" s="108"/>
      <c r="H150" s="109"/>
      <c r="I150" s="55" t="s">
        <v>1047</v>
      </c>
      <c r="J150" s="55" t="s">
        <v>1048</v>
      </c>
      <c r="K150" s="55" t="s">
        <v>1048</v>
      </c>
      <c r="L150" s="57">
        <v>28.351742361312102</v>
      </c>
      <c r="M150" s="55">
        <v>9</v>
      </c>
      <c r="N150" s="55" t="s">
        <v>68</v>
      </c>
      <c r="AB150" s="55">
        <v>0</v>
      </c>
      <c r="AF150" s="59">
        <v>86199.228000000003</v>
      </c>
      <c r="AI150" s="55" t="s">
        <v>869</v>
      </c>
      <c r="AY150" s="110"/>
      <c r="AZ150" s="55">
        <v>1958.4</v>
      </c>
      <c r="BA150" s="55">
        <v>25</v>
      </c>
      <c r="BB150" s="60">
        <v>47888.46</v>
      </c>
      <c r="BC150" s="61">
        <f t="shared" si="4"/>
        <v>0.77718801121757419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8"/>
      <c r="H151" s="109"/>
      <c r="I151" s="55" t="s">
        <v>1049</v>
      </c>
      <c r="J151" s="55" t="s">
        <v>1050</v>
      </c>
      <c r="K151" s="55" t="s">
        <v>1048</v>
      </c>
      <c r="L151" s="57">
        <v>28.880288574221801</v>
      </c>
      <c r="M151" s="55">
        <v>9</v>
      </c>
      <c r="N151" s="55" t="s">
        <v>68</v>
      </c>
      <c r="AB151" s="55">
        <v>0</v>
      </c>
      <c r="AF151" s="59">
        <v>120190.72844176141</v>
      </c>
      <c r="AI151" s="55" t="s">
        <v>869</v>
      </c>
      <c r="AY151" s="110"/>
      <c r="AZ151" s="55">
        <v>2587.9703000099871</v>
      </c>
      <c r="BA151" s="55">
        <v>23</v>
      </c>
      <c r="BB151" s="60">
        <v>60702.388101899698</v>
      </c>
      <c r="BC151" s="61">
        <f t="shared" si="4"/>
        <v>0.98514690773252611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8"/>
      <c r="H152" s="109"/>
      <c r="I152" s="55" t="s">
        <v>1051</v>
      </c>
      <c r="J152" s="55" t="s">
        <v>1052</v>
      </c>
      <c r="K152" s="55" t="s">
        <v>90</v>
      </c>
      <c r="L152" s="57">
        <v>27.565217320180235</v>
      </c>
      <c r="M152" s="55">
        <v>9</v>
      </c>
      <c r="N152" s="55" t="s">
        <v>68</v>
      </c>
      <c r="AB152" s="55">
        <v>2</v>
      </c>
      <c r="AF152" s="59">
        <v>49072.787063387877</v>
      </c>
      <c r="AI152" s="55" t="s">
        <v>869</v>
      </c>
      <c r="AY152" s="110" t="s">
        <v>1053</v>
      </c>
      <c r="AZ152" s="55">
        <v>1239.211794529997</v>
      </c>
      <c r="BA152" s="55">
        <v>22</v>
      </c>
      <c r="BB152" s="60">
        <v>27262.659479659931</v>
      </c>
      <c r="BC152" s="61">
        <f t="shared" ref="BC152:BC183" si="5">BB152/(5280*11.67)</f>
        <v>0.44244922683875926</v>
      </c>
      <c r="BD152" s="86"/>
    </row>
    <row r="153" spans="1:56" x14ac:dyDescent="0.25">
      <c r="A153" s="85"/>
      <c r="B153" s="55" t="s">
        <v>65</v>
      </c>
      <c r="C153" s="58"/>
      <c r="D153" s="58"/>
      <c r="E153" s="56" t="s">
        <v>888</v>
      </c>
      <c r="F153" s="55">
        <v>20</v>
      </c>
      <c r="G153" s="105" t="s">
        <v>68</v>
      </c>
      <c r="H153" s="122">
        <v>2527</v>
      </c>
      <c r="I153" s="55" t="s">
        <v>90</v>
      </c>
      <c r="J153" s="55" t="s">
        <v>404</v>
      </c>
      <c r="K153" s="55" t="s">
        <v>424</v>
      </c>
      <c r="L153" s="57">
        <v>54</v>
      </c>
      <c r="M153" s="55">
        <v>9</v>
      </c>
      <c r="N153" s="55" t="s">
        <v>71</v>
      </c>
      <c r="AF153" s="59">
        <v>185858.75</v>
      </c>
      <c r="AH153" s="55"/>
      <c r="AJ153" s="55"/>
      <c r="AK153" s="55"/>
      <c r="AL153" s="55"/>
      <c r="AN153" s="55"/>
      <c r="AO153" s="55"/>
      <c r="AQ153" s="55"/>
      <c r="AR153" s="55"/>
      <c r="AT153" s="55"/>
      <c r="AU153" s="55"/>
      <c r="AY153" s="110"/>
      <c r="AZ153" s="55">
        <v>1938.5245786288349</v>
      </c>
      <c r="BA153" s="55">
        <v>54.786511953911543</v>
      </c>
      <c r="BB153" s="55">
        <v>106205</v>
      </c>
      <c r="BC153" s="40">
        <f t="shared" si="5"/>
        <v>1.7236146815195659</v>
      </c>
      <c r="BD153" s="86"/>
    </row>
    <row r="154" spans="1:56" x14ac:dyDescent="0.25">
      <c r="A154" s="85"/>
      <c r="B154" s="55" t="s">
        <v>65</v>
      </c>
      <c r="E154" s="55" t="s">
        <v>866</v>
      </c>
      <c r="G154" s="108"/>
      <c r="H154" s="109"/>
      <c r="I154" s="55" t="s">
        <v>1054</v>
      </c>
      <c r="J154" s="55" t="s">
        <v>1050</v>
      </c>
      <c r="K154" s="55" t="s">
        <v>1049</v>
      </c>
      <c r="L154" s="57">
        <v>31</v>
      </c>
      <c r="M154" s="55">
        <v>9</v>
      </c>
      <c r="N154" s="55" t="s">
        <v>68</v>
      </c>
      <c r="AB154" s="55">
        <v>0</v>
      </c>
      <c r="AF154" s="59">
        <v>48453.687971568004</v>
      </c>
      <c r="AI154" s="55" t="s">
        <v>869</v>
      </c>
      <c r="AY154" s="110"/>
      <c r="AZ154" s="55">
        <v>1121.6131474900001</v>
      </c>
      <c r="BA154" s="55">
        <v>24</v>
      </c>
      <c r="BB154" s="60">
        <v>26918.71553976</v>
      </c>
      <c r="BC154" s="61">
        <f t="shared" si="5"/>
        <v>0.43686731615252788</v>
      </c>
      <c r="BD154" s="86"/>
    </row>
    <row r="155" spans="1:56" x14ac:dyDescent="0.25">
      <c r="A155" s="85"/>
      <c r="B155" s="55" t="s">
        <v>65</v>
      </c>
      <c r="E155" s="55" t="s">
        <v>866</v>
      </c>
      <c r="G155" s="108"/>
      <c r="H155" s="109"/>
      <c r="I155" s="55" t="s">
        <v>1055</v>
      </c>
      <c r="J155" s="55" t="s">
        <v>1050</v>
      </c>
      <c r="K155" s="55" t="s">
        <v>1048</v>
      </c>
      <c r="L155" s="57">
        <v>18.786352644306589</v>
      </c>
      <c r="M155" s="55">
        <v>9</v>
      </c>
      <c r="N155" s="55" t="s">
        <v>68</v>
      </c>
      <c r="AB155" s="55">
        <v>0</v>
      </c>
      <c r="AF155" s="59">
        <v>67794.407999999952</v>
      </c>
      <c r="AI155" s="55" t="s">
        <v>869</v>
      </c>
      <c r="AY155" s="110"/>
      <c r="AZ155" s="55">
        <v>1711.9799999999991</v>
      </c>
      <c r="BA155" s="55">
        <v>22</v>
      </c>
      <c r="BB155" s="60">
        <v>37663.559999999976</v>
      </c>
      <c r="BC155" s="61">
        <f t="shared" si="5"/>
        <v>0.6112467866323904</v>
      </c>
      <c r="BD155" s="86"/>
    </row>
    <row r="156" spans="1:56" x14ac:dyDescent="0.25">
      <c r="A156" s="85"/>
      <c r="B156" s="55" t="s">
        <v>65</v>
      </c>
      <c r="E156" s="55" t="s">
        <v>866</v>
      </c>
      <c r="G156" s="108"/>
      <c r="H156" s="109"/>
      <c r="I156" s="55" t="s">
        <v>1043</v>
      </c>
      <c r="J156" s="55" t="s">
        <v>1052</v>
      </c>
      <c r="K156" s="55" t="s">
        <v>90</v>
      </c>
      <c r="L156" s="57">
        <v>31.001121420634625</v>
      </c>
      <c r="M156" s="55">
        <v>9</v>
      </c>
      <c r="N156" s="55" t="s">
        <v>68</v>
      </c>
      <c r="AB156" s="55">
        <v>2</v>
      </c>
      <c r="AF156" s="59">
        <v>45585.035999999971</v>
      </c>
      <c r="AI156" s="55" t="s">
        <v>869</v>
      </c>
      <c r="AY156" s="110"/>
      <c r="AZ156" s="55">
        <v>1384.2599999999991</v>
      </c>
      <c r="BA156" s="55">
        <v>18</v>
      </c>
      <c r="BB156" s="60">
        <v>25325.019999999982</v>
      </c>
      <c r="BC156" s="61">
        <f t="shared" si="5"/>
        <v>0.41100302510970865</v>
      </c>
      <c r="BD156" s="86"/>
    </row>
    <row r="157" spans="1:56" x14ac:dyDescent="0.25">
      <c r="A157" s="85"/>
      <c r="B157" s="55" t="s">
        <v>65</v>
      </c>
      <c r="E157" s="55" t="s">
        <v>866</v>
      </c>
      <c r="G157" s="108"/>
      <c r="H157" s="109"/>
      <c r="I157" s="55" t="s">
        <v>1044</v>
      </c>
      <c r="J157" s="55" t="s">
        <v>1043</v>
      </c>
      <c r="K157" s="55" t="s">
        <v>73</v>
      </c>
      <c r="L157" s="57">
        <v>41.145283947481232</v>
      </c>
      <c r="M157" s="55">
        <v>9</v>
      </c>
      <c r="N157" s="55" t="s">
        <v>68</v>
      </c>
      <c r="AB157" s="55">
        <v>2</v>
      </c>
      <c r="AF157" s="59">
        <v>20407.788</v>
      </c>
      <c r="AI157" s="55" t="s">
        <v>869</v>
      </c>
      <c r="AY157" s="110"/>
      <c r="AZ157" s="55">
        <v>586.15000000000009</v>
      </c>
      <c r="BA157" s="55">
        <v>20</v>
      </c>
      <c r="BB157" s="60">
        <v>11337.66</v>
      </c>
      <c r="BC157" s="61">
        <f t="shared" si="5"/>
        <v>0.18400035054919373</v>
      </c>
      <c r="BD157" s="86"/>
    </row>
    <row r="158" spans="1:56" x14ac:dyDescent="0.25">
      <c r="A158" s="85"/>
      <c r="B158" s="55" t="s">
        <v>65</v>
      </c>
      <c r="E158" s="55" t="s">
        <v>866</v>
      </c>
      <c r="G158" s="108"/>
      <c r="H158" s="109"/>
      <c r="I158" s="55" t="s">
        <v>1056</v>
      </c>
      <c r="J158" s="55" t="s">
        <v>1057</v>
      </c>
      <c r="K158" s="55" t="s">
        <v>73</v>
      </c>
      <c r="L158" s="57">
        <v>19</v>
      </c>
      <c r="M158" s="55">
        <v>9</v>
      </c>
      <c r="N158" s="55" t="s">
        <v>68</v>
      </c>
      <c r="AB158" s="55">
        <v>1</v>
      </c>
      <c r="AF158" s="59">
        <v>82170.719999999579</v>
      </c>
      <c r="AI158" s="55" t="s">
        <v>869</v>
      </c>
      <c r="AY158" s="110"/>
      <c r="AZ158" s="55">
        <v>1984.79999999999</v>
      </c>
      <c r="BA158" s="55">
        <v>23</v>
      </c>
      <c r="BB158" s="60">
        <v>45650.399999999769</v>
      </c>
      <c r="BC158" s="61">
        <f t="shared" si="5"/>
        <v>0.7408662460076304</v>
      </c>
      <c r="BD158" s="86"/>
    </row>
    <row r="159" spans="1:56" x14ac:dyDescent="0.25">
      <c r="A159" s="85"/>
      <c r="B159" s="55" t="s">
        <v>65</v>
      </c>
      <c r="C159" s="58"/>
      <c r="D159" s="31"/>
      <c r="E159" s="55" t="s">
        <v>866</v>
      </c>
      <c r="F159" s="55"/>
      <c r="G159" s="105"/>
      <c r="H159" s="109"/>
      <c r="I159" s="55" t="s">
        <v>1058</v>
      </c>
      <c r="J159" s="55" t="s">
        <v>404</v>
      </c>
      <c r="K159" s="55" t="s">
        <v>1046</v>
      </c>
      <c r="L159" s="57">
        <v>18</v>
      </c>
      <c r="M159" s="55">
        <v>9</v>
      </c>
      <c r="N159" s="55" t="s">
        <v>68</v>
      </c>
      <c r="AB159" s="55">
        <v>0</v>
      </c>
      <c r="AF159" s="59">
        <v>20824.128000000001</v>
      </c>
      <c r="AI159" s="55" t="s">
        <v>869</v>
      </c>
      <c r="AY159" s="110"/>
      <c r="AZ159" s="55">
        <v>482.04</v>
      </c>
      <c r="BA159" s="55">
        <v>24</v>
      </c>
      <c r="BB159" s="60">
        <v>11568.960000000001</v>
      </c>
      <c r="BC159" s="61">
        <f t="shared" si="5"/>
        <v>0.18775414816545924</v>
      </c>
      <c r="BD159" s="86"/>
    </row>
    <row r="160" spans="1:56" x14ac:dyDescent="0.25">
      <c r="A160" s="85"/>
      <c r="B160" s="55" t="s">
        <v>65</v>
      </c>
      <c r="E160" s="55" t="s">
        <v>866</v>
      </c>
      <c r="G160" s="108"/>
      <c r="H160" s="109"/>
      <c r="I160" s="55" t="s">
        <v>1059</v>
      </c>
      <c r="J160" s="55" t="s">
        <v>1060</v>
      </c>
      <c r="K160" s="55" t="s">
        <v>1061</v>
      </c>
      <c r="L160" s="57">
        <v>15.512641489474241</v>
      </c>
      <c r="M160" s="55">
        <v>9</v>
      </c>
      <c r="N160" s="55" t="s">
        <v>68</v>
      </c>
      <c r="AB160" s="55">
        <v>11</v>
      </c>
      <c r="AF160" s="59">
        <v>24502.175999999999</v>
      </c>
      <c r="AI160" s="55" t="s">
        <v>869</v>
      </c>
      <c r="AY160" s="110"/>
      <c r="AZ160" s="55">
        <v>850.77</v>
      </c>
      <c r="BA160" s="55">
        <v>16</v>
      </c>
      <c r="BB160" s="60">
        <v>13612.32</v>
      </c>
      <c r="BC160" s="61">
        <f t="shared" si="5"/>
        <v>0.22091610189296565</v>
      </c>
      <c r="BD160" s="86"/>
    </row>
    <row r="161" spans="1:56" x14ac:dyDescent="0.25">
      <c r="A161" s="85"/>
      <c r="B161" s="55" t="s">
        <v>65</v>
      </c>
      <c r="C161" s="58"/>
      <c r="D161" s="58"/>
      <c r="E161" s="55" t="s">
        <v>866</v>
      </c>
      <c r="F161" s="55"/>
      <c r="G161" s="105"/>
      <c r="H161" s="109"/>
      <c r="I161" s="55" t="s">
        <v>1062</v>
      </c>
      <c r="J161" s="55" t="s">
        <v>89</v>
      </c>
      <c r="K161" s="55" t="s">
        <v>1063</v>
      </c>
      <c r="L161" s="57">
        <v>19.457502016199705</v>
      </c>
      <c r="M161" s="55">
        <v>9</v>
      </c>
      <c r="N161" s="55" t="s">
        <v>68</v>
      </c>
      <c r="AB161" s="55">
        <v>2</v>
      </c>
      <c r="AF161" s="59">
        <v>49280.831999999922</v>
      </c>
      <c r="AI161" s="55" t="s">
        <v>869</v>
      </c>
      <c r="AY161" s="110" t="s">
        <v>1064</v>
      </c>
      <c r="AZ161" s="55">
        <v>1215.3199999999979</v>
      </c>
      <c r="BA161" s="55">
        <v>24</v>
      </c>
      <c r="BB161" s="60">
        <v>27378.239999999954</v>
      </c>
      <c r="BC161" s="61">
        <f t="shared" si="5"/>
        <v>0.44432499805250375</v>
      </c>
      <c r="BD161" s="86"/>
    </row>
    <row r="162" spans="1:56" x14ac:dyDescent="0.25">
      <c r="A162" s="85"/>
      <c r="B162" s="55" t="s">
        <v>65</v>
      </c>
      <c r="E162" s="55" t="s">
        <v>866</v>
      </c>
      <c r="G162" s="108"/>
      <c r="H162" s="109"/>
      <c r="I162" s="55" t="s">
        <v>1065</v>
      </c>
      <c r="J162" s="55" t="s">
        <v>90</v>
      </c>
      <c r="K162" s="55" t="s">
        <v>404</v>
      </c>
      <c r="L162" s="57">
        <v>18.075008819797837</v>
      </c>
      <c r="M162" s="55">
        <v>9</v>
      </c>
      <c r="N162" s="55" t="s">
        <v>68</v>
      </c>
      <c r="AB162" s="55">
        <v>10</v>
      </c>
      <c r="AF162" s="59">
        <v>98573.687999999951</v>
      </c>
      <c r="AI162" s="55" t="s">
        <v>869</v>
      </c>
      <c r="AY162" s="110"/>
      <c r="AZ162" s="55">
        <v>1878.1799999999989</v>
      </c>
      <c r="BA162" s="55">
        <v>29</v>
      </c>
      <c r="BB162" s="60">
        <v>54763.159999999974</v>
      </c>
      <c r="BC162" s="61">
        <f t="shared" si="5"/>
        <v>0.88875840668899753</v>
      </c>
      <c r="BD162" s="86"/>
    </row>
    <row r="163" spans="1:56" x14ac:dyDescent="0.25">
      <c r="A163" s="85"/>
      <c r="B163" s="55" t="s">
        <v>65</v>
      </c>
      <c r="E163" s="55" t="s">
        <v>866</v>
      </c>
      <c r="G163" s="108"/>
      <c r="H163" s="109"/>
      <c r="I163" s="55" t="s">
        <v>1050</v>
      </c>
      <c r="J163" s="55" t="s">
        <v>1066</v>
      </c>
      <c r="K163" s="55" t="s">
        <v>409</v>
      </c>
      <c r="L163" s="57">
        <v>32.210438453101908</v>
      </c>
      <c r="M163" s="55">
        <v>9</v>
      </c>
      <c r="N163" s="55" t="s">
        <v>68</v>
      </c>
      <c r="AB163" s="55">
        <v>0</v>
      </c>
      <c r="AF163" s="59">
        <v>114983.24399999966</v>
      </c>
      <c r="AI163" s="55" t="s">
        <v>869</v>
      </c>
      <c r="AY163" s="120" t="s">
        <v>1067</v>
      </c>
      <c r="AZ163" s="55">
        <v>3260.829999999989</v>
      </c>
      <c r="BA163" s="55">
        <v>19.600000000000001</v>
      </c>
      <c r="BB163" s="60">
        <v>63879.579999999805</v>
      </c>
      <c r="BC163" s="61">
        <f t="shared" si="5"/>
        <v>1.0367099659837418</v>
      </c>
      <c r="BD163" s="86"/>
    </row>
    <row r="164" spans="1:56" x14ac:dyDescent="0.25">
      <c r="A164" s="85"/>
      <c r="B164" s="55" t="s">
        <v>65</v>
      </c>
      <c r="D164" s="55" t="s">
        <v>1068</v>
      </c>
      <c r="E164" s="55" t="s">
        <v>866</v>
      </c>
      <c r="G164" s="108"/>
      <c r="H164" s="109"/>
      <c r="I164" s="55" t="s">
        <v>686</v>
      </c>
      <c r="J164" s="55" t="s">
        <v>1069</v>
      </c>
      <c r="K164" s="55" t="s">
        <v>573</v>
      </c>
      <c r="L164" s="57">
        <v>27</v>
      </c>
      <c r="M164" s="55">
        <v>9</v>
      </c>
      <c r="N164" s="55" t="s">
        <v>71</v>
      </c>
      <c r="AF164" s="59">
        <v>253130</v>
      </c>
      <c r="AI164" s="55" t="s">
        <v>869</v>
      </c>
      <c r="AY164" s="120"/>
      <c r="BB164" s="60">
        <v>120538</v>
      </c>
      <c r="BC164" s="61">
        <f t="shared" si="5"/>
        <v>1.9562267923450443</v>
      </c>
      <c r="BD164" s="86"/>
    </row>
    <row r="165" spans="1:56" x14ac:dyDescent="0.25">
      <c r="A165" s="85"/>
      <c r="B165" s="55" t="s">
        <v>65</v>
      </c>
      <c r="E165" s="55" t="s">
        <v>866</v>
      </c>
      <c r="G165" s="108"/>
      <c r="H165" s="109"/>
      <c r="I165" s="55" t="s">
        <v>541</v>
      </c>
      <c r="J165" s="55" t="s">
        <v>90</v>
      </c>
      <c r="K165" s="55" t="s">
        <v>1065</v>
      </c>
      <c r="L165" s="57">
        <v>20</v>
      </c>
      <c r="M165" s="55">
        <v>9</v>
      </c>
      <c r="N165" s="55" t="s">
        <v>68</v>
      </c>
      <c r="AB165" s="55">
        <v>3</v>
      </c>
      <c r="AF165" s="59">
        <v>29623.103999999999</v>
      </c>
      <c r="AI165" s="55" t="s">
        <v>869</v>
      </c>
      <c r="AY165" s="110"/>
      <c r="AZ165" s="55">
        <v>685.72</v>
      </c>
      <c r="BA165" s="55">
        <v>24</v>
      </c>
      <c r="BB165" s="60">
        <v>16457.28</v>
      </c>
      <c r="BC165" s="61">
        <f t="shared" si="5"/>
        <v>0.26708732569915089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1019</v>
      </c>
      <c r="J166" s="55" t="s">
        <v>1017</v>
      </c>
      <c r="K166" s="55" t="s">
        <v>1070</v>
      </c>
      <c r="L166" s="57">
        <v>31</v>
      </c>
      <c r="M166" s="55">
        <v>9</v>
      </c>
      <c r="N166" s="55" t="s">
        <v>68</v>
      </c>
      <c r="AB166" s="55">
        <v>0</v>
      </c>
      <c r="AF166" s="59">
        <v>14326.884</v>
      </c>
      <c r="AI166" s="55" t="s">
        <v>869</v>
      </c>
      <c r="AY166" s="120"/>
      <c r="AZ166" s="55">
        <v>361.79</v>
      </c>
      <c r="BA166" s="55">
        <v>22</v>
      </c>
      <c r="BB166" s="60">
        <v>7959.38</v>
      </c>
      <c r="BC166" s="61">
        <f t="shared" si="5"/>
        <v>0.12917380748357613</v>
      </c>
      <c r="BD166" s="86"/>
    </row>
    <row r="167" spans="1:56" x14ac:dyDescent="0.25">
      <c r="A167" s="85"/>
      <c r="B167" s="55" t="s">
        <v>65</v>
      </c>
      <c r="E167" s="55" t="s">
        <v>866</v>
      </c>
      <c r="F167" s="55"/>
      <c r="G167" s="121"/>
      <c r="H167" s="122"/>
      <c r="I167" s="55" t="s">
        <v>1061</v>
      </c>
      <c r="J167" s="55" t="s">
        <v>404</v>
      </c>
      <c r="K167" s="55" t="s">
        <v>1052</v>
      </c>
      <c r="L167" s="57">
        <v>53.645948159371038</v>
      </c>
      <c r="M167" s="55">
        <v>9</v>
      </c>
      <c r="N167" s="55" t="s">
        <v>69</v>
      </c>
      <c r="AB167" s="55">
        <v>13</v>
      </c>
      <c r="AF167" s="59">
        <v>114290</v>
      </c>
      <c r="AH167" s="55"/>
      <c r="AI167" s="55" t="s">
        <v>869</v>
      </c>
      <c r="AJ167" s="55"/>
      <c r="AK167" s="55"/>
      <c r="AL167" s="55"/>
      <c r="AN167" s="55"/>
      <c r="AO167" s="55"/>
      <c r="AQ167" s="55"/>
      <c r="AR167" s="55"/>
      <c r="AT167" s="55"/>
      <c r="AU167" s="55"/>
      <c r="AY167" s="110"/>
      <c r="AZ167" s="55">
        <v>2574.6899999999951</v>
      </c>
      <c r="BA167" s="55">
        <v>34.333333333333336</v>
      </c>
      <c r="BB167" s="55">
        <v>87915.599999999817</v>
      </c>
      <c r="BC167" s="61">
        <f t="shared" si="5"/>
        <v>1.4267936433746173</v>
      </c>
      <c r="BD167" s="86"/>
    </row>
    <row r="168" spans="1:56" x14ac:dyDescent="0.25">
      <c r="A168" s="85"/>
      <c r="B168" s="55" t="s">
        <v>65</v>
      </c>
      <c r="C168" s="58"/>
      <c r="D168" s="31"/>
      <c r="E168" s="55" t="s">
        <v>866</v>
      </c>
      <c r="F168" s="55"/>
      <c r="G168" s="105"/>
      <c r="H168" s="109"/>
      <c r="I168" s="55" t="s">
        <v>1071</v>
      </c>
      <c r="J168" s="55" t="s">
        <v>404</v>
      </c>
      <c r="K168" s="55" t="s">
        <v>1046</v>
      </c>
      <c r="L168" s="57">
        <v>18</v>
      </c>
      <c r="M168" s="55">
        <v>9</v>
      </c>
      <c r="N168" s="55" t="s">
        <v>68</v>
      </c>
      <c r="AB168" s="55">
        <v>0</v>
      </c>
      <c r="AF168" s="59">
        <v>18104.112000000001</v>
      </c>
      <c r="AI168" s="55" t="s">
        <v>869</v>
      </c>
      <c r="AY168" s="110"/>
      <c r="AZ168" s="55">
        <v>386.84</v>
      </c>
      <c r="BA168" s="55">
        <v>26</v>
      </c>
      <c r="BB168" s="60">
        <v>10057.84</v>
      </c>
      <c r="BC168" s="61">
        <f t="shared" si="5"/>
        <v>0.16322998623769833</v>
      </c>
      <c r="BD168" s="86"/>
    </row>
    <row r="169" spans="1:56" x14ac:dyDescent="0.25">
      <c r="A169" s="85"/>
      <c r="B169" s="55" t="s">
        <v>65</v>
      </c>
      <c r="C169" s="58"/>
      <c r="D169" s="31"/>
      <c r="E169" s="55" t="s">
        <v>866</v>
      </c>
      <c r="F169" s="55"/>
      <c r="G169" s="105"/>
      <c r="H169" s="109"/>
      <c r="I169" s="55" t="s">
        <v>1072</v>
      </c>
      <c r="J169" s="55" t="s">
        <v>404</v>
      </c>
      <c r="K169" s="55" t="s">
        <v>1046</v>
      </c>
      <c r="L169" s="57">
        <v>26</v>
      </c>
      <c r="M169" s="55">
        <v>9</v>
      </c>
      <c r="N169" s="55" t="s">
        <v>68</v>
      </c>
      <c r="AB169" s="55">
        <v>0</v>
      </c>
      <c r="AF169" s="59">
        <v>17264.808000000005</v>
      </c>
      <c r="AI169" s="55" t="s">
        <v>869</v>
      </c>
      <c r="AY169" s="110"/>
      <c r="AZ169" s="55">
        <v>435.98</v>
      </c>
      <c r="BA169" s="55">
        <v>22</v>
      </c>
      <c r="BB169" s="60">
        <v>9591.5600000000013</v>
      </c>
      <c r="BC169" s="61">
        <f t="shared" si="5"/>
        <v>0.15566266780919741</v>
      </c>
      <c r="BD169" s="86"/>
    </row>
    <row r="170" spans="1:56" x14ac:dyDescent="0.25">
      <c r="A170" s="85"/>
      <c r="B170" s="55" t="s">
        <v>65</v>
      </c>
      <c r="C170" s="58"/>
      <c r="D170" s="31"/>
      <c r="E170" s="55" t="s">
        <v>866</v>
      </c>
      <c r="F170" s="55"/>
      <c r="G170" s="105"/>
      <c r="H170" s="109"/>
      <c r="I170" s="55" t="s">
        <v>1073</v>
      </c>
      <c r="J170" s="55" t="s">
        <v>1074</v>
      </c>
      <c r="K170" s="55" t="s">
        <v>685</v>
      </c>
      <c r="L170" s="57">
        <v>76</v>
      </c>
      <c r="M170" s="55">
        <v>9</v>
      </c>
      <c r="N170" s="55" t="s">
        <v>1075</v>
      </c>
      <c r="AF170" s="59">
        <v>14626.800000000001</v>
      </c>
      <c r="AY170" s="110"/>
      <c r="BB170" s="60">
        <v>8126</v>
      </c>
      <c r="BC170" s="61">
        <f t="shared" si="5"/>
        <v>0.13187790501415181</v>
      </c>
      <c r="BD170" s="86"/>
    </row>
    <row r="171" spans="1:56" x14ac:dyDescent="0.25">
      <c r="A171" s="85"/>
      <c r="B171" s="55" t="s">
        <v>65</v>
      </c>
      <c r="C171" s="58"/>
      <c r="D171" s="31"/>
      <c r="E171" s="55" t="s">
        <v>866</v>
      </c>
      <c r="F171" s="55"/>
      <c r="G171" s="105"/>
      <c r="H171" s="109"/>
      <c r="I171" s="55" t="s">
        <v>1046</v>
      </c>
      <c r="J171" s="55" t="s">
        <v>1071</v>
      </c>
      <c r="K171" s="55" t="s">
        <v>1052</v>
      </c>
      <c r="L171" s="57">
        <v>28.101632701004288</v>
      </c>
      <c r="M171" s="55">
        <v>9</v>
      </c>
      <c r="N171" s="55" t="s">
        <v>68</v>
      </c>
      <c r="AB171" s="55">
        <v>3</v>
      </c>
      <c r="AF171" s="59">
        <v>24518.880000000001</v>
      </c>
      <c r="AI171" s="55" t="s">
        <v>869</v>
      </c>
      <c r="AY171" s="110"/>
      <c r="AZ171" s="55">
        <v>536.86</v>
      </c>
      <c r="BA171" s="55">
        <v>25</v>
      </c>
      <c r="BB171" s="60">
        <v>13621.6</v>
      </c>
      <c r="BC171" s="61">
        <f t="shared" si="5"/>
        <v>0.22106670821323779</v>
      </c>
      <c r="BD171" s="86"/>
    </row>
    <row r="172" spans="1:56" x14ac:dyDescent="0.25">
      <c r="A172" s="85"/>
      <c r="B172" s="55" t="s">
        <v>65</v>
      </c>
      <c r="C172" s="58"/>
      <c r="D172" s="31"/>
      <c r="E172" s="55" t="s">
        <v>866</v>
      </c>
      <c r="F172" s="55"/>
      <c r="G172" s="105"/>
      <c r="H172" s="109"/>
      <c r="I172" s="55" t="s">
        <v>1074</v>
      </c>
      <c r="J172" s="55" t="s">
        <v>1046</v>
      </c>
      <c r="K172" s="55" t="s">
        <v>1073</v>
      </c>
      <c r="L172" s="57">
        <v>14</v>
      </c>
      <c r="M172" s="55">
        <v>9</v>
      </c>
      <c r="N172" s="55" t="s">
        <v>68</v>
      </c>
      <c r="AB172" s="55">
        <v>0</v>
      </c>
      <c r="AF172" s="59">
        <v>22864.643999999957</v>
      </c>
      <c r="AI172" s="55" t="s">
        <v>869</v>
      </c>
      <c r="AY172" s="110"/>
      <c r="AZ172" s="55">
        <v>577.38999999999896</v>
      </c>
      <c r="BA172" s="55">
        <v>22</v>
      </c>
      <c r="BB172" s="60">
        <v>12702.579999999976</v>
      </c>
      <c r="BC172" s="61">
        <f t="shared" si="5"/>
        <v>0.20615181376749461</v>
      </c>
      <c r="BD172" s="86"/>
    </row>
    <row r="173" spans="1:56" x14ac:dyDescent="0.25">
      <c r="A173" s="85"/>
      <c r="B173" s="55" t="s">
        <v>65</v>
      </c>
      <c r="C173" s="58"/>
      <c r="D173" s="31"/>
      <c r="E173" s="55" t="s">
        <v>866</v>
      </c>
      <c r="F173" s="55"/>
      <c r="G173" s="203"/>
      <c r="H173" s="204"/>
      <c r="I173" s="55" t="s">
        <v>1076</v>
      </c>
      <c r="J173" s="55" t="s">
        <v>1066</v>
      </c>
      <c r="K173" s="55" t="s">
        <v>73</v>
      </c>
      <c r="M173" s="55">
        <v>9</v>
      </c>
      <c r="N173" s="55" t="s">
        <v>68</v>
      </c>
      <c r="AF173" s="59">
        <v>23706.824552423954</v>
      </c>
      <c r="AY173" s="110"/>
      <c r="BB173" s="60">
        <v>13170</v>
      </c>
      <c r="BC173" s="61">
        <f t="shared" si="5"/>
        <v>0.21373763340344318</v>
      </c>
      <c r="BD173" s="86"/>
    </row>
    <row r="174" spans="1:56" x14ac:dyDescent="0.25">
      <c r="A174" s="85"/>
      <c r="B174" s="55" t="s">
        <v>65</v>
      </c>
      <c r="D174" s="28"/>
      <c r="E174" s="55" t="s">
        <v>866</v>
      </c>
      <c r="F174" s="55"/>
      <c r="G174" s="121"/>
      <c r="H174" s="122"/>
      <c r="I174" s="55" t="s">
        <v>1076</v>
      </c>
      <c r="J174" s="55" t="s">
        <v>1066</v>
      </c>
      <c r="K174" s="55" t="s">
        <v>1077</v>
      </c>
      <c r="L174" s="57">
        <v>44.48456619851585</v>
      </c>
      <c r="M174" s="55">
        <v>9</v>
      </c>
      <c r="N174" s="55" t="s">
        <v>69</v>
      </c>
      <c r="AB174" s="55">
        <v>6</v>
      </c>
      <c r="AF174" s="59">
        <v>118575</v>
      </c>
      <c r="AH174" s="55"/>
      <c r="AI174" s="55" t="s">
        <v>869</v>
      </c>
      <c r="AJ174" s="55"/>
      <c r="AK174" s="55"/>
      <c r="AL174" s="55"/>
      <c r="AN174" s="55"/>
      <c r="AO174" s="55"/>
      <c r="AQ174" s="55"/>
      <c r="AR174" s="55"/>
      <c r="AT174" s="55"/>
      <c r="AU174" s="55"/>
      <c r="AY174" s="110"/>
      <c r="AZ174" s="55">
        <v>2147.8793076499978</v>
      </c>
      <c r="BA174" s="55">
        <v>29.333333333333332</v>
      </c>
      <c r="BB174" s="55">
        <v>60807.492305999935</v>
      </c>
      <c r="BC174" s="61">
        <f t="shared" si="5"/>
        <v>0.98685265745501183</v>
      </c>
      <c r="BD174" s="86"/>
    </row>
    <row r="175" spans="1:56" x14ac:dyDescent="0.25">
      <c r="A175" s="85"/>
      <c r="B175" s="55" t="s">
        <v>65</v>
      </c>
      <c r="E175" s="55" t="s">
        <v>866</v>
      </c>
      <c r="F175" s="55"/>
      <c r="G175" s="105"/>
      <c r="H175" s="106"/>
      <c r="I175" s="55" t="s">
        <v>1078</v>
      </c>
      <c r="J175" s="55" t="s">
        <v>1079</v>
      </c>
      <c r="K175" s="55" t="s">
        <v>73</v>
      </c>
      <c r="L175" s="57">
        <v>19.810378030135041</v>
      </c>
      <c r="M175" s="55">
        <v>10</v>
      </c>
      <c r="N175" s="55" t="s">
        <v>68</v>
      </c>
      <c r="AB175" s="55">
        <v>0</v>
      </c>
      <c r="AF175" s="59">
        <v>33929.675999999963</v>
      </c>
      <c r="AH175" s="55"/>
      <c r="AI175" s="55" t="s">
        <v>869</v>
      </c>
      <c r="AJ175" s="55"/>
      <c r="AK175" s="55"/>
      <c r="AL175" s="55"/>
      <c r="AN175" s="55"/>
      <c r="AO175" s="55"/>
      <c r="AQ175" s="55"/>
      <c r="AR175" s="55"/>
      <c r="AT175" s="55"/>
      <c r="AU175" s="55"/>
      <c r="AY175" s="92"/>
      <c r="AZ175" s="55">
        <v>856.80999999999892</v>
      </c>
      <c r="BA175" s="55">
        <v>22</v>
      </c>
      <c r="BB175" s="55">
        <v>18849.819999999978</v>
      </c>
      <c r="BC175" s="61">
        <f t="shared" si="5"/>
        <v>0.30591616680948264</v>
      </c>
      <c r="BD175" s="86"/>
    </row>
    <row r="176" spans="1:56" x14ac:dyDescent="0.25">
      <c r="A176" s="85"/>
      <c r="B176" s="55" t="s">
        <v>65</v>
      </c>
      <c r="C176" s="58"/>
      <c r="D176" s="58"/>
      <c r="E176" s="55" t="s">
        <v>866</v>
      </c>
      <c r="F176" s="55"/>
      <c r="G176" s="105"/>
      <c r="H176" s="109"/>
      <c r="I176" s="55" t="s">
        <v>1079</v>
      </c>
      <c r="J176" s="55" t="s">
        <v>1080</v>
      </c>
      <c r="K176" s="55" t="s">
        <v>73</v>
      </c>
      <c r="L176" s="57">
        <v>48.977451949743177</v>
      </c>
      <c r="M176" s="55">
        <v>10</v>
      </c>
      <c r="N176" s="55" t="s">
        <v>68</v>
      </c>
      <c r="AB176" s="55">
        <v>5</v>
      </c>
      <c r="AF176" s="59">
        <v>44784.359999999971</v>
      </c>
      <c r="AI176" s="55" t="s">
        <v>869</v>
      </c>
      <c r="AY176" s="110"/>
      <c r="AZ176" s="55">
        <v>1027.089999999999</v>
      </c>
      <c r="BA176" s="55">
        <v>31</v>
      </c>
      <c r="BB176" s="60">
        <v>24880.199999999983</v>
      </c>
      <c r="BC176" s="61">
        <f t="shared" si="5"/>
        <v>0.403783983796837</v>
      </c>
      <c r="BD176" s="86"/>
    </row>
    <row r="177" spans="1:56" x14ac:dyDescent="0.25">
      <c r="A177" s="85"/>
      <c r="B177" s="55" t="s">
        <v>65</v>
      </c>
      <c r="C177" s="58"/>
      <c r="D177" s="58"/>
      <c r="E177" s="55" t="s">
        <v>866</v>
      </c>
      <c r="F177" s="55"/>
      <c r="G177" s="105"/>
      <c r="H177" s="109"/>
      <c r="I177" s="55" t="s">
        <v>1081</v>
      </c>
      <c r="J177" s="55" t="s">
        <v>942</v>
      </c>
      <c r="K177" s="55" t="s">
        <v>1082</v>
      </c>
      <c r="L177" s="57">
        <v>35.68223275876263</v>
      </c>
      <c r="M177" s="55">
        <v>10</v>
      </c>
      <c r="N177" s="55" t="s">
        <v>68</v>
      </c>
      <c r="AB177" s="55">
        <v>15</v>
      </c>
      <c r="AF177" s="59">
        <v>166187.37599999987</v>
      </c>
      <c r="AI177" s="55" t="s">
        <v>869</v>
      </c>
      <c r="AY177" s="110"/>
      <c r="AZ177" s="55">
        <v>2429.6399999999985</v>
      </c>
      <c r="BA177" s="55">
        <v>38</v>
      </c>
      <c r="BB177" s="60">
        <v>92326.31999999992</v>
      </c>
      <c r="BC177" s="61">
        <f t="shared" si="5"/>
        <v>1.4983757887356846</v>
      </c>
      <c r="BD177" s="86"/>
    </row>
    <row r="178" spans="1:56" x14ac:dyDescent="0.25">
      <c r="A178" s="85"/>
      <c r="B178" s="55" t="s">
        <v>65</v>
      </c>
      <c r="C178" s="58"/>
      <c r="D178" s="58"/>
      <c r="E178" s="55" t="s">
        <v>866</v>
      </c>
      <c r="F178" s="55"/>
      <c r="G178" s="105"/>
      <c r="H178" s="106"/>
      <c r="I178" s="55" t="s">
        <v>1083</v>
      </c>
      <c r="J178" s="55" t="s">
        <v>1078</v>
      </c>
      <c r="K178" s="55" t="s">
        <v>73</v>
      </c>
      <c r="M178" s="55">
        <v>10</v>
      </c>
      <c r="N178" s="55" t="s">
        <v>68</v>
      </c>
      <c r="AB178" s="55">
        <v>2</v>
      </c>
      <c r="AF178" s="59">
        <v>16264.800000000001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92"/>
      <c r="AZ178" s="55">
        <v>502</v>
      </c>
      <c r="BA178" s="55">
        <v>18</v>
      </c>
      <c r="BB178" s="55">
        <v>9036</v>
      </c>
      <c r="BC178" s="61">
        <f t="shared" si="5"/>
        <v>0.14664641271325077</v>
      </c>
      <c r="BD178" s="86"/>
    </row>
    <row r="179" spans="1:56" x14ac:dyDescent="0.25">
      <c r="A179" s="85"/>
      <c r="B179" s="55" t="s">
        <v>65</v>
      </c>
      <c r="C179" s="58"/>
      <c r="D179" s="58"/>
      <c r="E179" s="55" t="s">
        <v>866</v>
      </c>
      <c r="F179" s="55"/>
      <c r="G179" s="105"/>
      <c r="H179" s="122"/>
      <c r="I179" s="55" t="s">
        <v>1084</v>
      </c>
      <c r="J179" s="55" t="s">
        <v>1085</v>
      </c>
      <c r="K179" s="55" t="s">
        <v>1081</v>
      </c>
      <c r="L179" s="57">
        <v>23.330795077838996</v>
      </c>
      <c r="M179" s="55">
        <v>10</v>
      </c>
      <c r="N179" s="55" t="s">
        <v>68</v>
      </c>
      <c r="AB179" s="55">
        <v>6</v>
      </c>
      <c r="AF179" s="59">
        <v>67047.624000000011</v>
      </c>
      <c r="AH179" s="55"/>
      <c r="AI179" s="55" t="s">
        <v>869</v>
      </c>
      <c r="AJ179" s="55"/>
      <c r="AK179" s="55"/>
      <c r="AL179" s="55"/>
      <c r="AN179" s="55"/>
      <c r="AO179" s="55"/>
      <c r="AQ179" s="55"/>
      <c r="AR179" s="55"/>
      <c r="AT179" s="55"/>
      <c r="AU179" s="55"/>
      <c r="AY179" s="110"/>
      <c r="AZ179" s="55">
        <v>1330.31</v>
      </c>
      <c r="BA179" s="55">
        <v>28</v>
      </c>
      <c r="BB179" s="55">
        <v>37248.680000000008</v>
      </c>
      <c r="BC179" s="61">
        <f t="shared" si="5"/>
        <v>0.60451364545194897</v>
      </c>
      <c r="BD179" s="86"/>
    </row>
    <row r="180" spans="1:56" x14ac:dyDescent="0.25">
      <c r="A180" s="85"/>
      <c r="B180" s="55" t="s">
        <v>72</v>
      </c>
      <c r="D180" s="55" t="s">
        <v>1086</v>
      </c>
      <c r="E180" s="55" t="s">
        <v>866</v>
      </c>
      <c r="F180" s="55"/>
      <c r="G180" s="121"/>
      <c r="H180" s="122"/>
      <c r="I180" s="55" t="s">
        <v>1087</v>
      </c>
      <c r="J180" s="55" t="s">
        <v>1088</v>
      </c>
      <c r="K180" s="55" t="s">
        <v>1089</v>
      </c>
      <c r="L180" s="57">
        <v>42.359660179957075</v>
      </c>
      <c r="M180" s="55">
        <v>10</v>
      </c>
      <c r="N180" s="55" t="s">
        <v>69</v>
      </c>
      <c r="AB180" s="55">
        <v>2</v>
      </c>
      <c r="AF180" s="59">
        <v>147273</v>
      </c>
      <c r="AH180" s="55"/>
      <c r="AI180" s="55" t="s">
        <v>869</v>
      </c>
      <c r="AJ180" s="55"/>
      <c r="AK180" s="55"/>
      <c r="AL180" s="55"/>
      <c r="AN180" s="55"/>
      <c r="AO180" s="55"/>
      <c r="AQ180" s="55"/>
      <c r="AR180" s="55"/>
      <c r="AT180" s="55"/>
      <c r="AU180" s="55"/>
      <c r="AY180" s="110"/>
      <c r="AZ180" s="55">
        <v>3717.62</v>
      </c>
      <c r="BA180" s="55">
        <v>20</v>
      </c>
      <c r="BB180" s="55">
        <v>75524.679999999993</v>
      </c>
      <c r="BC180" s="61">
        <f t="shared" si="5"/>
        <v>1.2256998000571264</v>
      </c>
      <c r="BD180" s="86"/>
    </row>
    <row r="181" spans="1:56" x14ac:dyDescent="0.25">
      <c r="A181" s="85"/>
      <c r="B181" s="55" t="s">
        <v>65</v>
      </c>
      <c r="E181" s="55" t="s">
        <v>866</v>
      </c>
      <c r="F181" s="55"/>
      <c r="G181" s="105"/>
      <c r="H181" s="106"/>
      <c r="I181" s="205" t="s">
        <v>1090</v>
      </c>
      <c r="J181" s="55" t="s">
        <v>1091</v>
      </c>
      <c r="K181" s="55" t="s">
        <v>1092</v>
      </c>
      <c r="L181" s="57">
        <v>35.944363592086646</v>
      </c>
      <c r="M181" s="55">
        <v>10</v>
      </c>
      <c r="N181" s="55" t="s">
        <v>68</v>
      </c>
      <c r="AB181" s="55">
        <v>16</v>
      </c>
      <c r="AF181" s="59">
        <v>74506.175999999934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92"/>
      <c r="AZ181" s="55">
        <v>1171.4299999999989</v>
      </c>
      <c r="BA181" s="55">
        <v>35.333333333333336</v>
      </c>
      <c r="BB181" s="55">
        <v>41392.319999999963</v>
      </c>
      <c r="BC181" s="61">
        <f t="shared" si="5"/>
        <v>0.67176131494897506</v>
      </c>
      <c r="BD181" s="86"/>
    </row>
    <row r="182" spans="1:56" x14ac:dyDescent="0.25">
      <c r="A182" s="85"/>
      <c r="B182" s="55" t="s">
        <v>65</v>
      </c>
      <c r="C182" s="58"/>
      <c r="D182" s="58"/>
      <c r="E182" s="55" t="s">
        <v>866</v>
      </c>
      <c r="F182" s="55"/>
      <c r="G182" s="105"/>
      <c r="H182" s="122"/>
      <c r="I182" s="55" t="s">
        <v>1093</v>
      </c>
      <c r="J182" s="55" t="s">
        <v>1081</v>
      </c>
      <c r="K182" s="55" t="s">
        <v>73</v>
      </c>
      <c r="L182" s="57">
        <v>41</v>
      </c>
      <c r="M182" s="55">
        <v>10</v>
      </c>
      <c r="N182" s="55" t="s">
        <v>68</v>
      </c>
      <c r="AB182" s="55">
        <v>0</v>
      </c>
      <c r="AF182" s="59">
        <v>35897.4</v>
      </c>
      <c r="AH182" s="55"/>
      <c r="AI182" s="55" t="s">
        <v>869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110"/>
      <c r="AZ182" s="55">
        <v>712.25</v>
      </c>
      <c r="BA182" s="55">
        <v>28</v>
      </c>
      <c r="BB182" s="55">
        <v>19943</v>
      </c>
      <c r="BC182" s="61">
        <f t="shared" si="5"/>
        <v>0.32365752642102258</v>
      </c>
      <c r="BD182" s="86"/>
    </row>
    <row r="183" spans="1:56" x14ac:dyDescent="0.25">
      <c r="A183" s="85"/>
      <c r="B183" s="20" t="s">
        <v>72</v>
      </c>
      <c r="C183" s="20"/>
      <c r="D183" s="20" t="s">
        <v>1457</v>
      </c>
      <c r="E183" s="20" t="s">
        <v>866</v>
      </c>
      <c r="F183" s="20"/>
      <c r="G183" s="142"/>
      <c r="H183" s="143"/>
      <c r="I183" s="20" t="s">
        <v>1104</v>
      </c>
      <c r="J183" s="20" t="s">
        <v>1105</v>
      </c>
      <c r="K183" s="20" t="s">
        <v>73</v>
      </c>
      <c r="L183" s="27"/>
      <c r="M183" s="20">
        <v>11</v>
      </c>
      <c r="N183" s="20" t="s">
        <v>68</v>
      </c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>
        <v>0</v>
      </c>
      <c r="AC183" s="20"/>
      <c r="AD183" s="20"/>
      <c r="AE183" s="20">
        <v>0</v>
      </c>
      <c r="AF183" s="41">
        <v>60541</v>
      </c>
      <c r="AG183" s="41" t="s">
        <v>1458</v>
      </c>
      <c r="AH183" s="20" t="s">
        <v>700</v>
      </c>
      <c r="AI183" s="20" t="s">
        <v>869</v>
      </c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153"/>
      <c r="BB183" s="55">
        <v>33634</v>
      </c>
      <c r="BC183" s="61">
        <f t="shared" si="5"/>
        <v>0.54585053621043345</v>
      </c>
      <c r="BD183" s="86"/>
    </row>
    <row r="184" spans="1:56" x14ac:dyDescent="0.25">
      <c r="A184" s="85"/>
      <c r="B184" s="55" t="s">
        <v>65</v>
      </c>
      <c r="E184" s="55" t="s">
        <v>866</v>
      </c>
      <c r="F184" s="55"/>
      <c r="G184" s="105"/>
      <c r="H184" s="106"/>
      <c r="I184" s="55" t="s">
        <v>1094</v>
      </c>
      <c r="J184" s="55" t="s">
        <v>573</v>
      </c>
      <c r="K184" s="55" t="s">
        <v>73</v>
      </c>
      <c r="M184" s="55">
        <v>11</v>
      </c>
      <c r="N184" s="55" t="s">
        <v>68</v>
      </c>
      <c r="AB184" s="55">
        <v>0</v>
      </c>
      <c r="AF184" s="59">
        <v>110000</v>
      </c>
      <c r="AH184" s="55"/>
      <c r="AI184" s="55" t="s">
        <v>145</v>
      </c>
      <c r="AJ184" s="55" t="s">
        <v>1456</v>
      </c>
      <c r="AK184" s="55">
        <v>110000</v>
      </c>
      <c r="AL184" s="55"/>
      <c r="AN184" s="55"/>
      <c r="AO184" s="55"/>
      <c r="AQ184" s="55"/>
      <c r="AR184" s="55"/>
      <c r="AT184" s="55"/>
      <c r="AU184" s="55"/>
      <c r="AY184" s="92"/>
      <c r="BB184" s="55">
        <v>66212</v>
      </c>
      <c r="BC184" s="61">
        <f t="shared" ref="BC184:BC199" si="6">BB184/(5280*11.67)</f>
        <v>1.0745631118381762</v>
      </c>
      <c r="BD184" s="86"/>
    </row>
    <row r="185" spans="1:56" x14ac:dyDescent="0.25">
      <c r="A185" s="85"/>
      <c r="B185" s="55" t="s">
        <v>65</v>
      </c>
      <c r="E185" s="55" t="s">
        <v>866</v>
      </c>
      <c r="F185" s="55"/>
      <c r="G185" s="105"/>
      <c r="H185" s="106"/>
      <c r="I185" s="55" t="s">
        <v>1095</v>
      </c>
      <c r="J185" s="55" t="s">
        <v>1096</v>
      </c>
      <c r="K185" s="55" t="s">
        <v>73</v>
      </c>
      <c r="M185" s="55">
        <v>11</v>
      </c>
      <c r="N185" s="55" t="s">
        <v>68</v>
      </c>
      <c r="AB185" s="55">
        <v>0</v>
      </c>
      <c r="AF185" s="59">
        <v>31000</v>
      </c>
      <c r="AH185" s="55"/>
      <c r="AI185" s="55" t="s">
        <v>145</v>
      </c>
      <c r="AJ185" s="55" t="s">
        <v>1456</v>
      </c>
      <c r="AK185" s="55">
        <v>31000</v>
      </c>
      <c r="AL185" s="55"/>
      <c r="AN185" s="55"/>
      <c r="AO185" s="55"/>
      <c r="AQ185" s="55"/>
      <c r="AR185" s="55"/>
      <c r="AT185" s="55"/>
      <c r="AU185" s="55"/>
      <c r="AY185" s="92"/>
      <c r="BB185" s="55">
        <v>17407</v>
      </c>
      <c r="BC185" s="61">
        <f t="shared" si="6"/>
        <v>0.28250045441562149</v>
      </c>
      <c r="BD185" s="86"/>
    </row>
    <row r="186" spans="1:56" x14ac:dyDescent="0.25">
      <c r="A186" s="85"/>
      <c r="B186" s="55" t="s">
        <v>65</v>
      </c>
      <c r="E186" s="55" t="s">
        <v>866</v>
      </c>
      <c r="F186" s="55"/>
      <c r="G186" s="105"/>
      <c r="H186" s="106"/>
      <c r="I186" s="55" t="s">
        <v>1097</v>
      </c>
      <c r="J186" s="55" t="s">
        <v>1095</v>
      </c>
      <c r="K186" s="55" t="s">
        <v>73</v>
      </c>
      <c r="M186" s="55">
        <v>11</v>
      </c>
      <c r="N186" s="55" t="s">
        <v>68</v>
      </c>
      <c r="AB186" s="55">
        <v>0</v>
      </c>
      <c r="AF186" s="59">
        <v>8500</v>
      </c>
      <c r="AH186" s="55"/>
      <c r="AI186" s="55" t="s">
        <v>145</v>
      </c>
      <c r="AJ186" s="55" t="s">
        <v>1456</v>
      </c>
      <c r="AK186" s="55">
        <v>8500</v>
      </c>
      <c r="AL186" s="55"/>
      <c r="AN186" s="55"/>
      <c r="AO186" s="55"/>
      <c r="AQ186" s="55"/>
      <c r="AR186" s="55"/>
      <c r="AT186" s="55"/>
      <c r="AU186" s="55"/>
      <c r="AY186" s="92"/>
      <c r="BB186" s="55">
        <v>4726</v>
      </c>
      <c r="BC186" s="61">
        <f t="shared" si="6"/>
        <v>7.6698865259276577E-2</v>
      </c>
      <c r="BD186" s="86"/>
    </row>
    <row r="187" spans="1:56" x14ac:dyDescent="0.25">
      <c r="A187" s="85"/>
      <c r="B187" s="55" t="s">
        <v>72</v>
      </c>
      <c r="D187" s="28"/>
      <c r="E187" s="55" t="s">
        <v>866</v>
      </c>
      <c r="F187" s="55"/>
      <c r="G187" s="121"/>
      <c r="H187" s="122"/>
      <c r="I187" s="55" t="s">
        <v>1098</v>
      </c>
      <c r="J187" s="55" t="s">
        <v>1099</v>
      </c>
      <c r="K187" s="55" t="s">
        <v>92</v>
      </c>
      <c r="L187" s="57">
        <v>36.517047273712045</v>
      </c>
      <c r="M187" s="55">
        <v>11</v>
      </c>
      <c r="N187" s="55" t="s">
        <v>69</v>
      </c>
      <c r="AB187" s="55">
        <v>0</v>
      </c>
      <c r="AF187" s="59">
        <v>196876</v>
      </c>
      <c r="AH187" s="55"/>
      <c r="AI187" s="55" t="s">
        <v>869</v>
      </c>
      <c r="AJ187" s="55"/>
      <c r="AK187" s="55"/>
      <c r="AL187" s="55"/>
      <c r="AN187" s="55"/>
      <c r="AO187" s="55"/>
      <c r="AQ187" s="55"/>
      <c r="AR187" s="55"/>
      <c r="AT187" s="55"/>
      <c r="AU187" s="55"/>
      <c r="AY187" s="110"/>
      <c r="AZ187" s="55">
        <v>4135.4154002099895</v>
      </c>
      <c r="BA187" s="55">
        <v>24</v>
      </c>
      <c r="BB187" s="55">
        <v>100961.81580566973</v>
      </c>
      <c r="BC187" s="61">
        <f t="shared" si="6"/>
        <v>1.6385223670780706</v>
      </c>
      <c r="BD187" s="86"/>
    </row>
    <row r="188" spans="1:56" x14ac:dyDescent="0.25">
      <c r="A188" s="85"/>
      <c r="B188" s="55" t="s">
        <v>65</v>
      </c>
      <c r="E188" s="55" t="s">
        <v>866</v>
      </c>
      <c r="G188" s="108"/>
      <c r="H188" s="109"/>
      <c r="I188" s="55" t="s">
        <v>1100</v>
      </c>
      <c r="J188" s="55" t="s">
        <v>1101</v>
      </c>
      <c r="K188" s="55" t="s">
        <v>923</v>
      </c>
      <c r="L188" s="57">
        <v>22.374258645469748</v>
      </c>
      <c r="M188" s="55">
        <v>11</v>
      </c>
      <c r="N188" s="55" t="s">
        <v>68</v>
      </c>
      <c r="AB188" s="55">
        <v>1</v>
      </c>
      <c r="AF188" s="59">
        <v>76709.249999999563</v>
      </c>
      <c r="AI188" s="55" t="s">
        <v>869</v>
      </c>
      <c r="AY188" s="110"/>
      <c r="AZ188" s="55">
        <v>987</v>
      </c>
      <c r="BA188" s="55">
        <v>35</v>
      </c>
      <c r="BB188" s="60">
        <v>42616.249999999753</v>
      </c>
      <c r="BC188" s="61">
        <f t="shared" si="6"/>
        <v>0.69162463322167289</v>
      </c>
      <c r="BD188" s="86"/>
    </row>
    <row r="189" spans="1:56" x14ac:dyDescent="0.25">
      <c r="A189" s="85"/>
      <c r="B189" s="55" t="s">
        <v>65</v>
      </c>
      <c r="E189" s="55" t="s">
        <v>866</v>
      </c>
      <c r="F189" s="55"/>
      <c r="G189" s="105"/>
      <c r="H189" s="106"/>
      <c r="I189" s="55" t="s">
        <v>1102</v>
      </c>
      <c r="J189" s="55" t="s">
        <v>1103</v>
      </c>
      <c r="K189" s="55" t="s">
        <v>73</v>
      </c>
      <c r="M189" s="55">
        <v>11</v>
      </c>
      <c r="N189" s="55" t="s">
        <v>68</v>
      </c>
      <c r="AB189" s="55">
        <v>0</v>
      </c>
      <c r="AF189" s="59">
        <v>20000</v>
      </c>
      <c r="AH189" s="55"/>
      <c r="AI189" s="55" t="s">
        <v>145</v>
      </c>
      <c r="AJ189" s="55" t="s">
        <v>1456</v>
      </c>
      <c r="AK189" s="55">
        <v>20000</v>
      </c>
      <c r="AL189" s="55"/>
      <c r="AN189" s="55"/>
      <c r="AO189" s="55"/>
      <c r="AQ189" s="55"/>
      <c r="AR189" s="55"/>
      <c r="AT189" s="55"/>
      <c r="AU189" s="55"/>
      <c r="AY189" s="92"/>
      <c r="BB189" s="55">
        <v>11350</v>
      </c>
      <c r="BC189" s="61">
        <f t="shared" si="6"/>
        <v>0.18420061800524526</v>
      </c>
      <c r="BD189" s="86"/>
    </row>
    <row r="190" spans="1:56" x14ac:dyDescent="0.25">
      <c r="A190" s="85"/>
      <c r="B190" s="55" t="s">
        <v>65</v>
      </c>
      <c r="E190" s="55" t="s">
        <v>866</v>
      </c>
      <c r="G190" s="129"/>
      <c r="H190" s="130"/>
      <c r="I190" s="55" t="s">
        <v>1106</v>
      </c>
      <c r="J190" s="55" t="s">
        <v>1099</v>
      </c>
      <c r="K190" s="55" t="s">
        <v>1100</v>
      </c>
      <c r="L190" s="57">
        <v>19</v>
      </c>
      <c r="M190" s="55">
        <v>11</v>
      </c>
      <c r="N190" s="55" t="s">
        <v>68</v>
      </c>
      <c r="AB190" s="55">
        <v>1</v>
      </c>
      <c r="AF190" s="59">
        <v>51249.13199999994</v>
      </c>
      <c r="AI190" s="55" t="s">
        <v>869</v>
      </c>
      <c r="AY190" s="110"/>
      <c r="AZ190" s="55">
        <v>862.77999999999895</v>
      </c>
      <c r="BA190" s="55">
        <v>33</v>
      </c>
      <c r="BB190" s="60">
        <v>28471.739999999965</v>
      </c>
      <c r="BC190" s="61">
        <f t="shared" si="6"/>
        <v>0.46207155098543218</v>
      </c>
      <c r="BD190" s="86"/>
    </row>
    <row r="191" spans="1:56" x14ac:dyDescent="0.25">
      <c r="A191" s="85"/>
      <c r="B191" s="55" t="s">
        <v>65</v>
      </c>
      <c r="E191" s="55" t="s">
        <v>866</v>
      </c>
      <c r="F191" s="55"/>
      <c r="G191" s="121"/>
      <c r="H191" s="122"/>
      <c r="I191" s="55" t="s">
        <v>1107</v>
      </c>
      <c r="J191" s="55" t="s">
        <v>1108</v>
      </c>
      <c r="K191" s="55" t="s">
        <v>73</v>
      </c>
      <c r="M191" s="55">
        <v>11</v>
      </c>
      <c r="N191" s="55" t="s">
        <v>68</v>
      </c>
      <c r="AF191" s="59">
        <v>48685</v>
      </c>
      <c r="AH191" s="55"/>
      <c r="AI191" s="55" t="s">
        <v>869</v>
      </c>
      <c r="AJ191" s="55"/>
      <c r="AK191" s="55"/>
      <c r="AL191" s="55"/>
      <c r="AN191" s="55"/>
      <c r="AO191" s="55"/>
      <c r="AQ191" s="55"/>
      <c r="AR191" s="55"/>
      <c r="AT191" s="55"/>
      <c r="AU191" s="55"/>
      <c r="AY191" s="110"/>
      <c r="BB191" s="55">
        <v>27047</v>
      </c>
      <c r="BC191" s="61">
        <f t="shared" si="6"/>
        <v>0.43894926125003247</v>
      </c>
      <c r="BD191" s="86"/>
    </row>
    <row r="192" spans="1:56" x14ac:dyDescent="0.25">
      <c r="A192" s="85"/>
      <c r="B192" s="55" t="s">
        <v>65</v>
      </c>
      <c r="D192" s="28"/>
      <c r="E192" s="55" t="s">
        <v>866</v>
      </c>
      <c r="G192" s="125"/>
      <c r="H192" s="126"/>
      <c r="I192" s="71" t="s">
        <v>1109</v>
      </c>
      <c r="J192" s="71" t="s">
        <v>1110</v>
      </c>
      <c r="K192" s="71" t="s">
        <v>1111</v>
      </c>
      <c r="L192" s="66">
        <v>32.959201090447735</v>
      </c>
      <c r="M192" s="71">
        <v>11</v>
      </c>
      <c r="N192" s="71" t="s">
        <v>68</v>
      </c>
      <c r="AB192" s="57">
        <v>10</v>
      </c>
      <c r="AF192" s="103">
        <v>66457.368000000002</v>
      </c>
      <c r="AI192" s="55" t="s">
        <v>869</v>
      </c>
      <c r="AY192" s="111"/>
      <c r="AZ192" s="73">
        <v>1682.3200000000002</v>
      </c>
      <c r="BA192" s="66">
        <v>25.333333333333332</v>
      </c>
      <c r="BB192" s="73">
        <v>41128.060000000005</v>
      </c>
      <c r="BC192" s="61">
        <f t="shared" si="6"/>
        <v>0.66747260522967478</v>
      </c>
      <c r="BD192" s="86"/>
    </row>
    <row r="193" spans="1:56" x14ac:dyDescent="0.25">
      <c r="A193" s="85"/>
      <c r="B193" s="55" t="s">
        <v>65</v>
      </c>
      <c r="E193" s="55" t="s">
        <v>866</v>
      </c>
      <c r="F193" s="55"/>
      <c r="G193" s="121"/>
      <c r="H193" s="122"/>
      <c r="I193" s="55" t="s">
        <v>1112</v>
      </c>
      <c r="J193" s="55" t="s">
        <v>95</v>
      </c>
      <c r="K193" s="55" t="s">
        <v>1113</v>
      </c>
      <c r="M193" s="55">
        <v>11</v>
      </c>
      <c r="N193" s="55" t="s">
        <v>68</v>
      </c>
      <c r="AB193" s="55">
        <v>17</v>
      </c>
      <c r="AF193" s="59">
        <v>75000</v>
      </c>
      <c r="AG193" s="55"/>
      <c r="AH193" s="59"/>
      <c r="AI193" s="55" t="s">
        <v>145</v>
      </c>
      <c r="AJ193" s="55" t="s">
        <v>1456</v>
      </c>
      <c r="AK193" s="55">
        <v>28500</v>
      </c>
      <c r="AL193" s="55"/>
      <c r="AM193" s="55" t="s">
        <v>1459</v>
      </c>
      <c r="AN193" s="55">
        <v>44500</v>
      </c>
      <c r="AO193" s="55"/>
      <c r="AP193" s="55" t="s">
        <v>1460</v>
      </c>
      <c r="AQ193" s="55">
        <v>2000</v>
      </c>
      <c r="AR193" s="55"/>
      <c r="AT193" s="55"/>
      <c r="AU193" s="55"/>
      <c r="AY193" s="110"/>
      <c r="BB193" s="55">
        <v>112833</v>
      </c>
      <c r="BC193" s="61">
        <f t="shared" si="6"/>
        <v>1.8311813507828933</v>
      </c>
      <c r="BD193" s="86"/>
    </row>
    <row r="194" spans="1:56" x14ac:dyDescent="0.25">
      <c r="A194" s="85"/>
      <c r="B194" s="55" t="s">
        <v>65</v>
      </c>
      <c r="E194" s="55" t="s">
        <v>866</v>
      </c>
      <c r="F194" s="55"/>
      <c r="G194" s="105"/>
      <c r="H194" s="106"/>
      <c r="I194" s="55" t="s">
        <v>1114</v>
      </c>
      <c r="J194" s="55" t="s">
        <v>1103</v>
      </c>
      <c r="K194" s="55" t="s">
        <v>73</v>
      </c>
      <c r="M194" s="55">
        <v>11</v>
      </c>
      <c r="N194" s="55" t="s">
        <v>68</v>
      </c>
      <c r="AB194" s="55">
        <v>0</v>
      </c>
      <c r="AF194" s="59">
        <v>26000</v>
      </c>
      <c r="AH194" s="55"/>
      <c r="AI194" s="55" t="s">
        <v>145</v>
      </c>
      <c r="AJ194" s="55" t="s">
        <v>1456</v>
      </c>
      <c r="AK194" s="55">
        <v>26000</v>
      </c>
      <c r="AL194" s="55"/>
      <c r="AN194" s="55"/>
      <c r="AO194" s="55"/>
      <c r="AQ194" s="55"/>
      <c r="AR194" s="55"/>
      <c r="AT194" s="55"/>
      <c r="AU194" s="55"/>
      <c r="AY194" s="92"/>
      <c r="BB194" s="55">
        <v>14983</v>
      </c>
      <c r="BC194" s="61">
        <f t="shared" si="6"/>
        <v>0.24316104489626342</v>
      </c>
      <c r="BD194" s="86"/>
    </row>
    <row r="195" spans="1:56" x14ac:dyDescent="0.25">
      <c r="A195" s="85"/>
      <c r="B195" s="55" t="s">
        <v>72</v>
      </c>
      <c r="E195" s="55" t="s">
        <v>866</v>
      </c>
      <c r="F195" s="55"/>
      <c r="G195" s="121"/>
      <c r="H195" s="122"/>
      <c r="I195" s="55" t="s">
        <v>1115</v>
      </c>
      <c r="J195" s="55" t="s">
        <v>233</v>
      </c>
      <c r="K195" s="55" t="s">
        <v>87</v>
      </c>
      <c r="L195" s="57">
        <v>35.54185497071029</v>
      </c>
      <c r="M195" s="55">
        <v>12</v>
      </c>
      <c r="N195" s="55" t="s">
        <v>69</v>
      </c>
      <c r="AB195" s="55">
        <v>0</v>
      </c>
      <c r="AF195" s="59">
        <v>226546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AZ195" s="55">
        <v>5256.1199999999881</v>
      </c>
      <c r="BA195" s="55">
        <v>22.571428571428573</v>
      </c>
      <c r="BB195" s="55">
        <v>116177.35999999974</v>
      </c>
      <c r="BC195" s="61">
        <f t="shared" si="6"/>
        <v>1.8854574017813051</v>
      </c>
      <c r="BD195" s="86"/>
    </row>
    <row r="196" spans="1:56" x14ac:dyDescent="0.25">
      <c r="A196" s="85"/>
      <c r="B196" s="55" t="s">
        <v>65</v>
      </c>
      <c r="E196" s="55" t="s">
        <v>866</v>
      </c>
      <c r="G196" s="108"/>
      <c r="H196" s="109"/>
      <c r="I196" s="55" t="s">
        <v>1116</v>
      </c>
      <c r="J196" s="55" t="s">
        <v>96</v>
      </c>
      <c r="K196" s="55" t="s">
        <v>73</v>
      </c>
      <c r="L196" s="57">
        <v>23.88080124134531</v>
      </c>
      <c r="M196" s="55">
        <v>12</v>
      </c>
      <c r="N196" s="55" t="s">
        <v>68</v>
      </c>
      <c r="AB196" s="55">
        <v>0</v>
      </c>
      <c r="AF196" s="59">
        <v>73224.698800157581</v>
      </c>
      <c r="AI196" s="55" t="s">
        <v>869</v>
      </c>
      <c r="AY196" s="110"/>
      <c r="AZ196" s="55">
        <v>1904.311820109989</v>
      </c>
      <c r="BA196" s="55">
        <v>21.666666666666668</v>
      </c>
      <c r="BB196" s="60">
        <v>40680.388222309768</v>
      </c>
      <c r="BC196" s="61">
        <f t="shared" si="6"/>
        <v>0.6602072820478202</v>
      </c>
      <c r="BD196" s="86"/>
    </row>
    <row r="197" spans="1:56" x14ac:dyDescent="0.25">
      <c r="A197" s="85"/>
      <c r="B197" s="55" t="s">
        <v>65</v>
      </c>
      <c r="E197" s="55" t="s">
        <v>866</v>
      </c>
      <c r="F197" s="55"/>
      <c r="G197" s="105"/>
      <c r="H197" s="106"/>
      <c r="I197" s="55" t="s">
        <v>1117</v>
      </c>
      <c r="J197" s="55" t="s">
        <v>482</v>
      </c>
      <c r="K197" s="55" t="s">
        <v>73</v>
      </c>
      <c r="L197" s="57">
        <v>41.220719951189771</v>
      </c>
      <c r="M197" s="55">
        <v>12</v>
      </c>
      <c r="N197" s="55" t="s">
        <v>68</v>
      </c>
      <c r="AB197" s="55">
        <v>5</v>
      </c>
      <c r="AF197" s="59">
        <v>29501.99999999996</v>
      </c>
      <c r="AH197" s="55"/>
      <c r="AI197" s="55" t="s">
        <v>869</v>
      </c>
      <c r="AJ197" s="55"/>
      <c r="AK197" s="55"/>
      <c r="AL197" s="55"/>
      <c r="AN197" s="55"/>
      <c r="AO197" s="55"/>
      <c r="AQ197" s="55"/>
      <c r="AR197" s="55"/>
      <c r="AT197" s="55"/>
      <c r="AU197" s="55"/>
      <c r="AY197" s="92"/>
      <c r="AZ197" s="55">
        <v>819.49999999999898</v>
      </c>
      <c r="BA197" s="55">
        <v>20</v>
      </c>
      <c r="BB197" s="55">
        <v>16389.999999999978</v>
      </c>
      <c r="BC197" s="61">
        <f t="shared" si="6"/>
        <v>0.26599542987717761</v>
      </c>
      <c r="BD197" s="86"/>
    </row>
    <row r="198" spans="1:56" x14ac:dyDescent="0.25">
      <c r="A198" s="85"/>
      <c r="B198" s="28" t="s">
        <v>65</v>
      </c>
      <c r="C198" s="28"/>
      <c r="D198" s="28" t="s">
        <v>478</v>
      </c>
      <c r="E198" s="29" t="s">
        <v>888</v>
      </c>
      <c r="F198" s="38"/>
      <c r="G198" s="123">
        <v>10500</v>
      </c>
      <c r="H198" s="124">
        <v>10699</v>
      </c>
      <c r="I198" s="28" t="s">
        <v>479</v>
      </c>
      <c r="J198" s="28" t="s">
        <v>480</v>
      </c>
      <c r="K198" s="28" t="s">
        <v>73</v>
      </c>
      <c r="L198" s="35">
        <v>29</v>
      </c>
      <c r="M198" s="28">
        <v>12</v>
      </c>
      <c r="N198" s="28" t="s">
        <v>68</v>
      </c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34">
        <v>190025.35</v>
      </c>
      <c r="AG198" s="34" t="s">
        <v>481</v>
      </c>
      <c r="AH198" s="38"/>
      <c r="AI198" s="28"/>
      <c r="AJ198" s="35"/>
      <c r="AK198" s="34"/>
      <c r="AL198" s="34"/>
      <c r="AM198" s="28"/>
      <c r="AN198" s="34"/>
      <c r="AO198" s="34"/>
      <c r="AP198" s="28"/>
      <c r="AQ198" s="34"/>
      <c r="AR198" s="34"/>
      <c r="AS198" s="28"/>
      <c r="AT198" s="34"/>
      <c r="AU198" s="34"/>
      <c r="AV198" s="28"/>
      <c r="AW198" s="28"/>
      <c r="AX198" s="28"/>
      <c r="AY198" s="206" t="s">
        <v>1118</v>
      </c>
      <c r="AZ198" s="55">
        <v>3831.176538357161</v>
      </c>
      <c r="BA198" s="55">
        <v>32.000091557402101</v>
      </c>
      <c r="BB198" s="60">
        <v>122597</v>
      </c>
      <c r="BC198" s="40">
        <f t="shared" si="6"/>
        <v>1.9896425696554232</v>
      </c>
      <c r="BD198" s="86"/>
    </row>
    <row r="199" spans="1:56" x14ac:dyDescent="0.25">
      <c r="A199" s="85"/>
      <c r="B199" s="55" t="s">
        <v>65</v>
      </c>
      <c r="D199" s="55" t="s">
        <v>1119</v>
      </c>
      <c r="E199" s="55" t="s">
        <v>866</v>
      </c>
      <c r="F199" s="55"/>
      <c r="G199" s="121"/>
      <c r="H199" s="122"/>
      <c r="I199" s="55" t="s">
        <v>1120</v>
      </c>
      <c r="J199" s="55" t="s">
        <v>1121</v>
      </c>
      <c r="K199" s="55" t="s">
        <v>73</v>
      </c>
      <c r="L199" s="57">
        <v>40</v>
      </c>
      <c r="M199" s="55">
        <v>12</v>
      </c>
      <c r="N199" s="55" t="s">
        <v>68</v>
      </c>
      <c r="AB199" s="55">
        <v>0</v>
      </c>
      <c r="AF199" s="59">
        <v>9422.4239999999609</v>
      </c>
      <c r="AG199" s="59" t="s">
        <v>1461</v>
      </c>
      <c r="AH199" s="55"/>
      <c r="AI199" s="55" t="s">
        <v>869</v>
      </c>
      <c r="AJ199" s="55"/>
      <c r="AK199" s="55"/>
      <c r="AL199" s="55"/>
      <c r="AN199" s="55"/>
      <c r="AO199" s="55"/>
      <c r="AQ199" s="55"/>
      <c r="AR199" s="55"/>
      <c r="AT199" s="55"/>
      <c r="AU199" s="55"/>
      <c r="AY199" s="110"/>
      <c r="AZ199" s="55">
        <v>237.939999999999</v>
      </c>
      <c r="BA199" s="55">
        <v>22</v>
      </c>
      <c r="BB199" s="55">
        <v>5234.6799999999785</v>
      </c>
      <c r="BC199" s="61">
        <f t="shared" si="6"/>
        <v>8.4954298771779138E-2</v>
      </c>
      <c r="BD199" s="86"/>
    </row>
    <row r="200" spans="1:56" x14ac:dyDescent="0.25">
      <c r="A200" s="85"/>
      <c r="B200" s="55" t="s">
        <v>65</v>
      </c>
      <c r="D200" s="55" t="s">
        <v>1122</v>
      </c>
      <c r="E200" s="55" t="s">
        <v>866</v>
      </c>
      <c r="F200" s="32"/>
      <c r="G200" s="125"/>
      <c r="H200" s="126"/>
      <c r="I200" s="207" t="s">
        <v>1123</v>
      </c>
      <c r="J200" s="207" t="s">
        <v>1124</v>
      </c>
      <c r="K200" s="207" t="s">
        <v>73</v>
      </c>
      <c r="L200" s="76"/>
      <c r="M200" s="77">
        <v>12</v>
      </c>
      <c r="N200" s="77" t="s">
        <v>68</v>
      </c>
      <c r="AB200" s="202"/>
      <c r="AF200" s="127">
        <v>79947</v>
      </c>
      <c r="AH200" s="32"/>
      <c r="AY200" s="128"/>
      <c r="AZ200" s="78"/>
      <c r="BA200" s="76"/>
      <c r="BB200" s="78">
        <v>45684</v>
      </c>
      <c r="BD200" s="86"/>
    </row>
    <row r="201" spans="1:56" x14ac:dyDescent="0.25">
      <c r="A201" s="85"/>
      <c r="B201" s="28" t="s">
        <v>65</v>
      </c>
      <c r="C201" s="28"/>
      <c r="D201" s="28" t="s">
        <v>752</v>
      </c>
      <c r="E201" s="29" t="s">
        <v>888</v>
      </c>
      <c r="F201" s="38"/>
      <c r="G201" s="123">
        <v>6500</v>
      </c>
      <c r="H201" s="124">
        <v>7199</v>
      </c>
      <c r="I201" s="28" t="s">
        <v>235</v>
      </c>
      <c r="J201" s="28" t="s">
        <v>482</v>
      </c>
      <c r="K201" s="28" t="s">
        <v>477</v>
      </c>
      <c r="L201" s="35">
        <v>26</v>
      </c>
      <c r="M201" s="28">
        <v>12</v>
      </c>
      <c r="N201" s="28" t="s">
        <v>68</v>
      </c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34">
        <v>80646.5</v>
      </c>
      <c r="AG201" s="34"/>
      <c r="AH201" s="38"/>
      <c r="AI201" s="28"/>
      <c r="AJ201" s="35"/>
      <c r="AK201" s="34"/>
      <c r="AL201" s="34"/>
      <c r="AM201" s="28"/>
      <c r="AN201" s="34"/>
      <c r="AO201" s="34"/>
      <c r="AP201" s="28"/>
      <c r="AQ201" s="34"/>
      <c r="AR201" s="34"/>
      <c r="AS201" s="28"/>
      <c r="AT201" s="34"/>
      <c r="AU201" s="34"/>
      <c r="AV201" s="28"/>
      <c r="AW201" s="28"/>
      <c r="AX201" s="28"/>
      <c r="AY201" s="206" t="s">
        <v>1125</v>
      </c>
      <c r="AZ201" s="55">
        <v>2863.2501174435429</v>
      </c>
      <c r="BA201" s="55">
        <v>18.171657335495045</v>
      </c>
      <c r="BB201" s="60">
        <v>52030</v>
      </c>
      <c r="BC201" s="40">
        <f t="shared" ref="BC201:BC213" si="7">BB201/(5280*11.67)</f>
        <v>0.84440159954298777</v>
      </c>
      <c r="BD201" s="86"/>
    </row>
    <row r="202" spans="1:56" x14ac:dyDescent="0.25">
      <c r="A202" s="85"/>
      <c r="B202" s="55" t="s">
        <v>65</v>
      </c>
      <c r="D202" s="28"/>
      <c r="E202" s="55" t="s">
        <v>866</v>
      </c>
      <c r="G202" s="108"/>
      <c r="H202" s="109"/>
      <c r="I202" s="55" t="s">
        <v>1126</v>
      </c>
      <c r="J202" s="55" t="s">
        <v>1127</v>
      </c>
      <c r="K202" s="55" t="s">
        <v>1128</v>
      </c>
      <c r="L202" s="57">
        <v>25</v>
      </c>
      <c r="M202" s="55">
        <v>12</v>
      </c>
      <c r="N202" s="55" t="s">
        <v>68</v>
      </c>
      <c r="AB202" s="55">
        <v>6</v>
      </c>
      <c r="AF202" s="59">
        <v>57474.144000000008</v>
      </c>
      <c r="AH202" s="55"/>
      <c r="AI202" s="55" t="s">
        <v>869</v>
      </c>
      <c r="AY202" s="110"/>
      <c r="AZ202" s="55">
        <v>1330.42</v>
      </c>
      <c r="BA202" s="55">
        <v>24</v>
      </c>
      <c r="BB202" s="60">
        <v>31930.080000000002</v>
      </c>
      <c r="BC202" s="61">
        <f t="shared" si="7"/>
        <v>0.51819739814598431</v>
      </c>
      <c r="BD202" s="86"/>
    </row>
    <row r="203" spans="1:56" x14ac:dyDescent="0.25">
      <c r="A203" s="85"/>
      <c r="B203" s="55" t="s">
        <v>65</v>
      </c>
      <c r="D203" s="55" t="s">
        <v>1122</v>
      </c>
      <c r="E203" s="55" t="s">
        <v>866</v>
      </c>
      <c r="F203" s="32"/>
      <c r="G203" s="125"/>
      <c r="H203" s="126"/>
      <c r="I203" s="207" t="s">
        <v>1129</v>
      </c>
      <c r="J203" s="207" t="s">
        <v>1124</v>
      </c>
      <c r="K203" s="207" t="s">
        <v>73</v>
      </c>
      <c r="L203" s="76">
        <v>22</v>
      </c>
      <c r="M203" s="77">
        <v>12</v>
      </c>
      <c r="N203" s="77" t="s">
        <v>68</v>
      </c>
      <c r="AB203" s="202">
        <v>0</v>
      </c>
      <c r="AF203" s="127">
        <v>34899.984000000004</v>
      </c>
      <c r="AH203" s="32"/>
      <c r="AI203" s="55" t="s">
        <v>869</v>
      </c>
      <c r="AY203" s="128"/>
      <c r="AZ203" s="78">
        <v>807.87</v>
      </c>
      <c r="BA203" s="76">
        <v>24</v>
      </c>
      <c r="BB203" s="78">
        <v>19388.88</v>
      </c>
      <c r="BC203" s="61">
        <f t="shared" si="7"/>
        <v>0.3146646412713251</v>
      </c>
      <c r="BD203" s="86"/>
    </row>
    <row r="204" spans="1:56" x14ac:dyDescent="0.25">
      <c r="A204" s="85"/>
      <c r="B204" s="55" t="s">
        <v>65</v>
      </c>
      <c r="D204" s="55" t="s">
        <v>1122</v>
      </c>
      <c r="E204" s="55" t="s">
        <v>866</v>
      </c>
      <c r="F204" s="32"/>
      <c r="G204" s="125"/>
      <c r="H204" s="126"/>
      <c r="I204" s="207" t="s">
        <v>1130</v>
      </c>
      <c r="J204" s="207" t="s">
        <v>1124</v>
      </c>
      <c r="K204" s="207" t="s">
        <v>73</v>
      </c>
      <c r="L204" s="76"/>
      <c r="M204" s="77">
        <v>12</v>
      </c>
      <c r="N204" s="77" t="s">
        <v>68</v>
      </c>
      <c r="AB204" s="202"/>
      <c r="AF204" s="127">
        <v>18314</v>
      </c>
      <c r="AH204" s="32"/>
      <c r="AY204" s="128"/>
      <c r="AZ204" s="78"/>
      <c r="BA204" s="76"/>
      <c r="BB204" s="78">
        <v>10465</v>
      </c>
      <c r="BC204" s="61">
        <f t="shared" si="7"/>
        <v>0.16983783853963802</v>
      </c>
      <c r="BD204" s="86"/>
    </row>
    <row r="205" spans="1:56" x14ac:dyDescent="0.25">
      <c r="A205" s="85"/>
      <c r="B205" s="55" t="s">
        <v>65</v>
      </c>
      <c r="D205" s="55" t="s">
        <v>1119</v>
      </c>
      <c r="E205" s="55" t="s">
        <v>866</v>
      </c>
      <c r="F205" s="55"/>
      <c r="G205" s="105"/>
      <c r="H205" s="106"/>
      <c r="I205" s="55" t="s">
        <v>1131</v>
      </c>
      <c r="J205" s="55" t="s">
        <v>1121</v>
      </c>
      <c r="K205" s="55" t="s">
        <v>1132</v>
      </c>
      <c r="L205" s="57">
        <v>25.369635952186989</v>
      </c>
      <c r="M205" s="55">
        <v>12</v>
      </c>
      <c r="N205" s="55" t="s">
        <v>68</v>
      </c>
      <c r="AB205" s="55">
        <v>0</v>
      </c>
      <c r="AF205" s="59">
        <v>37562.153077079965</v>
      </c>
      <c r="AG205" s="59" t="s">
        <v>1461</v>
      </c>
      <c r="AH205" s="55"/>
      <c r="AI205" s="55" t="s">
        <v>869</v>
      </c>
      <c r="AJ205" s="55"/>
      <c r="AK205" s="55"/>
      <c r="AL205" s="55"/>
      <c r="AN205" s="55"/>
      <c r="AO205" s="55"/>
      <c r="AQ205" s="55"/>
      <c r="AR205" s="55"/>
      <c r="AT205" s="55"/>
      <c r="AU205" s="55"/>
      <c r="AY205" s="92"/>
      <c r="AZ205" s="55">
        <v>1043.393141029999</v>
      </c>
      <c r="BA205" s="55">
        <v>20</v>
      </c>
      <c r="BB205" s="55">
        <v>20867.862820599981</v>
      </c>
      <c r="BC205" s="61">
        <f t="shared" si="7"/>
        <v>0.33866724475799093</v>
      </c>
      <c r="BD205" s="86"/>
    </row>
    <row r="206" spans="1:56" x14ac:dyDescent="0.25">
      <c r="A206" s="85"/>
      <c r="B206" s="55" t="s">
        <v>65</v>
      </c>
      <c r="D206" s="55" t="s">
        <v>1119</v>
      </c>
      <c r="E206" s="55" t="s">
        <v>866</v>
      </c>
      <c r="G206" s="108"/>
      <c r="H206" s="109"/>
      <c r="I206" s="55" t="s">
        <v>1133</v>
      </c>
      <c r="J206" s="55" t="s">
        <v>96</v>
      </c>
      <c r="K206" s="55" t="s">
        <v>1121</v>
      </c>
      <c r="L206" s="57">
        <v>28</v>
      </c>
      <c r="M206" s="55">
        <v>12</v>
      </c>
      <c r="N206" s="55" t="s">
        <v>68</v>
      </c>
      <c r="AB206" s="55">
        <v>0</v>
      </c>
      <c r="AF206" s="59">
        <v>31798.656000000003</v>
      </c>
      <c r="AG206" s="59" t="s">
        <v>1461</v>
      </c>
      <c r="AI206" s="55" t="s">
        <v>869</v>
      </c>
      <c r="AY206" s="110"/>
      <c r="AZ206" s="55">
        <v>736.08</v>
      </c>
      <c r="BA206" s="55">
        <v>24</v>
      </c>
      <c r="BB206" s="60">
        <v>17665.920000000002</v>
      </c>
      <c r="BC206" s="61">
        <f t="shared" si="7"/>
        <v>0.28670250058424868</v>
      </c>
      <c r="BD206" s="86"/>
    </row>
    <row r="207" spans="1:56" x14ac:dyDescent="0.25">
      <c r="A207" s="85"/>
      <c r="B207" s="28" t="s">
        <v>65</v>
      </c>
      <c r="C207" s="28"/>
      <c r="D207" s="28" t="s">
        <v>478</v>
      </c>
      <c r="E207" s="29" t="s">
        <v>888</v>
      </c>
      <c r="F207" s="28"/>
      <c r="G207" s="163">
        <v>7000</v>
      </c>
      <c r="H207" s="164">
        <v>7499</v>
      </c>
      <c r="I207" s="28" t="s">
        <v>480</v>
      </c>
      <c r="J207" s="28" t="s">
        <v>484</v>
      </c>
      <c r="K207" s="28" t="s">
        <v>169</v>
      </c>
      <c r="L207" s="35">
        <v>29</v>
      </c>
      <c r="M207" s="28">
        <v>12</v>
      </c>
      <c r="N207" s="28" t="s">
        <v>71</v>
      </c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34">
        <v>225680</v>
      </c>
      <c r="AG207" s="34">
        <f>7236.52+2720.44</f>
        <v>9956.9600000000009</v>
      </c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06" t="s">
        <v>1118</v>
      </c>
      <c r="AZ207" s="55">
        <v>3792.9346400966961</v>
      </c>
      <c r="BA207" s="55">
        <v>34.000058592286294</v>
      </c>
      <c r="BB207" s="55">
        <v>128960</v>
      </c>
      <c r="BC207" s="40">
        <f t="shared" si="7"/>
        <v>2.0929085196437383</v>
      </c>
      <c r="BD207" s="86"/>
    </row>
    <row r="208" spans="1:56" x14ac:dyDescent="0.25">
      <c r="A208" s="85"/>
      <c r="B208" s="28" t="s">
        <v>65</v>
      </c>
      <c r="C208" s="28"/>
      <c r="D208" s="28" t="s">
        <v>478</v>
      </c>
      <c r="E208" s="29" t="s">
        <v>888</v>
      </c>
      <c r="F208" s="38"/>
      <c r="G208" s="123">
        <v>7000</v>
      </c>
      <c r="H208" s="124">
        <v>7099</v>
      </c>
      <c r="I208" s="28" t="s">
        <v>485</v>
      </c>
      <c r="J208" s="28" t="s">
        <v>479</v>
      </c>
      <c r="K208" s="28" t="s">
        <v>73</v>
      </c>
      <c r="L208" s="35">
        <v>41</v>
      </c>
      <c r="M208" s="28">
        <v>12</v>
      </c>
      <c r="N208" s="28" t="s">
        <v>68</v>
      </c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34">
        <v>28817.600000000002</v>
      </c>
      <c r="AG208" s="34" t="s">
        <v>481</v>
      </c>
      <c r="AH208" s="38"/>
      <c r="AI208" s="28"/>
      <c r="AJ208" s="35"/>
      <c r="AK208" s="34"/>
      <c r="AL208" s="34"/>
      <c r="AM208" s="28"/>
      <c r="AN208" s="34"/>
      <c r="AO208" s="34"/>
      <c r="AP208" s="28"/>
      <c r="AQ208" s="34"/>
      <c r="AR208" s="34"/>
      <c r="AS208" s="28"/>
      <c r="AT208" s="34"/>
      <c r="AU208" s="34"/>
      <c r="AV208" s="28"/>
      <c r="AW208" s="28"/>
      <c r="AX208" s="28"/>
      <c r="AY208" s="206" t="s">
        <v>1118</v>
      </c>
      <c r="AZ208" s="55">
        <v>581</v>
      </c>
      <c r="BA208" s="55">
        <v>32</v>
      </c>
      <c r="BB208" s="60">
        <v>18592</v>
      </c>
      <c r="BC208" s="40">
        <f t="shared" si="7"/>
        <v>0.30173197268312951</v>
      </c>
      <c r="BD208" s="86"/>
    </row>
    <row r="209" spans="1:56" x14ac:dyDescent="0.25">
      <c r="A209" s="85"/>
      <c r="B209" s="55" t="s">
        <v>65</v>
      </c>
      <c r="D209" s="55" t="s">
        <v>1119</v>
      </c>
      <c r="E209" s="55" t="s">
        <v>866</v>
      </c>
      <c r="G209" s="108"/>
      <c r="H209" s="109"/>
      <c r="I209" s="55" t="s">
        <v>1121</v>
      </c>
      <c r="J209" s="55" t="s">
        <v>96</v>
      </c>
      <c r="K209" s="55" t="s">
        <v>1134</v>
      </c>
      <c r="L209" s="57">
        <v>36.648092987961789</v>
      </c>
      <c r="M209" s="55">
        <v>12</v>
      </c>
      <c r="N209" s="55" t="s">
        <v>68</v>
      </c>
      <c r="AB209" s="55">
        <v>0</v>
      </c>
      <c r="AF209" s="59">
        <v>59112.683999999957</v>
      </c>
      <c r="AG209" s="59">
        <v>2151.17</v>
      </c>
      <c r="AI209" s="55" t="s">
        <v>869</v>
      </c>
      <c r="AY209" s="110"/>
      <c r="AZ209" s="55">
        <v>1411.0399999999991</v>
      </c>
      <c r="BA209" s="55">
        <v>23.333333333333332</v>
      </c>
      <c r="BB209" s="60">
        <v>32840.379999999976</v>
      </c>
      <c r="BC209" s="61">
        <f t="shared" si="7"/>
        <v>0.53297077458388475</v>
      </c>
      <c r="BD209" s="86"/>
    </row>
    <row r="210" spans="1:56" x14ac:dyDescent="0.25">
      <c r="A210" s="85"/>
      <c r="B210" s="55" t="s">
        <v>65</v>
      </c>
      <c r="E210" s="55" t="s">
        <v>866</v>
      </c>
      <c r="F210" s="55"/>
      <c r="G210" s="105"/>
      <c r="H210" s="106"/>
      <c r="I210" s="55" t="s">
        <v>1135</v>
      </c>
      <c r="J210" s="55" t="s">
        <v>1136</v>
      </c>
      <c r="K210" s="55" t="s">
        <v>73</v>
      </c>
      <c r="L210" s="57">
        <v>37</v>
      </c>
      <c r="M210" s="55">
        <v>12</v>
      </c>
      <c r="N210" s="55" t="s">
        <v>68</v>
      </c>
      <c r="AB210" s="55">
        <v>0</v>
      </c>
      <c r="AF210" s="59">
        <v>7507.0800000000008</v>
      </c>
      <c r="AH210" s="55"/>
      <c r="AI210" s="55" t="s">
        <v>869</v>
      </c>
      <c r="AJ210" s="55"/>
      <c r="AK210" s="55"/>
      <c r="AL210" s="55"/>
      <c r="AN210" s="55"/>
      <c r="AO210" s="55"/>
      <c r="AQ210" s="55"/>
      <c r="AR210" s="55"/>
      <c r="AT210" s="55"/>
      <c r="AU210" s="55"/>
      <c r="AY210" s="92"/>
      <c r="AZ210" s="55">
        <v>208.53</v>
      </c>
      <c r="BA210" s="55">
        <v>20</v>
      </c>
      <c r="BB210" s="55">
        <v>4170.6000000000004</v>
      </c>
      <c r="BC210" s="61">
        <f t="shared" si="7"/>
        <v>6.7685206824024319E-2</v>
      </c>
      <c r="BD210" s="86"/>
    </row>
    <row r="211" spans="1:56" x14ac:dyDescent="0.25">
      <c r="A211" s="85"/>
      <c r="B211" s="55" t="s">
        <v>65</v>
      </c>
      <c r="E211" s="55" t="s">
        <v>866</v>
      </c>
      <c r="F211" s="55"/>
      <c r="G211" s="105"/>
      <c r="H211" s="106"/>
      <c r="I211" s="55" t="s">
        <v>1136</v>
      </c>
      <c r="J211" s="55" t="s">
        <v>1117</v>
      </c>
      <c r="K211" s="55" t="s">
        <v>1137</v>
      </c>
      <c r="L211" s="57">
        <v>48.939454357121157</v>
      </c>
      <c r="M211" s="55">
        <v>12</v>
      </c>
      <c r="N211" s="55" t="s">
        <v>68</v>
      </c>
      <c r="AB211" s="55">
        <v>5</v>
      </c>
      <c r="AF211" s="59">
        <v>50846.003999999957</v>
      </c>
      <c r="AH211" s="55"/>
      <c r="AI211" s="55" t="s">
        <v>869</v>
      </c>
      <c r="AJ211" s="55"/>
      <c r="AK211" s="55"/>
      <c r="AL211" s="55"/>
      <c r="AN211" s="55"/>
      <c r="AO211" s="55"/>
      <c r="AQ211" s="55"/>
      <c r="AR211" s="55"/>
      <c r="AT211" s="55"/>
      <c r="AU211" s="55"/>
      <c r="AY211" s="92"/>
      <c r="AZ211" s="55">
        <v>1283.9899999999989</v>
      </c>
      <c r="BA211" s="55">
        <v>22</v>
      </c>
      <c r="BB211" s="55">
        <v>28247.779999999977</v>
      </c>
      <c r="BC211" s="61">
        <f t="shared" si="7"/>
        <v>0.45843687517852005</v>
      </c>
      <c r="BD211" s="86"/>
    </row>
    <row r="212" spans="1:56" x14ac:dyDescent="0.25">
      <c r="A212" s="85"/>
      <c r="B212" s="55" t="s">
        <v>65</v>
      </c>
      <c r="D212" s="55" t="s">
        <v>1138</v>
      </c>
      <c r="E212" s="55" t="s">
        <v>866</v>
      </c>
      <c r="F212" s="55"/>
      <c r="G212" s="105"/>
      <c r="H212" s="106"/>
      <c r="I212" s="55" t="s">
        <v>495</v>
      </c>
      <c r="J212" s="55" t="s">
        <v>1139</v>
      </c>
      <c r="K212" s="55" t="s">
        <v>138</v>
      </c>
      <c r="L212" s="57">
        <v>25.20046325165162</v>
      </c>
      <c r="M212" s="55">
        <v>13</v>
      </c>
      <c r="N212" s="55" t="s">
        <v>68</v>
      </c>
      <c r="AB212" s="55">
        <v>0</v>
      </c>
      <c r="AF212" s="59">
        <v>102532.60799999993</v>
      </c>
      <c r="AH212" s="55"/>
      <c r="AI212" s="55" t="s">
        <v>869</v>
      </c>
      <c r="AJ212" s="55"/>
      <c r="AK212" s="55"/>
      <c r="AL212" s="55"/>
      <c r="AN212" s="55"/>
      <c r="AO212" s="55"/>
      <c r="AQ212" s="55"/>
      <c r="AR212" s="55"/>
      <c r="AT212" s="55"/>
      <c r="AU212" s="55"/>
      <c r="AY212" s="92"/>
      <c r="AZ212" s="55">
        <v>3415.3899999999976</v>
      </c>
      <c r="BA212" s="55">
        <v>16.8</v>
      </c>
      <c r="BB212" s="55">
        <v>56962.559999999961</v>
      </c>
      <c r="BC212" s="61">
        <f t="shared" si="7"/>
        <v>0.92445275375866576</v>
      </c>
      <c r="BD212" s="86"/>
    </row>
    <row r="213" spans="1:56" x14ac:dyDescent="0.25">
      <c r="A213" s="85"/>
      <c r="E213" s="56" t="s">
        <v>888</v>
      </c>
      <c r="G213" s="105"/>
      <c r="H213" s="106"/>
      <c r="I213" s="208" t="s">
        <v>260</v>
      </c>
      <c r="J213" s="208" t="s">
        <v>492</v>
      </c>
      <c r="K213" s="208"/>
      <c r="L213" s="76"/>
      <c r="M213" s="55">
        <v>13</v>
      </c>
      <c r="AB213" s="57"/>
      <c r="AF213" s="59">
        <v>15500</v>
      </c>
      <c r="AI213" s="55" t="s">
        <v>115</v>
      </c>
      <c r="AJ213" s="55" t="s">
        <v>493</v>
      </c>
      <c r="AK213" s="59">
        <v>15500</v>
      </c>
      <c r="AY213" s="111"/>
      <c r="AZ213" s="60"/>
      <c r="BA213" s="60"/>
      <c r="BB213" s="87"/>
      <c r="BC213" s="40">
        <f t="shared" si="7"/>
        <v>0</v>
      </c>
      <c r="BD213" s="86"/>
    </row>
    <row r="214" spans="1:56" x14ac:dyDescent="0.25">
      <c r="A214" s="85"/>
      <c r="B214" s="55" t="s">
        <v>65</v>
      </c>
      <c r="D214" s="55" t="s">
        <v>840</v>
      </c>
      <c r="E214" s="56" t="s">
        <v>888</v>
      </c>
      <c r="G214" s="105"/>
      <c r="H214" s="106"/>
      <c r="I214" s="208" t="s">
        <v>833</v>
      </c>
      <c r="J214" s="208"/>
      <c r="K214" s="208"/>
      <c r="L214" s="76"/>
      <c r="M214" s="55">
        <v>13</v>
      </c>
      <c r="AB214" s="57"/>
      <c r="AI214" s="55" t="s">
        <v>115</v>
      </c>
      <c r="AJ214" s="55" t="s">
        <v>493</v>
      </c>
      <c r="AK214" s="59">
        <v>9500</v>
      </c>
      <c r="AY214" s="111"/>
      <c r="AZ214" s="60"/>
      <c r="BA214" s="60"/>
      <c r="BB214" s="87"/>
      <c r="BC214" s="40"/>
      <c r="BD214" s="86"/>
    </row>
    <row r="215" spans="1:56" x14ac:dyDescent="0.25">
      <c r="A215" s="85"/>
      <c r="B215" s="55" t="s">
        <v>72</v>
      </c>
      <c r="E215" s="55" t="s">
        <v>866</v>
      </c>
      <c r="F215" s="55"/>
      <c r="G215" s="121"/>
      <c r="H215" s="122"/>
      <c r="I215" s="55" t="s">
        <v>1140</v>
      </c>
      <c r="J215" s="55" t="s">
        <v>503</v>
      </c>
      <c r="K215" s="55" t="s">
        <v>1141</v>
      </c>
      <c r="L215" s="57">
        <v>37.067412930222858</v>
      </c>
      <c r="M215" s="55">
        <v>13</v>
      </c>
      <c r="N215" s="55" t="s">
        <v>99</v>
      </c>
      <c r="AB215" s="55">
        <v>0</v>
      </c>
      <c r="AF215" s="59">
        <v>444131</v>
      </c>
      <c r="AH215" s="55"/>
      <c r="AI215" s="55" t="s">
        <v>869</v>
      </c>
      <c r="AJ215" s="55"/>
      <c r="AK215" s="55"/>
      <c r="AL215" s="55"/>
      <c r="AN215" s="55"/>
      <c r="AO215" s="55"/>
      <c r="AQ215" s="55"/>
      <c r="AR215" s="55"/>
      <c r="AT215" s="55"/>
      <c r="AU215" s="55"/>
      <c r="AY215" s="110"/>
      <c r="AZ215" s="55">
        <v>12300.929999999989</v>
      </c>
      <c r="BA215" s="55">
        <v>18.666666666666668</v>
      </c>
      <c r="BB215" s="55">
        <v>227759.56999999983</v>
      </c>
      <c r="BC215" s="61">
        <f t="shared" ref="BC215:BC233" si="8">BB215/(5280*11.67)</f>
        <v>3.6963395198774349</v>
      </c>
      <c r="BD215" s="86"/>
    </row>
    <row r="216" spans="1:56" x14ac:dyDescent="0.25">
      <c r="A216" s="85"/>
      <c r="B216" s="55" t="s">
        <v>72</v>
      </c>
      <c r="E216" s="55" t="s">
        <v>866</v>
      </c>
      <c r="G216" s="108"/>
      <c r="H216" s="109"/>
      <c r="I216" s="55" t="s">
        <v>1142</v>
      </c>
      <c r="J216" s="55" t="s">
        <v>1143</v>
      </c>
      <c r="K216" s="55" t="s">
        <v>73</v>
      </c>
      <c r="L216" s="57">
        <v>33</v>
      </c>
      <c r="M216" s="55">
        <v>13</v>
      </c>
      <c r="N216" s="55" t="s">
        <v>68</v>
      </c>
      <c r="AB216" s="55">
        <v>0</v>
      </c>
      <c r="AF216" s="59">
        <v>22761.881999999801</v>
      </c>
      <c r="AH216" s="55"/>
      <c r="AI216" s="55" t="s">
        <v>869</v>
      </c>
      <c r="AY216" s="110"/>
      <c r="AZ216" s="55">
        <v>1149.5899999999899</v>
      </c>
      <c r="BA216" s="55">
        <v>11</v>
      </c>
      <c r="BB216" s="60">
        <v>12645.489999999889</v>
      </c>
      <c r="BC216" s="61">
        <f t="shared" si="8"/>
        <v>0.2052252927734915</v>
      </c>
      <c r="BD216" s="86"/>
    </row>
    <row r="217" spans="1:56" x14ac:dyDescent="0.25">
      <c r="A217" s="85"/>
      <c r="B217" s="55" t="s">
        <v>72</v>
      </c>
      <c r="E217" s="55" t="s">
        <v>866</v>
      </c>
      <c r="F217" s="55"/>
      <c r="G217" s="121"/>
      <c r="H217" s="122"/>
      <c r="I217" s="55" t="s">
        <v>1143</v>
      </c>
      <c r="J217" s="55" t="s">
        <v>98</v>
      </c>
      <c r="K217" s="55" t="s">
        <v>73</v>
      </c>
      <c r="L217" s="57">
        <v>23.625868182669823</v>
      </c>
      <c r="M217" s="55">
        <v>13</v>
      </c>
      <c r="N217" s="55" t="s">
        <v>68</v>
      </c>
      <c r="AB217" s="55">
        <v>0</v>
      </c>
      <c r="AF217" s="59">
        <v>93498.058841255697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110"/>
      <c r="AZ217" s="55">
        <v>2990.1966282199901</v>
      </c>
      <c r="BA217" s="55">
        <v>18</v>
      </c>
      <c r="BB217" s="55">
        <v>51943.366022919829</v>
      </c>
      <c r="BC217" s="61">
        <f t="shared" si="8"/>
        <v>0.84299560552374375</v>
      </c>
      <c r="BD217" s="86"/>
    </row>
    <row r="218" spans="1:56" x14ac:dyDescent="0.25">
      <c r="A218" s="85"/>
      <c r="B218" s="55" t="s">
        <v>72</v>
      </c>
      <c r="E218" s="55" t="s">
        <v>866</v>
      </c>
      <c r="F218" s="55"/>
      <c r="G218" s="105"/>
      <c r="H218" s="106"/>
      <c r="I218" s="55" t="s">
        <v>1143</v>
      </c>
      <c r="J218" s="55" t="s">
        <v>1140</v>
      </c>
      <c r="K218" s="55" t="s">
        <v>73</v>
      </c>
      <c r="L218" s="57">
        <v>37</v>
      </c>
      <c r="M218" s="55">
        <v>13</v>
      </c>
      <c r="N218" s="55" t="s">
        <v>68</v>
      </c>
      <c r="AB218" s="55">
        <v>0</v>
      </c>
      <c r="AF218" s="59">
        <v>16334.784000000001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/>
      <c r="AZ218" s="55">
        <v>756.24</v>
      </c>
      <c r="BA218" s="55">
        <v>12</v>
      </c>
      <c r="BB218" s="55">
        <v>9074.880000000001</v>
      </c>
      <c r="BC218" s="61">
        <f t="shared" si="8"/>
        <v>0.14727740126197711</v>
      </c>
      <c r="BD218" s="86"/>
    </row>
    <row r="219" spans="1:56" x14ac:dyDescent="0.25">
      <c r="A219" s="85"/>
      <c r="B219" s="55" t="s">
        <v>65</v>
      </c>
      <c r="D219" s="55" t="s">
        <v>1138</v>
      </c>
      <c r="E219" s="55" t="s">
        <v>866</v>
      </c>
      <c r="F219" s="55"/>
      <c r="G219" s="105"/>
      <c r="H219" s="106"/>
      <c r="I219" s="55" t="s">
        <v>1145</v>
      </c>
      <c r="J219" s="55" t="s">
        <v>507</v>
      </c>
      <c r="K219" s="55" t="s">
        <v>73</v>
      </c>
      <c r="L219" s="57">
        <v>9</v>
      </c>
      <c r="M219" s="55">
        <v>13</v>
      </c>
      <c r="N219" s="55" t="s">
        <v>68</v>
      </c>
      <c r="AB219" s="55">
        <v>2</v>
      </c>
      <c r="AF219" s="59">
        <v>8903.2847146559579</v>
      </c>
      <c r="AH219" s="55"/>
      <c r="AI219" s="55" t="s">
        <v>869</v>
      </c>
      <c r="AJ219" s="55"/>
      <c r="AK219" s="55"/>
      <c r="AL219" s="55"/>
      <c r="AN219" s="55"/>
      <c r="AO219" s="55"/>
      <c r="AQ219" s="55"/>
      <c r="AR219" s="55"/>
      <c r="AT219" s="55"/>
      <c r="AU219" s="55"/>
      <c r="AY219" s="92" t="s">
        <v>1146</v>
      </c>
      <c r="AZ219" s="55">
        <v>206.094553579999</v>
      </c>
      <c r="BA219" s="55">
        <v>24</v>
      </c>
      <c r="BB219" s="55">
        <v>4946.269285919976</v>
      </c>
      <c r="BC219" s="61">
        <f t="shared" si="8"/>
        <v>8.027364399002844E-2</v>
      </c>
      <c r="BD219" s="86"/>
    </row>
    <row r="220" spans="1:56" x14ac:dyDescent="0.25">
      <c r="A220" s="85"/>
      <c r="B220" s="55" t="s">
        <v>65</v>
      </c>
      <c r="D220" s="55" t="s">
        <v>1138</v>
      </c>
      <c r="E220" s="55" t="s">
        <v>866</v>
      </c>
      <c r="G220" s="108"/>
      <c r="H220" s="109"/>
      <c r="I220" s="55" t="s">
        <v>507</v>
      </c>
      <c r="J220" s="55" t="s">
        <v>495</v>
      </c>
      <c r="K220" s="55" t="s">
        <v>1139</v>
      </c>
      <c r="L220" s="57">
        <v>28.853036141293281</v>
      </c>
      <c r="M220" s="55">
        <v>13</v>
      </c>
      <c r="N220" s="55" t="s">
        <v>68</v>
      </c>
      <c r="AB220" s="55">
        <v>0</v>
      </c>
      <c r="AF220" s="59">
        <v>91895.327999999994</v>
      </c>
      <c r="AH220" s="55"/>
      <c r="AI220" s="55" t="s">
        <v>869</v>
      </c>
      <c r="AY220" s="110"/>
      <c r="AZ220" s="55">
        <v>1930.73</v>
      </c>
      <c r="BA220" s="55">
        <v>26.25</v>
      </c>
      <c r="BB220" s="60">
        <v>51052.959999999999</v>
      </c>
      <c r="BC220" s="61">
        <f t="shared" si="8"/>
        <v>0.82854509101295737</v>
      </c>
      <c r="BD220" s="86"/>
    </row>
    <row r="221" spans="1:56" x14ac:dyDescent="0.25">
      <c r="A221" s="85"/>
      <c r="B221" s="55" t="s">
        <v>72</v>
      </c>
      <c r="E221" s="55" t="s">
        <v>866</v>
      </c>
      <c r="G221" s="108"/>
      <c r="H221" s="109"/>
      <c r="I221" s="55" t="s">
        <v>1141</v>
      </c>
      <c r="J221" s="55" t="s">
        <v>1140</v>
      </c>
      <c r="K221" s="55" t="s">
        <v>73</v>
      </c>
      <c r="L221" s="57">
        <v>21</v>
      </c>
      <c r="M221" s="55">
        <v>13</v>
      </c>
      <c r="N221" s="55" t="s">
        <v>68</v>
      </c>
      <c r="AB221" s="55">
        <v>0</v>
      </c>
      <c r="AF221" s="59">
        <v>22803.48</v>
      </c>
      <c r="AH221" s="55"/>
      <c r="AI221" s="55" t="s">
        <v>869</v>
      </c>
      <c r="AY221" s="110"/>
      <c r="AZ221" s="55">
        <v>1266.8599999999999</v>
      </c>
      <c r="BA221" s="55">
        <v>10</v>
      </c>
      <c r="BB221" s="60">
        <v>12668.599999999999</v>
      </c>
      <c r="BC221" s="61">
        <f t="shared" si="8"/>
        <v>0.20560034795253301</v>
      </c>
      <c r="BD221" s="86"/>
    </row>
    <row r="222" spans="1:56" x14ac:dyDescent="0.25">
      <c r="A222" s="85"/>
      <c r="B222" s="55" t="s">
        <v>65</v>
      </c>
      <c r="D222" s="55" t="s">
        <v>1138</v>
      </c>
      <c r="E222" s="55" t="s">
        <v>866</v>
      </c>
      <c r="F222" s="55"/>
      <c r="G222" s="121"/>
      <c r="H222" s="122"/>
      <c r="I222" s="55" t="s">
        <v>1147</v>
      </c>
      <c r="J222" s="55" t="s">
        <v>1139</v>
      </c>
      <c r="K222" s="55" t="s">
        <v>495</v>
      </c>
      <c r="L222" s="57">
        <v>39</v>
      </c>
      <c r="M222" s="55">
        <v>13</v>
      </c>
      <c r="N222" s="55" t="s">
        <v>68</v>
      </c>
      <c r="AB222" s="55">
        <v>0</v>
      </c>
      <c r="AF222" s="59">
        <v>36200.519999999677</v>
      </c>
      <c r="AH222" s="55"/>
      <c r="AI222" s="55" t="s">
        <v>869</v>
      </c>
      <c r="AJ222" s="55"/>
      <c r="AK222" s="55"/>
      <c r="AL222" s="55"/>
      <c r="AN222" s="55"/>
      <c r="AO222" s="55"/>
      <c r="AQ222" s="55"/>
      <c r="AR222" s="55"/>
      <c r="AT222" s="55"/>
      <c r="AU222" s="55"/>
      <c r="AY222" s="110"/>
      <c r="AZ222" s="55">
        <v>1117.29999999999</v>
      </c>
      <c r="BA222" s="55">
        <v>18</v>
      </c>
      <c r="BB222" s="55">
        <v>20111.39999999982</v>
      </c>
      <c r="BC222" s="61">
        <f t="shared" si="8"/>
        <v>0.32639051180181994</v>
      </c>
      <c r="BD222" s="86"/>
    </row>
    <row r="223" spans="1:56" x14ac:dyDescent="0.25">
      <c r="A223" s="85"/>
      <c r="B223" s="55" t="s">
        <v>72</v>
      </c>
      <c r="E223" s="55" t="s">
        <v>866</v>
      </c>
      <c r="F223" s="55"/>
      <c r="G223" s="105"/>
      <c r="H223" s="106"/>
      <c r="I223" s="55" t="s">
        <v>1148</v>
      </c>
      <c r="J223" s="55" t="s">
        <v>1143</v>
      </c>
      <c r="K223" s="55" t="s">
        <v>73</v>
      </c>
      <c r="L223" s="57">
        <v>35</v>
      </c>
      <c r="M223" s="55">
        <v>13</v>
      </c>
      <c r="N223" s="55" t="s">
        <v>68</v>
      </c>
      <c r="AB223" s="55">
        <v>0</v>
      </c>
      <c r="AF223" s="59">
        <v>16525.8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92"/>
      <c r="AZ223" s="55">
        <v>765</v>
      </c>
      <c r="BA223" s="55">
        <v>12</v>
      </c>
      <c r="BB223" s="55">
        <v>9181</v>
      </c>
      <c r="BC223" s="61">
        <f t="shared" si="8"/>
        <v>0.14899963646750281</v>
      </c>
      <c r="BD223" s="86"/>
    </row>
    <row r="224" spans="1:56" x14ac:dyDescent="0.25">
      <c r="A224" s="85"/>
      <c r="B224" s="55" t="s">
        <v>72</v>
      </c>
      <c r="E224" s="55" t="s">
        <v>866</v>
      </c>
      <c r="F224" s="55"/>
      <c r="G224" s="121"/>
      <c r="H224" s="122"/>
      <c r="I224" s="55" t="s">
        <v>1149</v>
      </c>
      <c r="J224" s="55" t="s">
        <v>1141</v>
      </c>
      <c r="K224" s="55" t="s">
        <v>237</v>
      </c>
      <c r="L224" s="57">
        <v>45.370976748803507</v>
      </c>
      <c r="M224" s="55">
        <v>13</v>
      </c>
      <c r="N224" s="55" t="s">
        <v>99</v>
      </c>
      <c r="AB224" s="55">
        <v>0</v>
      </c>
      <c r="AF224" s="59">
        <v>377132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110"/>
      <c r="AZ224" s="55">
        <v>9913.7399999999907</v>
      </c>
      <c r="BA224" s="55">
        <v>19</v>
      </c>
      <c r="BB224" s="55">
        <v>193400.79999999978</v>
      </c>
      <c r="BC224" s="61">
        <f t="shared" si="8"/>
        <v>3.1387265975954888</v>
      </c>
      <c r="BD224" s="86"/>
    </row>
    <row r="225" spans="1:56" x14ac:dyDescent="0.25">
      <c r="A225" s="85"/>
      <c r="B225" s="55" t="s">
        <v>65</v>
      </c>
      <c r="D225" s="55" t="s">
        <v>823</v>
      </c>
      <c r="E225" s="56" t="s">
        <v>888</v>
      </c>
      <c r="G225" s="108">
        <v>700</v>
      </c>
      <c r="H225" s="109">
        <v>999</v>
      </c>
      <c r="I225" s="55" t="s">
        <v>508</v>
      </c>
      <c r="J225" s="55" t="s">
        <v>509</v>
      </c>
      <c r="K225" s="55" t="s">
        <v>73</v>
      </c>
      <c r="L225" s="57">
        <v>10</v>
      </c>
      <c r="M225" s="55">
        <v>13</v>
      </c>
      <c r="N225" s="55" t="s">
        <v>68</v>
      </c>
      <c r="AF225" s="59">
        <v>25376.600000000002</v>
      </c>
      <c r="AY225" s="110"/>
      <c r="AZ225" s="55">
        <v>1364</v>
      </c>
      <c r="BA225" s="55">
        <v>12</v>
      </c>
      <c r="BB225" s="60">
        <v>16372</v>
      </c>
      <c r="BC225" s="40">
        <f t="shared" si="8"/>
        <v>0.26570330554906391</v>
      </c>
      <c r="BD225" s="86"/>
    </row>
    <row r="226" spans="1:56" x14ac:dyDescent="0.25">
      <c r="B226" s="55" t="s">
        <v>65</v>
      </c>
      <c r="D226" s="55" t="s">
        <v>1150</v>
      </c>
      <c r="E226" s="55" t="s">
        <v>866</v>
      </c>
      <c r="G226" s="105"/>
      <c r="H226" s="106"/>
      <c r="I226" s="208" t="s">
        <v>1151</v>
      </c>
      <c r="J226" s="208" t="s">
        <v>1152</v>
      </c>
      <c r="K226" s="208" t="s">
        <v>1134</v>
      </c>
      <c r="L226" s="76">
        <v>43</v>
      </c>
      <c r="M226" s="55">
        <v>14</v>
      </c>
      <c r="N226" s="55" t="s">
        <v>68</v>
      </c>
      <c r="AB226" s="57">
        <v>2</v>
      </c>
      <c r="AF226" s="59">
        <v>41561.279999999999</v>
      </c>
      <c r="AG226" s="59" t="s">
        <v>1462</v>
      </c>
      <c r="AI226" s="55" t="s">
        <v>869</v>
      </c>
      <c r="AY226" s="111"/>
      <c r="AZ226" s="60">
        <v>1154.48</v>
      </c>
      <c r="BA226" s="60">
        <v>20</v>
      </c>
      <c r="BB226" s="87">
        <v>23089.599999999999</v>
      </c>
      <c r="BC226" s="61">
        <f t="shared" si="8"/>
        <v>0.37472410480122559</v>
      </c>
    </row>
    <row r="227" spans="1:56" x14ac:dyDescent="0.25">
      <c r="B227" s="55" t="s">
        <v>65</v>
      </c>
      <c r="D227" s="55" t="s">
        <v>1153</v>
      </c>
      <c r="E227" s="55" t="s">
        <v>866</v>
      </c>
      <c r="G227" s="121"/>
      <c r="H227" s="122"/>
      <c r="I227" s="55" t="s">
        <v>1154</v>
      </c>
      <c r="J227" s="55" t="s">
        <v>87</v>
      </c>
      <c r="K227" s="55" t="s">
        <v>1155</v>
      </c>
      <c r="L227" s="57">
        <v>51.978230861309761</v>
      </c>
      <c r="M227" s="55">
        <v>14</v>
      </c>
      <c r="N227" s="55" t="s">
        <v>68</v>
      </c>
      <c r="AB227" s="55">
        <v>4</v>
      </c>
      <c r="AF227" s="59">
        <v>123696.39599999959</v>
      </c>
      <c r="AG227" s="59">
        <v>32366.42</v>
      </c>
      <c r="AI227" s="55" t="s">
        <v>869</v>
      </c>
      <c r="AY227" s="120"/>
      <c r="AZ227" s="55">
        <v>2734.5899999999901</v>
      </c>
      <c r="BA227" s="55">
        <v>27.333333333333332</v>
      </c>
      <c r="BB227" s="60">
        <v>68720.219999999768</v>
      </c>
      <c r="BC227" s="61">
        <f t="shared" si="8"/>
        <v>1.1152693386305175</v>
      </c>
    </row>
    <row r="228" spans="1:56" x14ac:dyDescent="0.25"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1156</v>
      </c>
      <c r="J228" s="55" t="s">
        <v>1157</v>
      </c>
      <c r="K228" s="55" t="s">
        <v>1158</v>
      </c>
      <c r="L228" s="57">
        <v>17.675506220631522</v>
      </c>
      <c r="M228" s="55">
        <v>14</v>
      </c>
      <c r="N228" s="55" t="s">
        <v>68</v>
      </c>
      <c r="AB228" s="55">
        <v>11</v>
      </c>
      <c r="AF228" s="59">
        <v>68407.523999999961</v>
      </c>
      <c r="AG228" s="59" t="s">
        <v>1463</v>
      </c>
      <c r="AI228" s="55" t="s">
        <v>869</v>
      </c>
      <c r="AY228" s="110"/>
      <c r="AZ228" s="55">
        <v>1659.7799999999993</v>
      </c>
      <c r="BA228" s="55">
        <v>22.8</v>
      </c>
      <c r="BB228" s="60">
        <v>38004.179999999978</v>
      </c>
      <c r="BC228" s="61">
        <f t="shared" si="8"/>
        <v>0.61677475266806858</v>
      </c>
    </row>
    <row r="229" spans="1:56" x14ac:dyDescent="0.25">
      <c r="B229" s="55" t="s">
        <v>65</v>
      </c>
      <c r="D229" s="55" t="s">
        <v>1159</v>
      </c>
      <c r="E229" s="55" t="s">
        <v>866</v>
      </c>
      <c r="F229" s="55"/>
      <c r="G229" s="121"/>
      <c r="H229" s="122"/>
      <c r="I229" s="55" t="s">
        <v>484</v>
      </c>
      <c r="J229" s="55" t="s">
        <v>87</v>
      </c>
      <c r="K229" s="55" t="s">
        <v>480</v>
      </c>
      <c r="L229" s="57">
        <v>47.012218519323156</v>
      </c>
      <c r="M229" s="55">
        <v>14</v>
      </c>
      <c r="N229" s="55" t="s">
        <v>71</v>
      </c>
      <c r="AB229" s="55">
        <v>22</v>
      </c>
      <c r="AF229" s="59">
        <v>568391</v>
      </c>
      <c r="AH229" s="55"/>
      <c r="AI229" s="55" t="s">
        <v>869</v>
      </c>
      <c r="AJ229" s="55"/>
      <c r="AK229" s="55"/>
      <c r="AL229" s="55"/>
      <c r="AN229" s="55"/>
      <c r="AO229" s="55"/>
      <c r="AQ229" s="55"/>
      <c r="AR229" s="55"/>
      <c r="AT229" s="55"/>
      <c r="AU229" s="55"/>
      <c r="AY229" s="110" t="s">
        <v>1160</v>
      </c>
      <c r="AZ229" s="55">
        <v>7412.9412192699765</v>
      </c>
      <c r="BA229" s="55">
        <v>36.142857142857146</v>
      </c>
      <c r="BB229" s="55">
        <v>270662.50389371917</v>
      </c>
      <c r="BC229" s="61">
        <f t="shared" si="8"/>
        <v>4.392616783089883</v>
      </c>
    </row>
    <row r="230" spans="1:56" x14ac:dyDescent="0.25">
      <c r="B230" s="55" t="s">
        <v>65</v>
      </c>
      <c r="D230" s="55" t="s">
        <v>1150</v>
      </c>
      <c r="E230" s="55" t="s">
        <v>866</v>
      </c>
      <c r="F230" s="55"/>
      <c r="G230" s="105"/>
      <c r="H230" s="106"/>
      <c r="I230" s="55" t="s">
        <v>1161</v>
      </c>
      <c r="J230" s="55" t="s">
        <v>1162</v>
      </c>
      <c r="K230" s="55" t="s">
        <v>1163</v>
      </c>
      <c r="L230" s="57">
        <v>21</v>
      </c>
      <c r="M230" s="55">
        <v>14</v>
      </c>
      <c r="N230" s="55" t="s">
        <v>68</v>
      </c>
      <c r="AB230" s="55">
        <v>0</v>
      </c>
      <c r="AF230" s="59">
        <v>17582.831999999958</v>
      </c>
      <c r="AG230" s="59" t="s">
        <v>1462</v>
      </c>
      <c r="AH230" s="55"/>
      <c r="AI230" s="55" t="s">
        <v>869</v>
      </c>
      <c r="AJ230" s="55"/>
      <c r="AK230" s="55"/>
      <c r="AL230" s="55"/>
      <c r="AN230" s="55"/>
      <c r="AO230" s="55"/>
      <c r="AQ230" s="55"/>
      <c r="AR230" s="55"/>
      <c r="AT230" s="55"/>
      <c r="AU230" s="55"/>
      <c r="AY230" s="92"/>
      <c r="AZ230" s="55">
        <v>407.00999999999902</v>
      </c>
      <c r="BA230" s="55">
        <v>24</v>
      </c>
      <c r="BB230" s="55">
        <v>9768.2399999999761</v>
      </c>
      <c r="BC230" s="61">
        <f t="shared" si="8"/>
        <v>0.15853003038092975</v>
      </c>
    </row>
    <row r="231" spans="1:56" x14ac:dyDescent="0.25">
      <c r="B231" s="55" t="s">
        <v>72</v>
      </c>
      <c r="E231" s="55" t="s">
        <v>866</v>
      </c>
      <c r="F231" s="55"/>
      <c r="G231" s="121"/>
      <c r="H231" s="122"/>
      <c r="I231" s="55" t="s">
        <v>1164</v>
      </c>
      <c r="J231" s="55" t="s">
        <v>98</v>
      </c>
      <c r="K231" s="55" t="s">
        <v>1165</v>
      </c>
      <c r="L231" s="57">
        <v>30</v>
      </c>
      <c r="M231" s="55">
        <v>14</v>
      </c>
      <c r="N231" s="55" t="s">
        <v>99</v>
      </c>
      <c r="AB231" s="55">
        <v>0</v>
      </c>
      <c r="AF231" s="59">
        <v>201498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/>
      <c r="AZ231" s="55">
        <v>5166.6199999999899</v>
      </c>
      <c r="BA231" s="55">
        <v>20</v>
      </c>
      <c r="BB231" s="55">
        <v>103332.39999999979</v>
      </c>
      <c r="BC231" s="61">
        <f t="shared" si="8"/>
        <v>1.6769948845784288</v>
      </c>
    </row>
    <row r="232" spans="1:56" x14ac:dyDescent="0.25">
      <c r="B232" s="55" t="s">
        <v>65</v>
      </c>
      <c r="D232" s="55" t="s">
        <v>1150</v>
      </c>
      <c r="E232" s="55" t="s">
        <v>866</v>
      </c>
      <c r="G232" s="108"/>
      <c r="H232" s="109"/>
      <c r="I232" s="55" t="s">
        <v>1166</v>
      </c>
      <c r="J232" s="55" t="s">
        <v>1134</v>
      </c>
      <c r="K232" s="55" t="s">
        <v>1167</v>
      </c>
      <c r="L232" s="57">
        <v>13</v>
      </c>
      <c r="M232" s="55">
        <v>14</v>
      </c>
      <c r="N232" s="55" t="s">
        <v>68</v>
      </c>
      <c r="AB232" s="55">
        <v>0</v>
      </c>
      <c r="AF232" s="59">
        <v>12123.108</v>
      </c>
      <c r="AG232" s="59" t="s">
        <v>1462</v>
      </c>
      <c r="AI232" s="55" t="s">
        <v>869</v>
      </c>
      <c r="AY232" s="110" t="s">
        <v>1168</v>
      </c>
      <c r="AZ232" s="55">
        <v>374.17</v>
      </c>
      <c r="BA232" s="55">
        <v>18</v>
      </c>
      <c r="BB232" s="60">
        <v>6735.06</v>
      </c>
      <c r="BC232" s="61">
        <f t="shared" si="8"/>
        <v>0.10930415985043235</v>
      </c>
    </row>
    <row r="233" spans="1:56" x14ac:dyDescent="0.25">
      <c r="B233" s="55" t="s">
        <v>65</v>
      </c>
      <c r="D233" s="55" t="s">
        <v>1153</v>
      </c>
      <c r="E233" s="55" t="s">
        <v>866</v>
      </c>
      <c r="G233" s="108"/>
      <c r="H233" s="109"/>
      <c r="I233" s="55" t="s">
        <v>1158</v>
      </c>
      <c r="J233" s="55" t="s">
        <v>1156</v>
      </c>
      <c r="K233" s="55" t="s">
        <v>1155</v>
      </c>
      <c r="L233" s="57">
        <v>59</v>
      </c>
      <c r="M233" s="55">
        <v>14</v>
      </c>
      <c r="N233" s="55" t="s">
        <v>68</v>
      </c>
      <c r="AB233" s="55">
        <v>4</v>
      </c>
      <c r="AF233" s="59">
        <v>50247.216000000008</v>
      </c>
      <c r="AG233" s="59" t="s">
        <v>1463</v>
      </c>
      <c r="AI233" s="55" t="s">
        <v>869</v>
      </c>
      <c r="AY233" s="120"/>
      <c r="AZ233" s="55">
        <v>1163.1300000000001</v>
      </c>
      <c r="BA233" s="55">
        <v>24</v>
      </c>
      <c r="BB233" s="60">
        <v>27915.120000000003</v>
      </c>
      <c r="BC233" s="61">
        <f t="shared" si="8"/>
        <v>0.45303809301238612</v>
      </c>
    </row>
    <row r="234" spans="1:56" x14ac:dyDescent="0.25">
      <c r="B234" s="55" t="s">
        <v>72</v>
      </c>
      <c r="E234" s="55" t="s">
        <v>866</v>
      </c>
      <c r="F234" s="55"/>
      <c r="G234" s="121"/>
      <c r="H234" s="122"/>
      <c r="I234" s="55" t="s">
        <v>1165</v>
      </c>
      <c r="J234" s="55" t="s">
        <v>1169</v>
      </c>
      <c r="K234" s="55" t="s">
        <v>560</v>
      </c>
      <c r="M234" s="55">
        <v>14</v>
      </c>
      <c r="N234" s="55" t="s">
        <v>1075</v>
      </c>
      <c r="AB234" s="55">
        <v>0</v>
      </c>
      <c r="AF234" s="59">
        <v>500000</v>
      </c>
      <c r="AH234" s="55"/>
      <c r="AI234" s="55" t="s">
        <v>869</v>
      </c>
      <c r="AJ234" s="55"/>
      <c r="AK234" s="55"/>
      <c r="AL234" s="55"/>
      <c r="AN234" s="55"/>
      <c r="AO234" s="55"/>
      <c r="AQ234" s="55"/>
      <c r="AR234" s="55"/>
      <c r="AT234" s="55"/>
      <c r="AU234" s="55"/>
      <c r="AY234" s="110"/>
      <c r="BB234" s="55"/>
    </row>
    <row r="235" spans="1:56" x14ac:dyDescent="0.25">
      <c r="B235" s="55" t="s">
        <v>65</v>
      </c>
      <c r="D235" s="55" t="s">
        <v>1150</v>
      </c>
      <c r="E235" s="55" t="s">
        <v>866</v>
      </c>
      <c r="G235" s="108"/>
      <c r="H235" s="109"/>
      <c r="I235" s="55" t="s">
        <v>1170</v>
      </c>
      <c r="J235" s="55" t="s">
        <v>1152</v>
      </c>
      <c r="K235" s="55" t="s">
        <v>1134</v>
      </c>
      <c r="L235" s="57">
        <v>36</v>
      </c>
      <c r="M235" s="55">
        <v>14</v>
      </c>
      <c r="N235" s="55" t="s">
        <v>68</v>
      </c>
      <c r="AB235" s="55">
        <v>2</v>
      </c>
      <c r="AF235" s="59">
        <v>46032.839999999618</v>
      </c>
      <c r="AG235" s="59" t="s">
        <v>1462</v>
      </c>
      <c r="AI235" s="55" t="s">
        <v>869</v>
      </c>
      <c r="AY235" s="110"/>
      <c r="AZ235" s="55">
        <v>1217.79999999999</v>
      </c>
      <c r="BA235" s="55">
        <v>21</v>
      </c>
      <c r="BB235" s="60">
        <v>25573.799999999788</v>
      </c>
      <c r="BC235" s="61">
        <f>BB235/(5280*11.67)</f>
        <v>0.41504050790682839</v>
      </c>
    </row>
    <row r="236" spans="1:56" x14ac:dyDescent="0.25">
      <c r="B236" s="55" t="s">
        <v>72</v>
      </c>
      <c r="E236" s="55" t="s">
        <v>866</v>
      </c>
      <c r="G236" s="108"/>
      <c r="H236" s="109"/>
      <c r="I236" s="55" t="s">
        <v>1171</v>
      </c>
      <c r="J236" s="55" t="s">
        <v>239</v>
      </c>
      <c r="K236" s="55" t="s">
        <v>117</v>
      </c>
      <c r="L236" s="57">
        <v>17</v>
      </c>
      <c r="M236" s="55">
        <v>14</v>
      </c>
      <c r="N236" s="55" t="s">
        <v>68</v>
      </c>
      <c r="AB236" s="55">
        <v>0</v>
      </c>
      <c r="AF236" s="59">
        <v>25697</v>
      </c>
      <c r="AI236" s="55" t="s">
        <v>869</v>
      </c>
      <c r="AY236" s="110"/>
      <c r="AZ236" s="55">
        <v>1190</v>
      </c>
      <c r="BA236" s="55">
        <v>12</v>
      </c>
      <c r="BB236" s="60">
        <v>14276</v>
      </c>
      <c r="BC236" s="61">
        <f>BB236/(5280*11.67)</f>
        <v>0.2316870504531173</v>
      </c>
    </row>
    <row r="237" spans="1:56" x14ac:dyDescent="0.25">
      <c r="B237" s="55" t="s">
        <v>65</v>
      </c>
      <c r="D237" s="55" t="s">
        <v>1150</v>
      </c>
      <c r="E237" s="55" t="s">
        <v>866</v>
      </c>
      <c r="F237" s="55"/>
      <c r="G237" s="105"/>
      <c r="H237" s="106"/>
      <c r="I237" s="55" t="s">
        <v>1134</v>
      </c>
      <c r="J237" s="55" t="s">
        <v>87</v>
      </c>
      <c r="K237" s="55" t="s">
        <v>1162</v>
      </c>
      <c r="L237" s="57">
        <v>29.439607858035256</v>
      </c>
      <c r="M237" s="55">
        <v>14</v>
      </c>
      <c r="N237" s="55" t="s">
        <v>68</v>
      </c>
      <c r="AB237" s="55">
        <v>0</v>
      </c>
      <c r="AF237" s="59">
        <v>100447.70399999997</v>
      </c>
      <c r="AG237" s="59">
        <v>6375.48</v>
      </c>
      <c r="AH237" s="55"/>
      <c r="AI237" s="55" t="s">
        <v>869</v>
      </c>
      <c r="AJ237" s="55"/>
      <c r="AK237" s="55"/>
      <c r="AL237" s="55"/>
      <c r="AN237" s="55"/>
      <c r="AO237" s="55"/>
      <c r="AQ237" s="55"/>
      <c r="AR237" s="55"/>
      <c r="AT237" s="55"/>
      <c r="AU237" s="55"/>
      <c r="AY237" s="92"/>
      <c r="AZ237" s="55">
        <v>2218.4099999999989</v>
      </c>
      <c r="BA237" s="55">
        <v>24.8</v>
      </c>
      <c r="BB237" s="55">
        <v>55804.279999999984</v>
      </c>
      <c r="BC237" s="61">
        <f>BB237/(5280*11.67)</f>
        <v>0.90565487782711407</v>
      </c>
    </row>
    <row r="238" spans="1:56" x14ac:dyDescent="0.25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1162</v>
      </c>
      <c r="J238" s="55" t="s">
        <v>1152</v>
      </c>
      <c r="K238" s="55" t="s">
        <v>1134</v>
      </c>
      <c r="L238" s="57">
        <v>30.694357354392892</v>
      </c>
      <c r="M238" s="55">
        <v>14</v>
      </c>
      <c r="N238" s="55" t="s">
        <v>68</v>
      </c>
      <c r="AB238" s="55">
        <v>2</v>
      </c>
      <c r="AF238" s="59">
        <v>50143.499999999964</v>
      </c>
      <c r="AG238" s="59" t="s">
        <v>1462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1266.2499999999989</v>
      </c>
      <c r="BA238" s="55">
        <v>22</v>
      </c>
      <c r="BB238" s="55">
        <v>27857.499999999978</v>
      </c>
      <c r="BC238" s="61">
        <f>BB238/(5280*11.67)</f>
        <v>0.45210297057983401</v>
      </c>
    </row>
    <row r="239" spans="1:56" x14ac:dyDescent="0.25">
      <c r="B239" s="20" t="s">
        <v>72</v>
      </c>
      <c r="C239" s="20"/>
      <c r="D239" s="20" t="s">
        <v>1194</v>
      </c>
      <c r="E239" s="24" t="s">
        <v>888</v>
      </c>
      <c r="F239" s="25"/>
      <c r="G239" s="140"/>
      <c r="H239" s="141"/>
      <c r="I239" s="20" t="s">
        <v>757</v>
      </c>
      <c r="J239" s="20" t="s">
        <v>188</v>
      </c>
      <c r="K239" s="20" t="s">
        <v>758</v>
      </c>
      <c r="L239" s="27"/>
      <c r="M239" s="20">
        <v>15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>
        <v>0</v>
      </c>
      <c r="AC239" s="20"/>
      <c r="AD239" s="20"/>
      <c r="AE239" s="20">
        <v>0</v>
      </c>
      <c r="AF239" s="41">
        <v>40000</v>
      </c>
      <c r="AG239" s="41">
        <v>33834.75</v>
      </c>
      <c r="AH239" s="25" t="s">
        <v>700</v>
      </c>
      <c r="AI239" s="20" t="s">
        <v>115</v>
      </c>
      <c r="AJ239" s="27" t="s">
        <v>759</v>
      </c>
      <c r="AK239" s="41">
        <v>9331.24</v>
      </c>
      <c r="AL239" s="41"/>
      <c r="AM239" s="20" t="s">
        <v>760</v>
      </c>
      <c r="AN239" s="41">
        <v>1736.45</v>
      </c>
      <c r="AO239" s="41"/>
      <c r="AP239" s="20" t="s">
        <v>761</v>
      </c>
      <c r="AQ239" s="41">
        <v>589.20000000000005</v>
      </c>
      <c r="AR239" s="41"/>
      <c r="AS239" s="20" t="s">
        <v>762</v>
      </c>
      <c r="AT239" s="41">
        <v>16513.810000000001</v>
      </c>
      <c r="AU239" s="41"/>
      <c r="AV239" s="20" t="s">
        <v>763</v>
      </c>
      <c r="AW239" s="20">
        <v>977.81</v>
      </c>
      <c r="AX239" s="20"/>
      <c r="AY239" s="153" t="s">
        <v>764</v>
      </c>
      <c r="BC239" s="40"/>
    </row>
    <row r="240" spans="1:56" x14ac:dyDescent="0.25">
      <c r="B240" s="55" t="s">
        <v>65</v>
      </c>
      <c r="E240" s="55" t="s">
        <v>866</v>
      </c>
      <c r="G240" s="108"/>
      <c r="H240" s="109"/>
      <c r="I240" s="55" t="s">
        <v>1172</v>
      </c>
      <c r="J240" s="55" t="s">
        <v>1173</v>
      </c>
      <c r="K240" s="55" t="s">
        <v>1174</v>
      </c>
      <c r="L240" s="57">
        <v>35</v>
      </c>
      <c r="M240" s="55">
        <v>15</v>
      </c>
      <c r="N240" s="55" t="s">
        <v>68</v>
      </c>
      <c r="AB240" s="55">
        <v>0</v>
      </c>
      <c r="AF240" s="59">
        <v>6959.3039999999783</v>
      </c>
      <c r="AI240" s="55" t="s">
        <v>869</v>
      </c>
      <c r="AY240" s="110"/>
      <c r="AZ240" s="55">
        <v>322.18999999999897</v>
      </c>
      <c r="BA240" s="55">
        <v>12</v>
      </c>
      <c r="BB240" s="60">
        <v>3866.2799999999879</v>
      </c>
      <c r="BC240" s="61">
        <f t="shared" ref="BC240:BC271" si="9">BB240/(5280*11.67)</f>
        <v>6.2746358183375983E-2</v>
      </c>
    </row>
    <row r="241" spans="2:55" x14ac:dyDescent="0.25">
      <c r="B241" s="55" t="s">
        <v>65</v>
      </c>
      <c r="E241" s="55" t="s">
        <v>866</v>
      </c>
      <c r="F241" s="55"/>
      <c r="G241" s="121"/>
      <c r="H241" s="122"/>
      <c r="I241" s="55" t="s">
        <v>1172</v>
      </c>
      <c r="J241" s="55" t="s">
        <v>1173</v>
      </c>
      <c r="K241" s="55" t="s">
        <v>1175</v>
      </c>
      <c r="L241" s="57">
        <v>35.593201069603374</v>
      </c>
      <c r="M241" s="55">
        <v>15</v>
      </c>
      <c r="N241" s="55" t="s">
        <v>68</v>
      </c>
      <c r="AB241" s="55">
        <v>15</v>
      </c>
      <c r="AF241" s="59">
        <v>49112.783999999971</v>
      </c>
      <c r="AH241" s="55"/>
      <c r="AI241" s="55" t="s">
        <v>869</v>
      </c>
      <c r="AJ241" s="55"/>
      <c r="AK241" s="55"/>
      <c r="AL241" s="55"/>
      <c r="AN241" s="55"/>
      <c r="AO241" s="55"/>
      <c r="AQ241" s="55"/>
      <c r="AR241" s="55"/>
      <c r="AT241" s="55"/>
      <c r="AU241" s="55"/>
      <c r="AY241" s="120"/>
      <c r="AZ241" s="55">
        <v>1269.1899999999991</v>
      </c>
      <c r="BA241" s="55">
        <v>21.5</v>
      </c>
      <c r="BB241" s="55">
        <v>27284.879999999983</v>
      </c>
      <c r="BC241" s="61">
        <f t="shared" si="9"/>
        <v>0.44280984653735267</v>
      </c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1176</v>
      </c>
      <c r="J242" s="55" t="s">
        <v>532</v>
      </c>
      <c r="K242" s="55" t="s">
        <v>1177</v>
      </c>
      <c r="L242" s="57">
        <v>25.562523806511731</v>
      </c>
      <c r="M242" s="55">
        <v>15</v>
      </c>
      <c r="N242" s="55" t="s">
        <v>68</v>
      </c>
      <c r="AB242" s="55">
        <v>30</v>
      </c>
      <c r="AF242" s="59">
        <v>146000.06860363195</v>
      </c>
      <c r="AI242" s="55" t="s">
        <v>869</v>
      </c>
      <c r="AY242" s="110"/>
      <c r="AZ242" s="55">
        <v>2752.477918359999</v>
      </c>
      <c r="BA242" s="55">
        <v>28.285714285714285</v>
      </c>
      <c r="BB242" s="60">
        <v>81111.149224239969</v>
      </c>
      <c r="BC242" s="61">
        <f t="shared" si="9"/>
        <v>1.3163633316493983</v>
      </c>
    </row>
    <row r="243" spans="2:55" x14ac:dyDescent="0.25">
      <c r="B243" s="55" t="s">
        <v>65</v>
      </c>
      <c r="E243" s="55" t="s">
        <v>866</v>
      </c>
      <c r="G243" s="108"/>
      <c r="H243" s="109"/>
      <c r="I243" s="55" t="s">
        <v>1173</v>
      </c>
      <c r="J243" s="55" t="s">
        <v>1178</v>
      </c>
      <c r="K243" s="55" t="s">
        <v>1179</v>
      </c>
      <c r="L243" s="57">
        <v>22.127272469696113</v>
      </c>
      <c r="M243" s="55">
        <v>15</v>
      </c>
      <c r="N243" s="55" t="s">
        <v>68</v>
      </c>
      <c r="AB243" s="55">
        <v>6</v>
      </c>
      <c r="AF243" s="59">
        <v>111811.39199999991</v>
      </c>
      <c r="AI243" s="55" t="s">
        <v>869</v>
      </c>
      <c r="AY243" s="110"/>
      <c r="AZ243" s="55">
        <v>2384.909999999998</v>
      </c>
      <c r="BA243" s="55">
        <v>26.4</v>
      </c>
      <c r="BB243" s="60">
        <v>62117.439999999944</v>
      </c>
      <c r="BC243" s="61">
        <f t="shared" si="9"/>
        <v>1.0081119680091393</v>
      </c>
    </row>
    <row r="244" spans="2:55" x14ac:dyDescent="0.25">
      <c r="B244" s="55" t="s">
        <v>65</v>
      </c>
      <c r="E244" s="55" t="s">
        <v>866</v>
      </c>
      <c r="G244" s="108"/>
      <c r="H244" s="109"/>
      <c r="I244" s="55" t="s">
        <v>1180</v>
      </c>
      <c r="J244" s="55" t="s">
        <v>1181</v>
      </c>
      <c r="K244" s="55" t="s">
        <v>73</v>
      </c>
      <c r="L244" s="57">
        <v>27</v>
      </c>
      <c r="M244" s="55">
        <v>15</v>
      </c>
      <c r="N244" s="55" t="s">
        <v>68</v>
      </c>
      <c r="AB244" s="55">
        <v>0</v>
      </c>
      <c r="AF244" s="59">
        <v>22756.53599999996</v>
      </c>
      <c r="AG244" s="55"/>
      <c r="AH244" s="59"/>
      <c r="AI244" s="55" t="s">
        <v>869</v>
      </c>
      <c r="AY244" s="110"/>
      <c r="AZ244" s="55">
        <v>574.65999999999894</v>
      </c>
      <c r="BA244" s="55">
        <v>22</v>
      </c>
      <c r="BB244" s="60">
        <v>12642.519999999977</v>
      </c>
      <c r="BC244" s="61">
        <f t="shared" si="9"/>
        <v>0.2051770922593541</v>
      </c>
    </row>
    <row r="245" spans="2:55" x14ac:dyDescent="0.25">
      <c r="B245" s="55" t="s">
        <v>65</v>
      </c>
      <c r="E245" s="55" t="s">
        <v>866</v>
      </c>
      <c r="G245" s="108"/>
      <c r="H245" s="109"/>
      <c r="I245" s="55" t="s">
        <v>1182</v>
      </c>
      <c r="J245" s="55" t="s">
        <v>1183</v>
      </c>
      <c r="K245" s="55" t="s">
        <v>1181</v>
      </c>
      <c r="L245" s="57">
        <v>32.843524797032266</v>
      </c>
      <c r="M245" s="55">
        <v>15</v>
      </c>
      <c r="N245" s="55" t="s">
        <v>68</v>
      </c>
      <c r="AB245" s="55">
        <v>5</v>
      </c>
      <c r="AF245" s="59">
        <v>56828.735999999873</v>
      </c>
      <c r="AI245" s="55" t="s">
        <v>869</v>
      </c>
      <c r="AY245" s="110"/>
      <c r="AZ245" s="55">
        <v>1315.4799999999971</v>
      </c>
      <c r="BA245" s="55">
        <v>24</v>
      </c>
      <c r="BB245" s="60">
        <v>31571.519999999928</v>
      </c>
      <c r="BC245" s="61">
        <f t="shared" si="9"/>
        <v>0.51237828152995135</v>
      </c>
    </row>
    <row r="246" spans="2:55" x14ac:dyDescent="0.25">
      <c r="B246" s="55" t="s">
        <v>65</v>
      </c>
      <c r="E246" s="55" t="s">
        <v>866</v>
      </c>
      <c r="F246" s="55"/>
      <c r="G246" s="121"/>
      <c r="H246" s="122"/>
      <c r="I246" s="55" t="s">
        <v>1184</v>
      </c>
      <c r="J246" s="55" t="s">
        <v>1182</v>
      </c>
      <c r="K246" s="55" t="s">
        <v>73</v>
      </c>
      <c r="L246" s="57">
        <v>19.297656267301647</v>
      </c>
      <c r="M246" s="55">
        <v>15</v>
      </c>
      <c r="N246" s="55" t="s">
        <v>68</v>
      </c>
      <c r="AB246" s="55">
        <v>11</v>
      </c>
      <c r="AF246" s="59">
        <v>37388.052000000003</v>
      </c>
      <c r="AH246" s="55"/>
      <c r="AI246" s="55" t="s">
        <v>869</v>
      </c>
      <c r="AJ246" s="55"/>
      <c r="AK246" s="55"/>
      <c r="AL246" s="55"/>
      <c r="AN246" s="55"/>
      <c r="AO246" s="55"/>
      <c r="AQ246" s="55"/>
      <c r="AR246" s="55"/>
      <c r="AT246" s="55"/>
      <c r="AU246" s="55"/>
      <c r="AY246" s="110"/>
      <c r="AZ246" s="55">
        <v>907.18000000000006</v>
      </c>
      <c r="BA246" s="55">
        <v>22.666666666666668</v>
      </c>
      <c r="BB246" s="55">
        <v>20771.14</v>
      </c>
      <c r="BC246" s="61">
        <f t="shared" si="9"/>
        <v>0.33709751759237622</v>
      </c>
    </row>
    <row r="247" spans="2:55" x14ac:dyDescent="0.25">
      <c r="B247" s="55" t="s">
        <v>65</v>
      </c>
      <c r="E247" s="55" t="s">
        <v>866</v>
      </c>
      <c r="G247" s="105"/>
      <c r="H247" s="106"/>
      <c r="I247" s="208" t="s">
        <v>1185</v>
      </c>
      <c r="J247" s="208" t="s">
        <v>96</v>
      </c>
      <c r="K247" s="208" t="s">
        <v>1186</v>
      </c>
      <c r="L247" s="76">
        <v>35.157585554227161</v>
      </c>
      <c r="M247" s="55">
        <v>15</v>
      </c>
      <c r="N247" s="55" t="s">
        <v>68</v>
      </c>
      <c r="AB247" s="57">
        <v>0</v>
      </c>
      <c r="AF247" s="59">
        <v>41825.052000000003</v>
      </c>
      <c r="AI247" s="55" t="s">
        <v>869</v>
      </c>
      <c r="AJ247" s="55"/>
      <c r="AY247" s="111"/>
      <c r="AZ247" s="60">
        <v>1010.87</v>
      </c>
      <c r="BA247" s="60">
        <v>23</v>
      </c>
      <c r="BB247" s="87">
        <v>23236.14</v>
      </c>
      <c r="BC247" s="61">
        <f t="shared" si="9"/>
        <v>0.37710232141466077</v>
      </c>
    </row>
    <row r="248" spans="2:55" x14ac:dyDescent="0.25">
      <c r="B248" s="55" t="s">
        <v>65</v>
      </c>
      <c r="E248" s="55" t="s">
        <v>866</v>
      </c>
      <c r="G248" s="108"/>
      <c r="H248" s="109"/>
      <c r="I248" s="55" t="s">
        <v>1187</v>
      </c>
      <c r="J248" s="55" t="s">
        <v>1188</v>
      </c>
      <c r="K248" s="55" t="s">
        <v>73</v>
      </c>
      <c r="L248" s="57">
        <v>50</v>
      </c>
      <c r="M248" s="55">
        <v>15</v>
      </c>
      <c r="N248" s="55" t="s">
        <v>68</v>
      </c>
      <c r="AB248" s="55">
        <v>0</v>
      </c>
      <c r="AF248" s="59">
        <v>9785.6640000000007</v>
      </c>
      <c r="AG248" s="55"/>
      <c r="AH248" s="59"/>
      <c r="AI248" s="55" t="s">
        <v>869</v>
      </c>
      <c r="AY248" s="110"/>
      <c r="AZ248" s="55">
        <v>226.52</v>
      </c>
      <c r="BA248" s="55">
        <v>24</v>
      </c>
      <c r="BB248" s="60">
        <v>5436.4800000000005</v>
      </c>
      <c r="BC248" s="61">
        <f t="shared" si="9"/>
        <v>8.8229337072524741E-2</v>
      </c>
    </row>
    <row r="249" spans="2:55" x14ac:dyDescent="0.25">
      <c r="B249" s="55" t="s">
        <v>65</v>
      </c>
      <c r="E249" s="55" t="s">
        <v>866</v>
      </c>
      <c r="G249" s="108"/>
      <c r="H249" s="109"/>
      <c r="I249" s="55" t="s">
        <v>1188</v>
      </c>
      <c r="J249" s="55" t="s">
        <v>1184</v>
      </c>
      <c r="K249" s="55" t="s">
        <v>73</v>
      </c>
      <c r="L249" s="57">
        <v>19.068041876445676</v>
      </c>
      <c r="M249" s="55">
        <v>15</v>
      </c>
      <c r="N249" s="55" t="s">
        <v>68</v>
      </c>
      <c r="AB249" s="55">
        <v>3</v>
      </c>
      <c r="AF249" s="59">
        <v>48994.415999999917</v>
      </c>
      <c r="AG249" s="55"/>
      <c r="AH249" s="59"/>
      <c r="AI249" s="55" t="s">
        <v>869</v>
      </c>
      <c r="AY249" s="120"/>
      <c r="AZ249" s="55">
        <v>1223.679999999998</v>
      </c>
      <c r="BA249" s="55">
        <v>22.666666666666668</v>
      </c>
      <c r="BB249" s="60">
        <v>27219.119999999952</v>
      </c>
      <c r="BC249" s="61">
        <f t="shared" si="9"/>
        <v>0.44174261899197553</v>
      </c>
    </row>
    <row r="250" spans="2:55" x14ac:dyDescent="0.25">
      <c r="B250" s="55" t="s">
        <v>65</v>
      </c>
      <c r="E250" s="55" t="s">
        <v>866</v>
      </c>
      <c r="G250" s="105"/>
      <c r="H250" s="106"/>
      <c r="I250" s="208" t="s">
        <v>1175</v>
      </c>
      <c r="J250" s="208" t="s">
        <v>1176</v>
      </c>
      <c r="K250" s="208" t="s">
        <v>1179</v>
      </c>
      <c r="L250" s="76">
        <v>23.877331189506481</v>
      </c>
      <c r="M250" s="55">
        <v>15</v>
      </c>
      <c r="N250" s="55" t="s">
        <v>68</v>
      </c>
      <c r="AB250" s="57">
        <v>10</v>
      </c>
      <c r="AF250" s="59">
        <v>65304.378420911962</v>
      </c>
      <c r="AI250" s="55" t="s">
        <v>869</v>
      </c>
      <c r="AJ250" s="55"/>
      <c r="AY250" s="111"/>
      <c r="AZ250" s="60">
        <v>1511.6754264099991</v>
      </c>
      <c r="BA250" s="60">
        <v>24</v>
      </c>
      <c r="BB250" s="87">
        <v>36280.210233839978</v>
      </c>
      <c r="BC250" s="61">
        <f t="shared" si="9"/>
        <v>0.58879622435537859</v>
      </c>
    </row>
    <row r="251" spans="2:55" x14ac:dyDescent="0.25">
      <c r="B251" s="55" t="s">
        <v>65</v>
      </c>
      <c r="E251" s="55" t="s">
        <v>866</v>
      </c>
      <c r="G251" s="108"/>
      <c r="H251" s="109"/>
      <c r="I251" s="55" t="s">
        <v>1189</v>
      </c>
      <c r="J251" s="55" t="s">
        <v>1190</v>
      </c>
      <c r="K251" s="55" t="s">
        <v>73</v>
      </c>
      <c r="L251" s="57">
        <v>37</v>
      </c>
      <c r="M251" s="55">
        <v>15</v>
      </c>
      <c r="N251" s="55" t="s">
        <v>68</v>
      </c>
      <c r="AB251" s="55">
        <v>0</v>
      </c>
      <c r="AF251" s="59">
        <v>7142.2560000000003</v>
      </c>
      <c r="AI251" s="55" t="s">
        <v>869</v>
      </c>
      <c r="AY251" s="110"/>
      <c r="AZ251" s="55">
        <v>165.33</v>
      </c>
      <c r="BA251" s="55">
        <v>24</v>
      </c>
      <c r="BB251" s="60">
        <v>3967.92</v>
      </c>
      <c r="BC251" s="61">
        <f t="shared" si="9"/>
        <v>6.4395886889460158E-2</v>
      </c>
    </row>
    <row r="252" spans="2:55" x14ac:dyDescent="0.25">
      <c r="B252" s="55" t="s">
        <v>65</v>
      </c>
      <c r="E252" s="55" t="s">
        <v>866</v>
      </c>
      <c r="F252" s="55"/>
      <c r="G252" s="121"/>
      <c r="H252" s="122"/>
      <c r="I252" s="55" t="s">
        <v>1191</v>
      </c>
      <c r="J252" s="55" t="s">
        <v>1186</v>
      </c>
      <c r="K252" s="55" t="s">
        <v>96</v>
      </c>
      <c r="L252" s="57">
        <v>21</v>
      </c>
      <c r="M252" s="55">
        <v>15</v>
      </c>
      <c r="N252" s="55" t="s">
        <v>68</v>
      </c>
      <c r="AB252" s="55">
        <v>1</v>
      </c>
      <c r="AF252" s="59">
        <v>21031.200000000001</v>
      </c>
      <c r="AH252" s="55"/>
      <c r="AI252" s="55" t="s">
        <v>869</v>
      </c>
      <c r="AJ252" s="55"/>
      <c r="AK252" s="55"/>
      <c r="AL252" s="55"/>
      <c r="AN252" s="55"/>
      <c r="AO252" s="55"/>
      <c r="AQ252" s="55"/>
      <c r="AR252" s="55"/>
      <c r="AT252" s="55"/>
      <c r="AU252" s="55"/>
      <c r="AY252" s="110"/>
      <c r="AZ252" s="55">
        <v>531</v>
      </c>
      <c r="BA252" s="55">
        <v>22</v>
      </c>
      <c r="BB252" s="55">
        <v>11684</v>
      </c>
      <c r="BC252" s="61">
        <f t="shared" si="9"/>
        <v>0.18962114720469478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1192</v>
      </c>
      <c r="J253" s="55" t="s">
        <v>1178</v>
      </c>
      <c r="K253" s="55" t="s">
        <v>1179</v>
      </c>
      <c r="L253" s="57">
        <v>34.320590744363692</v>
      </c>
      <c r="M253" s="55">
        <v>15</v>
      </c>
      <c r="N253" s="55" t="s">
        <v>68</v>
      </c>
      <c r="AB253" s="55">
        <v>10</v>
      </c>
      <c r="AF253" s="59">
        <v>98051.345999999467</v>
      </c>
      <c r="AI253" s="55" t="s">
        <v>869</v>
      </c>
      <c r="AY253" s="110"/>
      <c r="AZ253" s="55">
        <v>2151.9599999999891</v>
      </c>
      <c r="BA253" s="55">
        <v>25</v>
      </c>
      <c r="BB253" s="60">
        <v>54472.969999999703</v>
      </c>
      <c r="BC253" s="61">
        <f t="shared" si="9"/>
        <v>0.8840488756459145</v>
      </c>
    </row>
    <row r="254" spans="2:55" x14ac:dyDescent="0.25">
      <c r="B254" s="55" t="s">
        <v>65</v>
      </c>
      <c r="E254" s="55" t="s">
        <v>866</v>
      </c>
      <c r="G254" s="108"/>
      <c r="H254" s="109"/>
      <c r="I254" s="55" t="s">
        <v>1174</v>
      </c>
      <c r="J254" s="55" t="s">
        <v>1172</v>
      </c>
      <c r="K254" s="55" t="s">
        <v>1193</v>
      </c>
      <c r="L254" s="57">
        <v>43</v>
      </c>
      <c r="M254" s="55">
        <v>15</v>
      </c>
      <c r="N254" s="55" t="s">
        <v>68</v>
      </c>
      <c r="AB254" s="55">
        <v>0</v>
      </c>
      <c r="AF254" s="59">
        <v>9529.5599999999831</v>
      </c>
      <c r="AI254" s="55" t="s">
        <v>869</v>
      </c>
      <c r="AY254" s="110"/>
      <c r="AZ254" s="55">
        <v>529.41999999999905</v>
      </c>
      <c r="BA254" s="55">
        <v>10</v>
      </c>
      <c r="BB254" s="60">
        <v>5294.1999999999907</v>
      </c>
      <c r="BC254" s="61">
        <f t="shared" si="9"/>
        <v>8.5920256550076457E-2</v>
      </c>
    </row>
    <row r="255" spans="2:55" x14ac:dyDescent="0.25">
      <c r="B255" s="55" t="s">
        <v>65</v>
      </c>
      <c r="E255" s="55" t="s">
        <v>866</v>
      </c>
      <c r="F255" s="55"/>
      <c r="G255" s="121"/>
      <c r="H255" s="122"/>
      <c r="I255" s="55" t="s">
        <v>1193</v>
      </c>
      <c r="J255" s="55" t="s">
        <v>1173</v>
      </c>
      <c r="K255" s="55" t="s">
        <v>1195</v>
      </c>
      <c r="L255" s="57">
        <v>63.393569660948685</v>
      </c>
      <c r="M255" s="55">
        <v>15</v>
      </c>
      <c r="N255" s="55" t="s">
        <v>68</v>
      </c>
      <c r="AB255" s="55">
        <v>0</v>
      </c>
      <c r="AF255" s="59">
        <v>17200.06526858392</v>
      </c>
      <c r="AH255" s="55"/>
      <c r="AI255" s="55" t="s">
        <v>869</v>
      </c>
      <c r="AJ255" s="55"/>
      <c r="AK255" s="55"/>
      <c r="AL255" s="55"/>
      <c r="AN255" s="55"/>
      <c r="AO255" s="55"/>
      <c r="AQ255" s="55"/>
      <c r="AR255" s="55"/>
      <c r="AT255" s="55"/>
      <c r="AU255" s="55"/>
      <c r="AY255" s="110" t="s">
        <v>1196</v>
      </c>
      <c r="AZ255" s="55">
        <v>434.34508253999797</v>
      </c>
      <c r="BA255" s="55">
        <v>22</v>
      </c>
      <c r="BB255" s="55">
        <v>9555.5918158799541</v>
      </c>
      <c r="BC255" s="61">
        <f t="shared" si="9"/>
        <v>0.15507893549700011</v>
      </c>
    </row>
    <row r="256" spans="2:55" x14ac:dyDescent="0.25">
      <c r="B256" s="55" t="s">
        <v>65</v>
      </c>
      <c r="E256" s="55" t="s">
        <v>866</v>
      </c>
      <c r="F256" s="55"/>
      <c r="G256" s="121"/>
      <c r="H256" s="122"/>
      <c r="I256" s="55" t="s">
        <v>1190</v>
      </c>
      <c r="J256" s="55" t="s">
        <v>1183</v>
      </c>
      <c r="K256" s="55" t="s">
        <v>1188</v>
      </c>
      <c r="L256" s="57">
        <v>45.219143633892166</v>
      </c>
      <c r="M256" s="55">
        <v>15</v>
      </c>
      <c r="N256" s="55" t="s">
        <v>68</v>
      </c>
      <c r="AB256" s="55">
        <v>4</v>
      </c>
      <c r="AF256" s="59">
        <v>57205.439999999959</v>
      </c>
      <c r="AH256" s="55"/>
      <c r="AI256" s="55" t="s">
        <v>869</v>
      </c>
      <c r="AJ256" s="55"/>
      <c r="AK256" s="55"/>
      <c r="AL256" s="55"/>
      <c r="AN256" s="55"/>
      <c r="AO256" s="55"/>
      <c r="AQ256" s="55"/>
      <c r="AR256" s="55"/>
      <c r="AT256" s="55"/>
      <c r="AU256" s="55"/>
      <c r="AY256" s="110"/>
      <c r="AZ256" s="55">
        <v>1324.1999999999989</v>
      </c>
      <c r="BA256" s="55">
        <v>24</v>
      </c>
      <c r="BB256" s="55">
        <v>31780.799999999977</v>
      </c>
      <c r="BC256" s="61">
        <f t="shared" si="9"/>
        <v>0.51577471371815808</v>
      </c>
    </row>
    <row r="257" spans="2:55" x14ac:dyDescent="0.25">
      <c r="B257" s="55" t="s">
        <v>65</v>
      </c>
      <c r="E257" s="55" t="s">
        <v>866</v>
      </c>
      <c r="G257" s="108"/>
      <c r="H257" s="109"/>
      <c r="I257" s="55" t="s">
        <v>1197</v>
      </c>
      <c r="J257" s="55" t="s">
        <v>1185</v>
      </c>
      <c r="K257" s="55" t="s">
        <v>73</v>
      </c>
      <c r="L257" s="57">
        <v>39</v>
      </c>
      <c r="M257" s="55">
        <v>15</v>
      </c>
      <c r="N257" s="55" t="s">
        <v>68</v>
      </c>
      <c r="AB257" s="55">
        <v>0</v>
      </c>
      <c r="AF257" s="59">
        <v>20820.600000000002</v>
      </c>
      <c r="AI257" s="55" t="s">
        <v>869</v>
      </c>
      <c r="AY257" s="110"/>
      <c r="AZ257" s="55">
        <v>482</v>
      </c>
      <c r="BA257" s="55">
        <v>24</v>
      </c>
      <c r="BB257" s="60">
        <v>11567</v>
      </c>
      <c r="BC257" s="61">
        <f t="shared" si="9"/>
        <v>0.18772233907195346</v>
      </c>
    </row>
    <row r="258" spans="2:55" x14ac:dyDescent="0.25">
      <c r="B258" s="55" t="s">
        <v>65</v>
      </c>
      <c r="E258" s="55" t="s">
        <v>866</v>
      </c>
      <c r="G258" s="108"/>
      <c r="H258" s="109"/>
      <c r="I258" s="55" t="s">
        <v>1181</v>
      </c>
      <c r="J258" s="55" t="s">
        <v>1198</v>
      </c>
      <c r="K258" s="55" t="s">
        <v>1199</v>
      </c>
      <c r="L258" s="57">
        <v>54.408003568488724</v>
      </c>
      <c r="M258" s="55">
        <v>15</v>
      </c>
      <c r="N258" s="55" t="s">
        <v>68</v>
      </c>
      <c r="AB258" s="55">
        <v>1</v>
      </c>
      <c r="AF258" s="59">
        <v>24534.756000000001</v>
      </c>
      <c r="AG258" s="55"/>
      <c r="AH258" s="59"/>
      <c r="AI258" s="55" t="s">
        <v>869</v>
      </c>
      <c r="AY258" s="110"/>
      <c r="AZ258" s="55">
        <v>878.21</v>
      </c>
      <c r="BA258" s="55">
        <v>14.666666666666666</v>
      </c>
      <c r="BB258" s="60">
        <v>13630.42</v>
      </c>
      <c r="BC258" s="61">
        <f t="shared" si="9"/>
        <v>0.22120984913401368</v>
      </c>
    </row>
    <row r="259" spans="2:55" x14ac:dyDescent="0.25">
      <c r="B259" s="55" t="s">
        <v>65</v>
      </c>
      <c r="E259" s="55" t="s">
        <v>866</v>
      </c>
      <c r="G259" s="209"/>
      <c r="H259" s="119"/>
      <c r="I259" s="55" t="s">
        <v>1186</v>
      </c>
      <c r="J259" s="55" t="s">
        <v>1191</v>
      </c>
      <c r="K259" s="55" t="s">
        <v>1175</v>
      </c>
      <c r="L259" s="57">
        <v>62.522129873640111</v>
      </c>
      <c r="M259" s="55">
        <v>15</v>
      </c>
      <c r="N259" s="55" t="s">
        <v>68</v>
      </c>
      <c r="AB259" s="55">
        <v>1</v>
      </c>
      <c r="AF259" s="59">
        <v>38359.007999999958</v>
      </c>
      <c r="AI259" s="55" t="s">
        <v>869</v>
      </c>
      <c r="AY259" s="110"/>
      <c r="AZ259" s="55">
        <v>887.93999999999892</v>
      </c>
      <c r="BA259" s="55">
        <v>24</v>
      </c>
      <c r="BB259" s="60">
        <v>21310.559999999976</v>
      </c>
      <c r="BC259" s="61">
        <f t="shared" si="9"/>
        <v>0.34585183454078017</v>
      </c>
    </row>
    <row r="260" spans="2:55" x14ac:dyDescent="0.25">
      <c r="B260" s="20" t="s">
        <v>72</v>
      </c>
      <c r="C260" s="20"/>
      <c r="D260" s="20" t="s">
        <v>1210</v>
      </c>
      <c r="E260" s="20" t="s">
        <v>866</v>
      </c>
      <c r="F260" s="20"/>
      <c r="G260" s="112"/>
      <c r="H260" s="113"/>
      <c r="I260" s="20" t="s">
        <v>1211</v>
      </c>
      <c r="J260" s="20" t="s">
        <v>1212</v>
      </c>
      <c r="K260" s="20" t="s">
        <v>560</v>
      </c>
      <c r="L260" s="27">
        <v>46</v>
      </c>
      <c r="M260" s="20">
        <v>16</v>
      </c>
      <c r="N260" s="20" t="s">
        <v>99</v>
      </c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>
        <v>5</v>
      </c>
      <c r="AC260" s="20"/>
      <c r="AD260" s="20"/>
      <c r="AE260" s="20">
        <v>0</v>
      </c>
      <c r="AF260" s="41">
        <v>18747</v>
      </c>
      <c r="AG260" s="41">
        <v>92359.62</v>
      </c>
      <c r="AH260" s="20" t="s">
        <v>700</v>
      </c>
      <c r="AI260" s="20" t="s">
        <v>869</v>
      </c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41">
        <v>92359.62</v>
      </c>
      <c r="AY260" s="160"/>
      <c r="AZ260" s="55">
        <v>4369.7221618352523</v>
      </c>
      <c r="BA260" s="55">
        <v>21.993618001478648</v>
      </c>
      <c r="BB260" s="55">
        <v>96106</v>
      </c>
      <c r="BC260" s="61">
        <f t="shared" si="9"/>
        <v>1.5597167043182467</v>
      </c>
    </row>
    <row r="261" spans="2:55" x14ac:dyDescent="0.25">
      <c r="B261" s="55" t="s">
        <v>65</v>
      </c>
      <c r="E261" s="55" t="s">
        <v>866</v>
      </c>
      <c r="F261" s="55"/>
      <c r="G261" s="121"/>
      <c r="H261" s="122"/>
      <c r="I261" s="55" t="s">
        <v>1200</v>
      </c>
      <c r="J261" s="55" t="s">
        <v>1201</v>
      </c>
      <c r="K261" s="55" t="s">
        <v>73</v>
      </c>
      <c r="M261" s="55">
        <v>16</v>
      </c>
      <c r="N261" s="55" t="s">
        <v>68</v>
      </c>
      <c r="AB261" s="55">
        <v>2</v>
      </c>
      <c r="AF261" s="59">
        <v>7000</v>
      </c>
      <c r="AH261" s="55"/>
      <c r="AI261" s="55" t="s">
        <v>145</v>
      </c>
      <c r="AJ261" s="55" t="s">
        <v>1459</v>
      </c>
      <c r="AK261" s="55">
        <v>7000</v>
      </c>
      <c r="AL261" s="55"/>
      <c r="AN261" s="55"/>
      <c r="AO261" s="55"/>
      <c r="AQ261" s="55"/>
      <c r="AR261" s="55"/>
      <c r="AT261" s="55"/>
      <c r="AU261" s="55"/>
      <c r="AY261" s="110"/>
      <c r="BB261" s="55">
        <v>4681</v>
      </c>
      <c r="BC261" s="61">
        <f t="shared" si="9"/>
        <v>7.5968554438991462E-2</v>
      </c>
    </row>
    <row r="262" spans="2:55" x14ac:dyDescent="0.25">
      <c r="B262" s="55" t="s">
        <v>65</v>
      </c>
      <c r="E262" s="55" t="s">
        <v>866</v>
      </c>
      <c r="F262" s="55"/>
      <c r="G262" s="105"/>
      <c r="H262" s="106"/>
      <c r="I262" s="55" t="s">
        <v>1201</v>
      </c>
      <c r="J262" s="55" t="s">
        <v>1202</v>
      </c>
      <c r="K262" s="55" t="s">
        <v>73</v>
      </c>
      <c r="M262" s="55">
        <v>16</v>
      </c>
      <c r="N262" s="55" t="s">
        <v>68</v>
      </c>
      <c r="AB262" s="55">
        <v>6</v>
      </c>
      <c r="AF262" s="59">
        <v>200000</v>
      </c>
      <c r="AH262" s="55"/>
      <c r="AI262" s="55" t="s">
        <v>145</v>
      </c>
      <c r="AJ262" s="55" t="s">
        <v>1459</v>
      </c>
      <c r="AK262" s="55">
        <v>200000</v>
      </c>
      <c r="AL262" s="55"/>
      <c r="AN262" s="55"/>
      <c r="AO262" s="55"/>
      <c r="AQ262" s="55"/>
      <c r="AR262" s="55"/>
      <c r="AT262" s="55"/>
      <c r="AU262" s="55"/>
      <c r="AY262" s="92"/>
      <c r="BB262" s="55">
        <v>117151</v>
      </c>
      <c r="BC262" s="61">
        <f t="shared" si="9"/>
        <v>1.9012587312715847</v>
      </c>
    </row>
    <row r="263" spans="2:55" x14ac:dyDescent="0.25">
      <c r="B263" s="55" t="s">
        <v>65</v>
      </c>
      <c r="E263" s="55" t="s">
        <v>866</v>
      </c>
      <c r="G263" s="108"/>
      <c r="H263" s="109"/>
      <c r="I263" s="55" t="s">
        <v>1203</v>
      </c>
      <c r="J263" s="55" t="s">
        <v>89</v>
      </c>
      <c r="K263" s="55" t="s">
        <v>1204</v>
      </c>
      <c r="L263" s="57">
        <v>15</v>
      </c>
      <c r="M263" s="55">
        <v>16</v>
      </c>
      <c r="N263" s="55" t="s">
        <v>68</v>
      </c>
      <c r="AB263" s="55">
        <v>0</v>
      </c>
      <c r="AF263" s="59">
        <v>27000</v>
      </c>
      <c r="AI263" s="55" t="s">
        <v>869</v>
      </c>
      <c r="AY263" s="110"/>
      <c r="AZ263" s="55">
        <v>596.73965708000003</v>
      </c>
      <c r="BA263" s="55">
        <v>18</v>
      </c>
      <c r="BB263" s="60">
        <v>15000</v>
      </c>
      <c r="BC263" s="61">
        <f t="shared" si="9"/>
        <v>0.24343694009503777</v>
      </c>
    </row>
    <row r="264" spans="2:55" x14ac:dyDescent="0.25">
      <c r="B264" s="55" t="s">
        <v>65</v>
      </c>
      <c r="E264" s="55" t="s">
        <v>866</v>
      </c>
      <c r="F264" s="55"/>
      <c r="G264" s="105"/>
      <c r="H264" s="106"/>
      <c r="I264" s="55" t="s">
        <v>1205</v>
      </c>
      <c r="J264" s="55" t="s">
        <v>1201</v>
      </c>
      <c r="K264" s="55" t="s">
        <v>73</v>
      </c>
      <c r="M264" s="55">
        <v>16</v>
      </c>
      <c r="N264" s="55" t="s">
        <v>1206</v>
      </c>
      <c r="AB264" s="55">
        <v>2</v>
      </c>
      <c r="AF264" s="59">
        <v>9000</v>
      </c>
      <c r="AH264" s="55"/>
      <c r="AI264" s="55" t="s">
        <v>145</v>
      </c>
      <c r="AJ264" s="55" t="s">
        <v>1459</v>
      </c>
      <c r="AK264" s="55">
        <v>9000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7123</v>
      </c>
      <c r="BC264" s="61">
        <f t="shared" si="9"/>
        <v>0.11560008828646361</v>
      </c>
    </row>
    <row r="265" spans="2:55" x14ac:dyDescent="0.25">
      <c r="B265" s="55" t="s">
        <v>65</v>
      </c>
      <c r="E265" s="55" t="s">
        <v>866</v>
      </c>
      <c r="G265" s="108"/>
      <c r="H265" s="109"/>
      <c r="I265" s="55" t="s">
        <v>1207</v>
      </c>
      <c r="J265" s="55" t="s">
        <v>1208</v>
      </c>
      <c r="K265" s="55" t="s">
        <v>1208</v>
      </c>
      <c r="L265" s="57">
        <v>47.157545262422914</v>
      </c>
      <c r="M265" s="55">
        <v>16</v>
      </c>
      <c r="N265" s="55" t="s">
        <v>68</v>
      </c>
      <c r="AB265" s="55">
        <v>8</v>
      </c>
      <c r="AF265" s="59">
        <v>84968.495999999956</v>
      </c>
      <c r="AI265" s="55" t="s">
        <v>869</v>
      </c>
      <c r="AY265" s="110"/>
      <c r="AZ265" s="55">
        <v>1988.6799999999989</v>
      </c>
      <c r="BA265" s="55">
        <v>23.5</v>
      </c>
      <c r="BB265" s="60">
        <v>47204.719999999972</v>
      </c>
      <c r="BC265" s="61">
        <f t="shared" si="9"/>
        <v>0.76609150632286838</v>
      </c>
    </row>
    <row r="266" spans="2:55" x14ac:dyDescent="0.25">
      <c r="B266" s="55" t="s">
        <v>65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H266" s="55"/>
      <c r="AI266" s="55" t="s">
        <v>145</v>
      </c>
      <c r="AJ266" s="55" t="s">
        <v>1459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9"/>
        <v>0.10969268520682403</v>
      </c>
    </row>
    <row r="267" spans="2:55" x14ac:dyDescent="0.25">
      <c r="B267" s="55" t="s">
        <v>65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H267" s="55"/>
      <c r="AI267" s="55" t="s">
        <v>145</v>
      </c>
      <c r="AJ267" s="55" t="s">
        <v>1459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9"/>
        <v>0.26234387577575241</v>
      </c>
    </row>
    <row r="268" spans="2:55" x14ac:dyDescent="0.25">
      <c r="B268" s="55" t="s">
        <v>65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H268" s="55"/>
      <c r="AI268" s="55" t="s">
        <v>145</v>
      </c>
      <c r="AJ268" s="55" t="s">
        <v>1459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9"/>
        <v>7.9847316351172398E-2</v>
      </c>
    </row>
    <row r="269" spans="2:55" x14ac:dyDescent="0.25">
      <c r="B269" s="55" t="s">
        <v>65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H269" s="55"/>
      <c r="AI269" s="55" t="s">
        <v>145</v>
      </c>
      <c r="AJ269" s="55" t="s">
        <v>1459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9"/>
        <v>8.7442548882137566E-2</v>
      </c>
    </row>
    <row r="270" spans="2:55" x14ac:dyDescent="0.25">
      <c r="B270" s="55" t="s">
        <v>65</v>
      </c>
      <c r="E270" s="55" t="s">
        <v>866</v>
      </c>
      <c r="G270" s="108"/>
      <c r="H270" s="109"/>
      <c r="I270" s="55" t="s">
        <v>1216</v>
      </c>
      <c r="J270" s="55" t="s">
        <v>1208</v>
      </c>
      <c r="K270" s="55" t="s">
        <v>1208</v>
      </c>
      <c r="L270" s="57">
        <v>27</v>
      </c>
      <c r="M270" s="55">
        <v>16</v>
      </c>
      <c r="N270" s="55" t="s">
        <v>68</v>
      </c>
      <c r="AB270" s="55">
        <v>2</v>
      </c>
      <c r="AF270" s="59">
        <v>60335.712000000007</v>
      </c>
      <c r="AI270" s="55" t="s">
        <v>869</v>
      </c>
      <c r="AY270" s="110"/>
      <c r="AZ270" s="55">
        <v>1396.66</v>
      </c>
      <c r="BA270" s="55">
        <v>24</v>
      </c>
      <c r="BB270" s="60">
        <v>33519.840000000004</v>
      </c>
      <c r="BC270" s="61">
        <f t="shared" si="9"/>
        <v>0.54399781880501685</v>
      </c>
    </row>
    <row r="271" spans="2:55" x14ac:dyDescent="0.25">
      <c r="B271" s="55" t="s">
        <v>65</v>
      </c>
      <c r="E271" s="55" t="s">
        <v>866</v>
      </c>
      <c r="F271" s="55"/>
      <c r="G271" s="121"/>
      <c r="H271" s="122"/>
      <c r="I271" s="55" t="s">
        <v>1217</v>
      </c>
      <c r="J271" s="55" t="s">
        <v>1218</v>
      </c>
      <c r="K271" s="55" t="s">
        <v>1219</v>
      </c>
      <c r="L271" s="57">
        <v>33.839853354806202</v>
      </c>
      <c r="M271" s="55">
        <v>16</v>
      </c>
      <c r="N271" s="55" t="s">
        <v>68</v>
      </c>
      <c r="AB271" s="55">
        <v>0</v>
      </c>
      <c r="AF271" s="59">
        <v>140331.80971774756</v>
      </c>
      <c r="AH271" s="55"/>
      <c r="AI271" s="55" t="s">
        <v>869</v>
      </c>
      <c r="AJ271" s="55"/>
      <c r="AK271" s="55"/>
      <c r="AL271" s="55"/>
      <c r="AN271" s="55"/>
      <c r="AO271" s="55"/>
      <c r="AQ271" s="55"/>
      <c r="AR271" s="55"/>
      <c r="AT271" s="55"/>
      <c r="AU271" s="55"/>
      <c r="AY271" s="110"/>
      <c r="AZ271" s="55">
        <v>3543.7325686299891</v>
      </c>
      <c r="BA271" s="55">
        <v>22</v>
      </c>
      <c r="BB271" s="55">
        <v>77962.116509859756</v>
      </c>
      <c r="BC271" s="61">
        <f t="shared" si="9"/>
        <v>1.2652572724328723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1220</v>
      </c>
      <c r="J272" s="55" t="s">
        <v>1221</v>
      </c>
      <c r="K272" s="55" t="s">
        <v>73</v>
      </c>
      <c r="L272" s="57">
        <v>27</v>
      </c>
      <c r="M272" s="55">
        <v>16</v>
      </c>
      <c r="N272" s="55" t="s">
        <v>68</v>
      </c>
      <c r="AB272" s="55">
        <v>0</v>
      </c>
      <c r="AF272" s="59">
        <v>9991.8000000000011</v>
      </c>
      <c r="AI272" s="55" t="s">
        <v>869</v>
      </c>
      <c r="AY272" s="110"/>
      <c r="AZ272" s="55">
        <v>278</v>
      </c>
      <c r="BA272" s="55">
        <v>20</v>
      </c>
      <c r="BB272" s="60">
        <v>5551</v>
      </c>
      <c r="BC272" s="61">
        <f t="shared" ref="BC272:BC293" si="10">BB272/(5280*11.67)</f>
        <v>9.0087896964503644E-2</v>
      </c>
    </row>
    <row r="273" spans="2:55" x14ac:dyDescent="0.25">
      <c r="B273" s="55" t="s">
        <v>65</v>
      </c>
      <c r="E273" s="55" t="s">
        <v>866</v>
      </c>
      <c r="G273" s="108"/>
      <c r="H273" s="109"/>
      <c r="I273" s="55" t="s">
        <v>1221</v>
      </c>
      <c r="J273" s="55" t="s">
        <v>1222</v>
      </c>
      <c r="K273" s="55" t="s">
        <v>1223</v>
      </c>
      <c r="L273" s="57">
        <v>32.500140474282802</v>
      </c>
      <c r="M273" s="55">
        <v>16</v>
      </c>
      <c r="N273" s="55" t="s">
        <v>68</v>
      </c>
      <c r="AB273" s="55">
        <v>0</v>
      </c>
      <c r="AF273" s="59">
        <v>41516.496000000006</v>
      </c>
      <c r="AI273" s="55" t="s">
        <v>869</v>
      </c>
      <c r="AY273" s="110"/>
      <c r="AZ273" s="55">
        <v>961.03</v>
      </c>
      <c r="BA273" s="55">
        <v>24</v>
      </c>
      <c r="BB273" s="60">
        <v>23064.720000000001</v>
      </c>
      <c r="BC273" s="61">
        <f t="shared" si="10"/>
        <v>0.37432032406325466</v>
      </c>
    </row>
    <row r="274" spans="2:55" x14ac:dyDescent="0.25">
      <c r="B274" s="55" t="s">
        <v>65</v>
      </c>
      <c r="E274" s="55" t="s">
        <v>866</v>
      </c>
      <c r="F274" s="55"/>
      <c r="G274" s="105"/>
      <c r="H274" s="106"/>
      <c r="I274" s="55" t="s">
        <v>1224</v>
      </c>
      <c r="J274" s="55" t="s">
        <v>1225</v>
      </c>
      <c r="K274" s="55" t="s">
        <v>73</v>
      </c>
      <c r="M274" s="55">
        <v>16</v>
      </c>
      <c r="N274" s="55" t="s">
        <v>68</v>
      </c>
      <c r="AB274" s="55">
        <v>2</v>
      </c>
      <c r="AF274" s="59">
        <v>6000</v>
      </c>
      <c r="AH274" s="55"/>
      <c r="AI274" s="55" t="s">
        <v>145</v>
      </c>
      <c r="AJ274" s="55" t="s">
        <v>1460</v>
      </c>
      <c r="AK274" s="55">
        <v>6000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3399</v>
      </c>
      <c r="BC274" s="61">
        <f t="shared" si="10"/>
        <v>5.516281062553556E-2</v>
      </c>
    </row>
    <row r="275" spans="2:55" x14ac:dyDescent="0.25">
      <c r="B275" s="55" t="s">
        <v>65</v>
      </c>
      <c r="E275" s="55" t="s">
        <v>866</v>
      </c>
      <c r="F275" s="55"/>
      <c r="G275" s="105"/>
      <c r="H275" s="106"/>
      <c r="I275" s="55" t="s">
        <v>1225</v>
      </c>
      <c r="J275" s="55" t="s">
        <v>1201</v>
      </c>
      <c r="K275" s="55" t="s">
        <v>73</v>
      </c>
      <c r="M275" s="55">
        <v>16</v>
      </c>
      <c r="N275" s="55" t="s">
        <v>68</v>
      </c>
      <c r="AB275" s="55">
        <v>3</v>
      </c>
      <c r="AF275" s="59">
        <v>20000</v>
      </c>
      <c r="AH275" s="55"/>
      <c r="AI275" s="55" t="s">
        <v>145</v>
      </c>
      <c r="AJ275" s="55" t="s">
        <v>1460</v>
      </c>
      <c r="AK275" s="55">
        <v>20000</v>
      </c>
      <c r="AL275" s="55"/>
      <c r="AN275" s="55"/>
      <c r="AO275" s="55"/>
      <c r="AQ275" s="55"/>
      <c r="AR275" s="55"/>
      <c r="AT275" s="55"/>
      <c r="AU275" s="55"/>
      <c r="AY275" s="92"/>
      <c r="BB275" s="55">
        <v>14191</v>
      </c>
      <c r="BC275" s="61">
        <f t="shared" si="10"/>
        <v>0.23030757445924541</v>
      </c>
    </row>
    <row r="276" spans="2:55" ht="15.75" thickBot="1" x14ac:dyDescent="0.3">
      <c r="B276" s="55" t="s">
        <v>65</v>
      </c>
      <c r="E276" s="55" t="s">
        <v>866</v>
      </c>
      <c r="G276" s="108"/>
      <c r="H276" s="109"/>
      <c r="I276" s="55" t="s">
        <v>1223</v>
      </c>
      <c r="J276" s="55" t="s">
        <v>1221</v>
      </c>
      <c r="K276" s="55" t="s">
        <v>1226</v>
      </c>
      <c r="L276" s="57">
        <v>38</v>
      </c>
      <c r="M276" s="55">
        <v>16</v>
      </c>
      <c r="N276" s="55" t="s">
        <v>68</v>
      </c>
      <c r="AB276" s="55">
        <v>0</v>
      </c>
      <c r="AF276" s="59">
        <v>15400.864379339961</v>
      </c>
      <c r="AI276" s="55" t="s">
        <v>869</v>
      </c>
      <c r="AY276" s="110"/>
      <c r="AZ276" s="55">
        <v>388.91071664999902</v>
      </c>
      <c r="BA276" s="55">
        <v>22</v>
      </c>
      <c r="BB276" s="60">
        <v>8556.0357662999777</v>
      </c>
      <c r="BC276" s="61">
        <f t="shared" si="10"/>
        <v>0.13885701108611789</v>
      </c>
    </row>
    <row r="277" spans="2:55" x14ac:dyDescent="0.25">
      <c r="B277" s="55" t="s">
        <v>65</v>
      </c>
      <c r="D277" s="55" t="s">
        <v>283</v>
      </c>
      <c r="E277" s="56" t="s">
        <v>888</v>
      </c>
      <c r="G277" s="210">
        <v>10500</v>
      </c>
      <c r="H277" s="211">
        <v>10599</v>
      </c>
      <c r="I277" s="71" t="s">
        <v>171</v>
      </c>
      <c r="J277" s="71" t="s">
        <v>73</v>
      </c>
      <c r="K277" s="71" t="s">
        <v>172</v>
      </c>
      <c r="L277" s="66">
        <v>59</v>
      </c>
      <c r="M277" s="71">
        <v>17</v>
      </c>
      <c r="N277" s="71" t="s">
        <v>68</v>
      </c>
      <c r="AB277" s="57">
        <v>0</v>
      </c>
      <c r="AF277" s="103">
        <v>30665.200000000001</v>
      </c>
      <c r="AG277" s="59" t="s">
        <v>284</v>
      </c>
      <c r="AY277" s="111" t="s">
        <v>309</v>
      </c>
      <c r="AZ277" s="73">
        <v>581.86934333212503</v>
      </c>
      <c r="BA277" s="66">
        <v>34</v>
      </c>
      <c r="BB277" s="74">
        <v>19784</v>
      </c>
      <c r="BC277" s="40">
        <f t="shared" si="10"/>
        <v>0.32107709485601515</v>
      </c>
    </row>
    <row r="278" spans="2:55" x14ac:dyDescent="0.25">
      <c r="B278" s="55" t="s">
        <v>65</v>
      </c>
      <c r="D278" s="55" t="s">
        <v>283</v>
      </c>
      <c r="E278" s="56" t="s">
        <v>888</v>
      </c>
      <c r="G278" s="125">
        <v>4100</v>
      </c>
      <c r="H278" s="126">
        <v>4399</v>
      </c>
      <c r="I278" s="71" t="s">
        <v>172</v>
      </c>
      <c r="J278" s="71" t="s">
        <v>73</v>
      </c>
      <c r="K278" s="71" t="s">
        <v>173</v>
      </c>
      <c r="L278" s="66">
        <v>58.915724710258978</v>
      </c>
      <c r="M278" s="71">
        <v>17</v>
      </c>
      <c r="N278" s="71" t="s">
        <v>68</v>
      </c>
      <c r="AB278" s="57">
        <v>2</v>
      </c>
      <c r="AF278" s="103">
        <v>43331.8</v>
      </c>
      <c r="AG278" s="59" t="s">
        <v>284</v>
      </c>
      <c r="AY278" s="111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10"/>
        <v>0.45370153981979178</v>
      </c>
    </row>
    <row r="279" spans="2:55" x14ac:dyDescent="0.25">
      <c r="B279" s="55" t="s">
        <v>65</v>
      </c>
      <c r="D279" s="55" t="s">
        <v>283</v>
      </c>
      <c r="E279" s="56" t="s">
        <v>888</v>
      </c>
      <c r="G279" s="125">
        <v>3700</v>
      </c>
      <c r="H279" s="126">
        <v>3799</v>
      </c>
      <c r="I279" s="71" t="s">
        <v>174</v>
      </c>
      <c r="J279" s="71" t="s">
        <v>173</v>
      </c>
      <c r="K279" s="71" t="s">
        <v>173</v>
      </c>
      <c r="L279" s="66">
        <v>51</v>
      </c>
      <c r="M279" s="71">
        <v>17</v>
      </c>
      <c r="N279" s="71" t="s">
        <v>68</v>
      </c>
      <c r="Q279" s="57"/>
      <c r="R279" s="57"/>
      <c r="S279" s="61"/>
      <c r="T279" s="57"/>
      <c r="V279" s="57"/>
      <c r="W279" s="59"/>
      <c r="X279" s="59"/>
      <c r="Y279" s="59"/>
      <c r="Z279" s="59"/>
      <c r="AA279" s="59"/>
      <c r="AB279" s="55">
        <v>4</v>
      </c>
      <c r="AC279" s="59"/>
      <c r="AD279" s="59"/>
      <c r="AF279" s="103">
        <v>47671.8</v>
      </c>
      <c r="AG279" s="59" t="s">
        <v>284</v>
      </c>
      <c r="AY279" s="111" t="s">
        <v>309</v>
      </c>
      <c r="AZ279" s="73">
        <v>1281.5067496377101</v>
      </c>
      <c r="BA279" s="66">
        <v>24</v>
      </c>
      <c r="BB279" s="74">
        <v>30756</v>
      </c>
      <c r="BC279" s="40">
        <f t="shared" si="10"/>
        <v>0.49914310197086548</v>
      </c>
    </row>
    <row r="280" spans="2:55" x14ac:dyDescent="0.25">
      <c r="B280" s="55" t="s">
        <v>65</v>
      </c>
      <c r="E280" s="55" t="s">
        <v>866</v>
      </c>
      <c r="G280" s="108"/>
      <c r="H280" s="109"/>
      <c r="I280" s="55" t="s">
        <v>1227</v>
      </c>
      <c r="J280" s="55" t="s">
        <v>1228</v>
      </c>
      <c r="K280" s="55" t="s">
        <v>1229</v>
      </c>
      <c r="L280" s="57">
        <v>16</v>
      </c>
      <c r="M280" s="55">
        <v>17</v>
      </c>
      <c r="N280" s="55" t="s">
        <v>68</v>
      </c>
      <c r="AB280" s="55">
        <v>4</v>
      </c>
      <c r="AF280" s="59">
        <v>10759.71599999996</v>
      </c>
      <c r="AI280" s="55" t="s">
        <v>869</v>
      </c>
      <c r="AY280" s="110"/>
      <c r="AZ280" s="55">
        <v>271.70999999999901</v>
      </c>
      <c r="BA280" s="55">
        <v>22</v>
      </c>
      <c r="BB280" s="60">
        <v>5977.6199999999781</v>
      </c>
      <c r="BC280" s="61">
        <f t="shared" si="10"/>
        <v>9.7011568123392969E-2</v>
      </c>
    </row>
    <row r="281" spans="2:55" x14ac:dyDescent="0.25">
      <c r="B281" s="55" t="s">
        <v>65</v>
      </c>
      <c r="E281" s="55" t="s">
        <v>866</v>
      </c>
      <c r="F281" s="55"/>
      <c r="G281" s="108"/>
      <c r="H281" s="109"/>
      <c r="I281" s="55" t="s">
        <v>1230</v>
      </c>
      <c r="J281" s="55" t="s">
        <v>1208</v>
      </c>
      <c r="K281" s="55" t="s">
        <v>1212</v>
      </c>
      <c r="L281" s="57">
        <v>37</v>
      </c>
      <c r="M281" s="55">
        <v>17</v>
      </c>
      <c r="N281" s="55" t="s">
        <v>69</v>
      </c>
      <c r="AB281" s="55">
        <v>0</v>
      </c>
      <c r="AF281" s="59">
        <v>115825</v>
      </c>
      <c r="AH281" s="55"/>
      <c r="AI281" s="55" t="s">
        <v>869</v>
      </c>
      <c r="AJ281" s="55"/>
      <c r="AK281" s="55"/>
      <c r="AL281" s="55"/>
      <c r="AN281" s="55"/>
      <c r="AO281" s="55"/>
      <c r="AQ281" s="55"/>
      <c r="AR281" s="55"/>
      <c r="AT281" s="55"/>
      <c r="AU281" s="55"/>
      <c r="AY281" s="110"/>
      <c r="AZ281" s="55">
        <v>2969.88</v>
      </c>
      <c r="BA281" s="55">
        <v>20</v>
      </c>
      <c r="BB281" s="55">
        <v>59397.600000000006</v>
      </c>
      <c r="BC281" s="61">
        <f t="shared" si="10"/>
        <v>0.9639713328659345</v>
      </c>
    </row>
    <row r="282" spans="2:55" x14ac:dyDescent="0.25">
      <c r="B282" s="55" t="s">
        <v>72</v>
      </c>
      <c r="D282" s="55" t="s">
        <v>1231</v>
      </c>
      <c r="E282" s="55" t="s">
        <v>866</v>
      </c>
      <c r="F282" s="55"/>
      <c r="G282" s="121"/>
      <c r="H282" s="122"/>
      <c r="I282" s="55" t="s">
        <v>1232</v>
      </c>
      <c r="J282" s="55" t="s">
        <v>251</v>
      </c>
      <c r="K282" s="55" t="s">
        <v>189</v>
      </c>
      <c r="L282" s="57">
        <v>31</v>
      </c>
      <c r="M282" s="55">
        <v>17</v>
      </c>
      <c r="N282" s="55" t="s">
        <v>71</v>
      </c>
      <c r="AB282" s="55">
        <v>0</v>
      </c>
      <c r="AF282" s="59">
        <v>122122</v>
      </c>
      <c r="AH282" s="55"/>
      <c r="AI282" s="55" t="s">
        <v>869</v>
      </c>
      <c r="AJ282" s="55"/>
      <c r="AK282" s="55"/>
      <c r="AL282" s="55"/>
      <c r="AN282" s="55"/>
      <c r="AO282" s="55"/>
      <c r="AQ282" s="55"/>
      <c r="AR282" s="55"/>
      <c r="AT282" s="55"/>
      <c r="AU282" s="55"/>
      <c r="AY282" s="110"/>
      <c r="AZ282" s="55">
        <v>2423.0595747100001</v>
      </c>
      <c r="BA282" s="55">
        <v>24</v>
      </c>
      <c r="BB282" s="55">
        <v>58153.429793040006</v>
      </c>
      <c r="BC282" s="61">
        <f t="shared" si="10"/>
        <v>0.94377953365661771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1233</v>
      </c>
      <c r="J283" s="55" t="s">
        <v>1234</v>
      </c>
      <c r="K283" s="55" t="s">
        <v>73</v>
      </c>
      <c r="L283" s="57">
        <v>47</v>
      </c>
      <c r="M283" s="55">
        <v>17</v>
      </c>
      <c r="N283" s="55" t="s">
        <v>68</v>
      </c>
      <c r="AB283" s="55">
        <v>0</v>
      </c>
      <c r="AF283" s="59">
        <v>11897.279999999999</v>
      </c>
      <c r="AI283" s="55" t="s">
        <v>869</v>
      </c>
      <c r="AY283" s="110"/>
      <c r="AZ283" s="55">
        <v>275.39999999999998</v>
      </c>
      <c r="BA283" s="55">
        <v>24</v>
      </c>
      <c r="BB283" s="60">
        <v>6609.5999999999995</v>
      </c>
      <c r="BC283" s="61">
        <f t="shared" si="10"/>
        <v>0.10726805328347744</v>
      </c>
    </row>
    <row r="284" spans="2:55" x14ac:dyDescent="0.25">
      <c r="B284" s="55" t="s">
        <v>72</v>
      </c>
      <c r="D284" s="55" t="s">
        <v>1235</v>
      </c>
      <c r="E284" s="55" t="s">
        <v>866</v>
      </c>
      <c r="F284" s="55"/>
      <c r="G284" s="121"/>
      <c r="H284" s="122"/>
      <c r="I284" s="55" t="s">
        <v>1236</v>
      </c>
      <c r="J284" s="55" t="s">
        <v>563</v>
      </c>
      <c r="K284" s="55" t="s">
        <v>1237</v>
      </c>
      <c r="L284" s="57">
        <v>32.415696933352649</v>
      </c>
      <c r="M284" s="55">
        <v>17</v>
      </c>
      <c r="N284" s="55" t="s">
        <v>99</v>
      </c>
      <c r="AB284" s="55">
        <v>0</v>
      </c>
      <c r="AF284" s="59">
        <v>38914</v>
      </c>
      <c r="AH284" s="55"/>
      <c r="AI284" s="55" t="s">
        <v>869</v>
      </c>
      <c r="AJ284" s="55"/>
      <c r="AK284" s="55"/>
      <c r="AL284" s="55"/>
      <c r="AN284" s="55"/>
      <c r="AO284" s="55"/>
      <c r="AQ284" s="55"/>
      <c r="AR284" s="55"/>
      <c r="AT284" s="55"/>
      <c r="AU284" s="55"/>
      <c r="AY284" s="110"/>
      <c r="AZ284" s="55">
        <v>1085.356032369999</v>
      </c>
      <c r="BA284" s="55">
        <v>19</v>
      </c>
      <c r="BB284" s="55">
        <v>19956.02651155998</v>
      </c>
      <c r="BC284" s="61">
        <f t="shared" si="10"/>
        <v>0.3238689353619742</v>
      </c>
    </row>
    <row r="285" spans="2:55" x14ac:dyDescent="0.25">
      <c r="B285" s="55" t="s">
        <v>65</v>
      </c>
      <c r="D285" s="55" t="s">
        <v>283</v>
      </c>
      <c r="E285" s="56" t="s">
        <v>888</v>
      </c>
      <c r="G285" s="125"/>
      <c r="H285" s="126"/>
      <c r="I285" s="71" t="s">
        <v>276</v>
      </c>
      <c r="J285" s="71" t="s">
        <v>173</v>
      </c>
      <c r="K285" s="71" t="s">
        <v>172</v>
      </c>
      <c r="L285" s="66"/>
      <c r="M285" s="71">
        <v>17</v>
      </c>
      <c r="N285" s="71" t="s">
        <v>68</v>
      </c>
      <c r="AB285" s="57"/>
      <c r="AF285" s="103">
        <v>5000</v>
      </c>
      <c r="AG285" s="59" t="s">
        <v>284</v>
      </c>
      <c r="AY285" s="111" t="s">
        <v>309</v>
      </c>
      <c r="AZ285" s="73"/>
      <c r="BA285" s="66"/>
      <c r="BB285" s="74"/>
      <c r="BC285" s="40">
        <f t="shared" si="10"/>
        <v>0</v>
      </c>
    </row>
    <row r="286" spans="2:55" x14ac:dyDescent="0.25">
      <c r="B286" s="55" t="s">
        <v>65</v>
      </c>
      <c r="E286" s="55" t="s">
        <v>866</v>
      </c>
      <c r="F286" s="55"/>
      <c r="G286" s="212"/>
      <c r="H286" s="213"/>
      <c r="I286" s="55" t="s">
        <v>1238</v>
      </c>
      <c r="J286" s="55" t="s">
        <v>1239</v>
      </c>
      <c r="K286" s="55" t="s">
        <v>73</v>
      </c>
      <c r="L286" s="57">
        <v>27.790312903129035</v>
      </c>
      <c r="M286" s="55">
        <v>17</v>
      </c>
      <c r="N286" s="55" t="s">
        <v>68</v>
      </c>
      <c r="AB286" s="55">
        <v>3</v>
      </c>
      <c r="AF286" s="59">
        <v>28799.712</v>
      </c>
      <c r="AH286" s="55"/>
      <c r="AI286" s="55" t="s">
        <v>869</v>
      </c>
      <c r="AJ286" s="55"/>
      <c r="AK286" s="55"/>
      <c r="AL286" s="55"/>
      <c r="AN286" s="55"/>
      <c r="AO286" s="55"/>
      <c r="AQ286" s="55"/>
      <c r="AR286" s="55"/>
      <c r="AT286" s="55"/>
      <c r="AU286" s="55"/>
      <c r="AY286" s="110"/>
      <c r="AZ286" s="55">
        <v>666.66000000000008</v>
      </c>
      <c r="BA286" s="55">
        <v>24</v>
      </c>
      <c r="BB286" s="55">
        <v>15999.84</v>
      </c>
      <c r="BC286" s="61">
        <f t="shared" si="10"/>
        <v>0.25966347277401264</v>
      </c>
    </row>
    <row r="287" spans="2:55" x14ac:dyDescent="0.25">
      <c r="B287" s="55" t="s">
        <v>65</v>
      </c>
      <c r="E287" s="55" t="s">
        <v>866</v>
      </c>
      <c r="G287" s="214"/>
      <c r="H287" s="215"/>
      <c r="I287" s="55" t="s">
        <v>1240</v>
      </c>
      <c r="J287" s="55" t="s">
        <v>1238</v>
      </c>
      <c r="K287" s="55" t="s">
        <v>73</v>
      </c>
      <c r="L287" s="57">
        <v>53</v>
      </c>
      <c r="M287" s="55">
        <v>17</v>
      </c>
      <c r="N287" s="55" t="s">
        <v>68</v>
      </c>
      <c r="AB287" s="55">
        <v>0</v>
      </c>
      <c r="AF287" s="59">
        <v>12216.528000000002</v>
      </c>
      <c r="AI287" s="55" t="s">
        <v>869</v>
      </c>
      <c r="AY287" s="110"/>
      <c r="AZ287" s="55">
        <v>282.79000000000002</v>
      </c>
      <c r="BA287" s="55">
        <v>24</v>
      </c>
      <c r="BB287" s="60">
        <v>6786.9600000000009</v>
      </c>
      <c r="BC287" s="61">
        <f t="shared" si="10"/>
        <v>0.1101464516631612</v>
      </c>
    </row>
    <row r="288" spans="2:55" ht="15.75" thickBot="1" x14ac:dyDescent="0.3">
      <c r="B288" s="55" t="s">
        <v>65</v>
      </c>
      <c r="E288" s="55" t="s">
        <v>866</v>
      </c>
      <c r="G288" s="216"/>
      <c r="H288" s="217"/>
      <c r="I288" s="55" t="s">
        <v>1241</v>
      </c>
      <c r="J288" s="55" t="s">
        <v>1242</v>
      </c>
      <c r="K288" s="55" t="s">
        <v>73</v>
      </c>
      <c r="L288" s="57">
        <v>36</v>
      </c>
      <c r="M288" s="55">
        <v>17</v>
      </c>
      <c r="N288" s="55" t="s">
        <v>68</v>
      </c>
      <c r="AB288" s="55">
        <v>0</v>
      </c>
      <c r="AF288" s="59">
        <v>8882.3520000000008</v>
      </c>
      <c r="AI288" s="55" t="s">
        <v>869</v>
      </c>
      <c r="AY288" s="110"/>
      <c r="AZ288" s="55">
        <v>205.61</v>
      </c>
      <c r="BA288" s="55">
        <v>24</v>
      </c>
      <c r="BB288" s="60">
        <v>4934.6400000000003</v>
      </c>
      <c r="BC288" s="61">
        <f t="shared" si="10"/>
        <v>8.0084910804705159E-2</v>
      </c>
    </row>
    <row r="289" spans="1:55" x14ac:dyDescent="0.25">
      <c r="B289" s="55" t="s">
        <v>65</v>
      </c>
      <c r="E289" s="55" t="s">
        <v>866</v>
      </c>
      <c r="G289" s="218"/>
      <c r="H289" s="219"/>
      <c r="I289" s="55" t="s">
        <v>1242</v>
      </c>
      <c r="J289" s="55" t="s">
        <v>1234</v>
      </c>
      <c r="K289" s="55" t="s">
        <v>73</v>
      </c>
      <c r="L289" s="57">
        <v>31.243528201611522</v>
      </c>
      <c r="M289" s="55">
        <v>17</v>
      </c>
      <c r="N289" s="55" t="s">
        <v>68</v>
      </c>
      <c r="AB289" s="55">
        <v>2</v>
      </c>
      <c r="AF289" s="59">
        <v>20158.848000000002</v>
      </c>
      <c r="AI289" s="55" t="s">
        <v>869</v>
      </c>
      <c r="AY289" s="110"/>
      <c r="AZ289" s="55">
        <v>466.64</v>
      </c>
      <c r="BA289" s="55">
        <v>24</v>
      </c>
      <c r="BB289" s="60">
        <v>11199.36</v>
      </c>
      <c r="BC289" s="61">
        <f t="shared" si="10"/>
        <v>0.1817558619615175</v>
      </c>
    </row>
    <row r="290" spans="1:55" x14ac:dyDescent="0.25">
      <c r="B290" s="55" t="s">
        <v>65</v>
      </c>
      <c r="E290" s="55" t="s">
        <v>866</v>
      </c>
      <c r="G290" s="220"/>
      <c r="H290" s="221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10"/>
        <v>0.32407104463659697</v>
      </c>
    </row>
    <row r="291" spans="1:55" x14ac:dyDescent="0.25">
      <c r="B291" s="55" t="s">
        <v>65</v>
      </c>
      <c r="E291" s="55" t="s">
        <v>866</v>
      </c>
      <c r="G291" s="108"/>
      <c r="H291" s="109"/>
      <c r="I291" s="55" t="s">
        <v>1244</v>
      </c>
      <c r="J291" s="55" t="s">
        <v>1234</v>
      </c>
      <c r="K291" s="55" t="s">
        <v>73</v>
      </c>
      <c r="L291" s="57">
        <v>25</v>
      </c>
      <c r="M291" s="55">
        <v>17</v>
      </c>
      <c r="N291" s="55" t="s">
        <v>68</v>
      </c>
      <c r="AB291" s="55">
        <v>0</v>
      </c>
      <c r="AF291" s="59">
        <v>22846.320000000003</v>
      </c>
      <c r="AI291" s="55" t="s">
        <v>869</v>
      </c>
      <c r="AY291" s="110"/>
      <c r="AZ291" s="55">
        <v>528.85</v>
      </c>
      <c r="BA291" s="55">
        <v>24</v>
      </c>
      <c r="BB291" s="60">
        <v>12692.400000000001</v>
      </c>
      <c r="BC291" s="61">
        <f t="shared" si="10"/>
        <v>0.20598660123081719</v>
      </c>
    </row>
    <row r="292" spans="1:55" x14ac:dyDescent="0.25">
      <c r="B292" s="55" t="s">
        <v>65</v>
      </c>
      <c r="E292" s="55" t="s">
        <v>866</v>
      </c>
      <c r="F292" s="32"/>
      <c r="G292" s="105"/>
      <c r="H292" s="106"/>
      <c r="I292" s="55" t="s">
        <v>1234</v>
      </c>
      <c r="J292" s="55" t="s">
        <v>1239</v>
      </c>
      <c r="K292" s="55" t="s">
        <v>1239</v>
      </c>
      <c r="L292" s="57">
        <v>33.890296134825803</v>
      </c>
      <c r="M292" s="55">
        <v>17</v>
      </c>
      <c r="N292" s="55" t="s">
        <v>68</v>
      </c>
      <c r="AB292" s="55">
        <v>14</v>
      </c>
      <c r="AF292" s="59">
        <v>140905.00799999989</v>
      </c>
      <c r="AH292" s="32"/>
      <c r="AI292" s="55" t="s">
        <v>869</v>
      </c>
      <c r="AY292" s="107"/>
      <c r="AZ292" s="55">
        <v>3261.6899999999973</v>
      </c>
      <c r="BA292" s="57">
        <v>24</v>
      </c>
      <c r="BB292" s="60">
        <v>78280.559999999939</v>
      </c>
      <c r="BC292" s="61">
        <f t="shared" si="10"/>
        <v>1.270425333021733</v>
      </c>
    </row>
    <row r="293" spans="1:55" x14ac:dyDescent="0.25">
      <c r="B293" s="55" t="s">
        <v>65</v>
      </c>
      <c r="E293" s="55" t="s">
        <v>866</v>
      </c>
      <c r="G293" s="108"/>
      <c r="H293" s="109"/>
      <c r="I293" s="55" t="s">
        <v>1245</v>
      </c>
      <c r="J293" s="55" t="s">
        <v>1234</v>
      </c>
      <c r="K293" s="55" t="s">
        <v>73</v>
      </c>
      <c r="L293" s="57">
        <v>21</v>
      </c>
      <c r="M293" s="55">
        <v>17</v>
      </c>
      <c r="N293" s="55" t="s">
        <v>68</v>
      </c>
      <c r="AB293" s="202">
        <v>0</v>
      </c>
      <c r="AF293" s="59">
        <v>31692.384000000002</v>
      </c>
      <c r="AI293" s="55" t="s">
        <v>869</v>
      </c>
      <c r="AY293" s="110"/>
      <c r="AZ293" s="55">
        <v>733.62</v>
      </c>
      <c r="BA293" s="55">
        <v>24</v>
      </c>
      <c r="BB293" s="60">
        <v>17606.88</v>
      </c>
      <c r="BC293" s="61">
        <f t="shared" si="10"/>
        <v>0.28574433278803463</v>
      </c>
    </row>
    <row r="294" spans="1:55" x14ac:dyDescent="0.25">
      <c r="B294" s="55" t="s">
        <v>65</v>
      </c>
      <c r="D294" s="55" t="s">
        <v>843</v>
      </c>
      <c r="E294" s="56" t="s">
        <v>888</v>
      </c>
      <c r="F294" s="55"/>
      <c r="G294" s="121"/>
      <c r="H294" s="122"/>
      <c r="I294" s="55" t="s">
        <v>248</v>
      </c>
      <c r="J294" s="55" t="s">
        <v>1246</v>
      </c>
      <c r="K294" s="55" t="s">
        <v>1247</v>
      </c>
      <c r="M294" s="55">
        <v>18</v>
      </c>
      <c r="N294" s="55" t="s">
        <v>69</v>
      </c>
      <c r="AF294" s="59">
        <v>41000</v>
      </c>
      <c r="AH294" s="55"/>
      <c r="AI294" s="55" t="s">
        <v>145</v>
      </c>
      <c r="AJ294" s="55" t="s">
        <v>1460</v>
      </c>
      <c r="AK294" s="55">
        <v>41000</v>
      </c>
      <c r="AL294" s="55"/>
      <c r="AN294" s="55"/>
      <c r="AO294" s="55"/>
      <c r="AQ294" s="55"/>
      <c r="AR294" s="55"/>
      <c r="AT294" s="55"/>
      <c r="AU294" s="55"/>
      <c r="AY294" s="110"/>
      <c r="BB294" s="55"/>
    </row>
    <row r="295" spans="1:55" x14ac:dyDescent="0.25">
      <c r="B295" s="55" t="s">
        <v>65</v>
      </c>
      <c r="E295" s="55" t="s">
        <v>866</v>
      </c>
      <c r="F295" s="55"/>
      <c r="G295" s="121"/>
      <c r="H295" s="122"/>
      <c r="I295" s="55" t="s">
        <v>828</v>
      </c>
      <c r="J295" s="55" t="s">
        <v>1250</v>
      </c>
      <c r="K295" s="55" t="s">
        <v>73</v>
      </c>
      <c r="M295" s="55">
        <v>18</v>
      </c>
      <c r="N295" s="55" t="s">
        <v>68</v>
      </c>
      <c r="AB295" s="55">
        <v>0</v>
      </c>
      <c r="AF295" s="59">
        <v>126000</v>
      </c>
      <c r="AH295" s="55"/>
      <c r="AI295" s="55" t="s">
        <v>145</v>
      </c>
      <c r="AJ295" s="55" t="s">
        <v>1460</v>
      </c>
      <c r="AK295" s="55">
        <v>90000</v>
      </c>
      <c r="AL295" s="55"/>
      <c r="AM295" s="55" t="s">
        <v>1464</v>
      </c>
      <c r="AN295" s="55">
        <v>36000</v>
      </c>
      <c r="AO295" s="55"/>
      <c r="AQ295" s="55"/>
      <c r="AR295" s="55"/>
      <c r="AT295" s="55"/>
      <c r="AU295" s="55"/>
      <c r="AY295" s="110"/>
      <c r="BB295" s="55">
        <v>67992</v>
      </c>
      <c r="BC295" s="61">
        <f t="shared" ref="BC295:BC322" si="11">BB295/(5280*11.67)</f>
        <v>1.1034509620627873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1255</v>
      </c>
      <c r="J296" s="55" t="s">
        <v>1256</v>
      </c>
      <c r="K296" s="55" t="s">
        <v>1257</v>
      </c>
      <c r="L296" s="57">
        <v>34.542095616497157</v>
      </c>
      <c r="M296" s="55">
        <v>18</v>
      </c>
      <c r="N296" s="55" t="s">
        <v>68</v>
      </c>
      <c r="AB296" s="55">
        <v>14</v>
      </c>
      <c r="AF296" s="59">
        <v>343037</v>
      </c>
      <c r="AI296" s="55" t="s">
        <v>869</v>
      </c>
      <c r="AY296" s="110"/>
      <c r="AZ296" s="55">
        <v>4051.5599999999968</v>
      </c>
      <c r="BA296" s="55">
        <v>51.285714285714285</v>
      </c>
      <c r="BB296" s="60">
        <v>190575.89999999985</v>
      </c>
      <c r="BC296" s="61">
        <f t="shared" si="11"/>
        <v>3.0928809301238585</v>
      </c>
    </row>
    <row r="297" spans="1:55" x14ac:dyDescent="0.25">
      <c r="B297" s="55" t="s">
        <v>65</v>
      </c>
      <c r="E297" s="55" t="s">
        <v>866</v>
      </c>
      <c r="G297" s="108"/>
      <c r="H297" s="109"/>
      <c r="I297" s="55" t="s">
        <v>1258</v>
      </c>
      <c r="J297" s="55" t="s">
        <v>73</v>
      </c>
      <c r="K297" s="55" t="s">
        <v>73</v>
      </c>
      <c r="L297" s="57">
        <v>30.435859493708605</v>
      </c>
      <c r="M297" s="55">
        <v>18</v>
      </c>
      <c r="N297" s="55" t="s">
        <v>68</v>
      </c>
      <c r="AB297" s="55">
        <v>0</v>
      </c>
      <c r="AF297" s="59">
        <v>39874</v>
      </c>
      <c r="AI297" s="55" t="s">
        <v>869</v>
      </c>
      <c r="AY297" s="110"/>
      <c r="AZ297" s="55">
        <v>1006.929999999998</v>
      </c>
      <c r="BA297" s="55">
        <v>22</v>
      </c>
      <c r="BB297" s="60">
        <v>22152.459999999955</v>
      </c>
      <c r="BC297" s="61">
        <f t="shared" si="11"/>
        <v>0.35951513853184736</v>
      </c>
    </row>
    <row r="298" spans="1:55" x14ac:dyDescent="0.25">
      <c r="B298" s="55" t="s">
        <v>65</v>
      </c>
      <c r="E298" s="55" t="s">
        <v>866</v>
      </c>
      <c r="F298" s="55"/>
      <c r="G298" s="121"/>
      <c r="H298" s="122"/>
      <c r="I298" s="55" t="s">
        <v>1259</v>
      </c>
      <c r="J298" s="55" t="s">
        <v>1260</v>
      </c>
      <c r="K298" s="55" t="s">
        <v>1261</v>
      </c>
      <c r="L298" s="57">
        <v>34</v>
      </c>
      <c r="M298" s="55">
        <v>18</v>
      </c>
      <c r="N298" s="55" t="s">
        <v>69</v>
      </c>
      <c r="AB298" s="55">
        <v>2</v>
      </c>
      <c r="AF298" s="59">
        <v>86968</v>
      </c>
      <c r="AH298" s="55"/>
      <c r="AI298" s="55" t="s">
        <v>869</v>
      </c>
      <c r="AJ298" s="55"/>
      <c r="AK298" s="55"/>
      <c r="AL298" s="55"/>
      <c r="AN298" s="55"/>
      <c r="AO298" s="55"/>
      <c r="AQ298" s="55"/>
      <c r="AR298" s="55"/>
      <c r="AT298" s="55"/>
      <c r="AU298" s="55"/>
      <c r="AY298" s="110"/>
      <c r="AZ298" s="55">
        <v>1238.8599999999999</v>
      </c>
      <c r="BA298" s="55">
        <v>36</v>
      </c>
      <c r="BB298" s="55">
        <v>44598.96</v>
      </c>
      <c r="BC298" s="61">
        <f t="shared" si="11"/>
        <v>0.72380229025473242</v>
      </c>
    </row>
    <row r="299" spans="1:55" x14ac:dyDescent="0.25">
      <c r="A299" s="245"/>
      <c r="B299" s="20" t="s">
        <v>72</v>
      </c>
      <c r="C299" s="20"/>
      <c r="D299" s="20" t="s">
        <v>1465</v>
      </c>
      <c r="E299" s="20" t="s">
        <v>866</v>
      </c>
      <c r="F299" s="25"/>
      <c r="G299" s="149"/>
      <c r="H299" s="150"/>
      <c r="I299" s="246" t="s">
        <v>251</v>
      </c>
      <c r="J299" s="246" t="s">
        <v>1262</v>
      </c>
      <c r="K299" s="246" t="s">
        <v>1263</v>
      </c>
      <c r="L299" s="80">
        <v>22.16390182636454</v>
      </c>
      <c r="M299" s="246">
        <v>19</v>
      </c>
      <c r="N299" s="246" t="s">
        <v>99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>
        <v>0</v>
      </c>
      <c r="AF299" s="247">
        <v>102472</v>
      </c>
      <c r="AG299" s="41">
        <v>62992.17</v>
      </c>
      <c r="AH299" s="25" t="s">
        <v>700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48"/>
      <c r="AY299" s="162"/>
      <c r="AZ299" s="73">
        <v>2201.9499999999998</v>
      </c>
      <c r="BA299" s="66">
        <v>23.5</v>
      </c>
      <c r="BB299" s="73">
        <v>52549.75</v>
      </c>
      <c r="BC299" s="61">
        <f t="shared" si="11"/>
        <v>0.85283668951728075</v>
      </c>
    </row>
    <row r="300" spans="1:55" x14ac:dyDescent="0.25">
      <c r="B300" s="55" t="s">
        <v>65</v>
      </c>
      <c r="D300" s="55" t="s">
        <v>843</v>
      </c>
      <c r="E300" s="56" t="s">
        <v>888</v>
      </c>
      <c r="F300" s="55"/>
      <c r="G300" s="121">
        <v>510</v>
      </c>
      <c r="H300" s="122">
        <v>609</v>
      </c>
      <c r="I300" s="55" t="s">
        <v>248</v>
      </c>
      <c r="J300" s="55" t="s">
        <v>575</v>
      </c>
      <c r="K300" s="55" t="s">
        <v>247</v>
      </c>
      <c r="L300" s="57">
        <v>42.189344056135958</v>
      </c>
      <c r="M300" s="55">
        <v>19</v>
      </c>
      <c r="N300" s="55" t="s">
        <v>69</v>
      </c>
      <c r="AF300" s="59">
        <v>39174.777159077996</v>
      </c>
      <c r="AH300" s="55"/>
      <c r="AJ300" s="55"/>
      <c r="AK300" s="55"/>
      <c r="AL300" s="55"/>
      <c r="AN300" s="55"/>
      <c r="AO300" s="55"/>
      <c r="AQ300" s="55"/>
      <c r="AR300" s="55"/>
      <c r="AT300" s="55"/>
      <c r="AU300" s="55"/>
      <c r="AY300" s="110"/>
      <c r="AZ300" s="55">
        <v>840.76048022000009</v>
      </c>
      <c r="BA300" s="55">
        <v>28</v>
      </c>
      <c r="BB300" s="55">
        <v>23742.289187319999</v>
      </c>
      <c r="BC300" s="40">
        <f t="shared" si="11"/>
        <v>0.38531668204084546</v>
      </c>
    </row>
    <row r="301" spans="1:55" x14ac:dyDescent="0.25">
      <c r="B301" s="55" t="s">
        <v>65</v>
      </c>
      <c r="E301" s="55" t="s">
        <v>866</v>
      </c>
      <c r="G301" s="108"/>
      <c r="H301" s="109"/>
      <c r="I301" s="55" t="s">
        <v>1264</v>
      </c>
      <c r="J301" s="55" t="s">
        <v>249</v>
      </c>
      <c r="K301" s="55" t="s">
        <v>1263</v>
      </c>
      <c r="L301" s="57">
        <v>32.019898510567302</v>
      </c>
      <c r="M301" s="55">
        <v>19</v>
      </c>
      <c r="N301" s="55" t="s">
        <v>68</v>
      </c>
      <c r="AB301" s="55">
        <v>2</v>
      </c>
      <c r="AF301" s="59">
        <v>133678.54800000001</v>
      </c>
      <c r="AI301" s="55" t="s">
        <v>869</v>
      </c>
      <c r="AY301" s="110"/>
      <c r="AZ301" s="55">
        <v>3064.06</v>
      </c>
      <c r="BA301" s="55">
        <v>24</v>
      </c>
      <c r="BB301" s="60">
        <v>74265.86</v>
      </c>
      <c r="BC301" s="61">
        <f t="shared" si="11"/>
        <v>1.2052702474617643</v>
      </c>
    </row>
    <row r="302" spans="1:55" x14ac:dyDescent="0.25">
      <c r="B302" s="55" t="s">
        <v>65</v>
      </c>
      <c r="E302" s="55" t="s">
        <v>866</v>
      </c>
      <c r="G302" s="105"/>
      <c r="H302" s="106"/>
      <c r="I302" s="55" t="s">
        <v>1265</v>
      </c>
      <c r="J302" s="55" t="s">
        <v>1234</v>
      </c>
      <c r="K302" s="55" t="s">
        <v>73</v>
      </c>
      <c r="L302" s="57">
        <v>79</v>
      </c>
      <c r="M302" s="55">
        <v>19</v>
      </c>
      <c r="N302" s="55" t="s">
        <v>68</v>
      </c>
      <c r="AB302" s="57"/>
      <c r="AE302" s="59"/>
      <c r="AF302" s="59">
        <v>7902</v>
      </c>
      <c r="AI302" s="55" t="s">
        <v>869</v>
      </c>
      <c r="AY302" s="111"/>
      <c r="AZ302" s="60"/>
      <c r="BA302" s="60"/>
      <c r="BB302" s="60">
        <v>4390</v>
      </c>
      <c r="BC302" s="61">
        <f t="shared" si="11"/>
        <v>7.1245877801147731E-2</v>
      </c>
    </row>
    <row r="303" spans="1:55" x14ac:dyDescent="0.25">
      <c r="B303" s="55" t="s">
        <v>65</v>
      </c>
      <c r="E303" s="55" t="s">
        <v>866</v>
      </c>
      <c r="G303" s="105"/>
      <c r="H303" s="106"/>
      <c r="I303" s="55" t="s">
        <v>1266</v>
      </c>
      <c r="J303" s="55" t="s">
        <v>1263</v>
      </c>
      <c r="K303" s="55" t="s">
        <v>73</v>
      </c>
      <c r="L303" s="57">
        <v>67</v>
      </c>
      <c r="M303" s="55">
        <v>19</v>
      </c>
      <c r="N303" s="55" t="s">
        <v>68</v>
      </c>
      <c r="AB303" s="57">
        <v>0</v>
      </c>
      <c r="AE303" s="59"/>
      <c r="AF303" s="59">
        <v>38556.539999999957</v>
      </c>
      <c r="AI303" s="55" t="s">
        <v>869</v>
      </c>
      <c r="AY303" s="111"/>
      <c r="AZ303" s="60">
        <v>973.64999999999895</v>
      </c>
      <c r="BA303" s="60">
        <v>22</v>
      </c>
      <c r="BB303" s="60">
        <v>21420.299999999977</v>
      </c>
      <c r="BC303" s="61">
        <f t="shared" si="11"/>
        <v>0.3476328191945155</v>
      </c>
    </row>
    <row r="304" spans="1:55" x14ac:dyDescent="0.25">
      <c r="B304" s="55" t="s">
        <v>65</v>
      </c>
      <c r="E304" s="55" t="s">
        <v>866</v>
      </c>
      <c r="G304" s="105"/>
      <c r="H304" s="106"/>
      <c r="I304" s="55" t="s">
        <v>1267</v>
      </c>
      <c r="J304" s="55" t="s">
        <v>1268</v>
      </c>
      <c r="K304" s="55" t="s">
        <v>73</v>
      </c>
      <c r="L304" s="76">
        <v>24.459877389560937</v>
      </c>
      <c r="M304" s="55">
        <v>19</v>
      </c>
      <c r="N304" s="55" t="s">
        <v>68</v>
      </c>
      <c r="AB304" s="57">
        <v>4</v>
      </c>
      <c r="AF304" s="59">
        <v>37940.651999999958</v>
      </c>
      <c r="AI304" s="55" t="s">
        <v>869</v>
      </c>
      <c r="AY304" s="111"/>
      <c r="AZ304" s="60">
        <v>921.37999999999897</v>
      </c>
      <c r="BA304" s="57">
        <v>23</v>
      </c>
      <c r="BB304" s="60">
        <v>21078.139999999978</v>
      </c>
      <c r="BC304" s="61">
        <f t="shared" si="11"/>
        <v>0.34207986029965431</v>
      </c>
    </row>
    <row r="305" spans="1:55" x14ac:dyDescent="0.25">
      <c r="B305" s="55" t="s">
        <v>65</v>
      </c>
      <c r="E305" s="55" t="s">
        <v>866</v>
      </c>
      <c r="F305" s="55"/>
      <c r="G305" s="121"/>
      <c r="H305" s="122"/>
      <c r="I305" s="55" t="s">
        <v>1269</v>
      </c>
      <c r="J305" s="55" t="s">
        <v>1264</v>
      </c>
      <c r="K305" s="55" t="s">
        <v>1268</v>
      </c>
      <c r="L305" s="57">
        <v>24.482290803436808</v>
      </c>
      <c r="M305" s="55">
        <v>19</v>
      </c>
      <c r="N305" s="55" t="s">
        <v>68</v>
      </c>
      <c r="AB305" s="55">
        <v>6</v>
      </c>
      <c r="AF305" s="59">
        <v>80431.937999999936</v>
      </c>
      <c r="AH305" s="55"/>
      <c r="AI305" s="55" t="s">
        <v>869</v>
      </c>
      <c r="AJ305" s="55"/>
      <c r="AK305" s="55"/>
      <c r="AL305" s="55"/>
      <c r="AN305" s="55"/>
      <c r="AO305" s="55"/>
      <c r="AQ305" s="55"/>
      <c r="AR305" s="55"/>
      <c r="AT305" s="55"/>
      <c r="AU305" s="55"/>
      <c r="AY305" s="110"/>
      <c r="AZ305" s="55">
        <v>1933.0499999999979</v>
      </c>
      <c r="BA305" s="55">
        <v>23</v>
      </c>
      <c r="BB305" s="55">
        <v>44684.40999999996</v>
      </c>
      <c r="BC305" s="61">
        <f t="shared" si="11"/>
        <v>0.72518906935680649</v>
      </c>
    </row>
    <row r="306" spans="1:55" x14ac:dyDescent="0.25">
      <c r="B306" s="55" t="s">
        <v>65</v>
      </c>
      <c r="E306" s="55" t="s">
        <v>866</v>
      </c>
      <c r="G306" s="108"/>
      <c r="H306" s="109"/>
      <c r="I306" s="55" t="s">
        <v>1270</v>
      </c>
      <c r="J306" s="55" t="s">
        <v>1264</v>
      </c>
      <c r="K306" s="55" t="s">
        <v>73</v>
      </c>
      <c r="L306" s="57">
        <v>40</v>
      </c>
      <c r="M306" s="55">
        <v>19</v>
      </c>
      <c r="N306" s="55" t="s">
        <v>68</v>
      </c>
      <c r="AB306" s="55">
        <v>2</v>
      </c>
      <c r="AF306" s="59">
        <v>24575.184000000001</v>
      </c>
      <c r="AI306" s="55" t="s">
        <v>869</v>
      </c>
      <c r="AY306" s="110"/>
      <c r="AZ306" s="55">
        <v>568.87</v>
      </c>
      <c r="BA306" s="55">
        <v>24</v>
      </c>
      <c r="BB306" s="60">
        <v>13652.880000000001</v>
      </c>
      <c r="BC306" s="61">
        <f t="shared" si="11"/>
        <v>0.22157435537898265</v>
      </c>
    </row>
    <row r="307" spans="1:55" x14ac:dyDescent="0.25">
      <c r="B307" s="55" t="s">
        <v>65</v>
      </c>
      <c r="E307" s="55" t="s">
        <v>866</v>
      </c>
      <c r="G307" s="108"/>
      <c r="H307" s="109"/>
      <c r="I307" s="55" t="s">
        <v>1271</v>
      </c>
      <c r="J307" s="55" t="s">
        <v>1272</v>
      </c>
      <c r="K307" s="55" t="s">
        <v>1232</v>
      </c>
      <c r="L307" s="57">
        <v>26.068972607738463</v>
      </c>
      <c r="M307" s="55">
        <v>19</v>
      </c>
      <c r="N307" s="55" t="s">
        <v>68</v>
      </c>
      <c r="AB307" s="55">
        <v>5</v>
      </c>
      <c r="AF307" s="59">
        <v>53858.226198347911</v>
      </c>
      <c r="AI307" s="55" t="s">
        <v>869</v>
      </c>
      <c r="AY307" s="110"/>
      <c r="AZ307" s="55">
        <v>1789.293560939997</v>
      </c>
      <c r="BA307" s="55">
        <v>22.25</v>
      </c>
      <c r="BB307" s="60">
        <v>29921.236776859951</v>
      </c>
      <c r="BC307" s="61">
        <f t="shared" si="11"/>
        <v>0.48559562165452647</v>
      </c>
    </row>
    <row r="308" spans="1:55" x14ac:dyDescent="0.25">
      <c r="B308" s="55" t="s">
        <v>65</v>
      </c>
      <c r="E308" s="55" t="s">
        <v>866</v>
      </c>
      <c r="G308" s="105"/>
      <c r="H308" s="106"/>
      <c r="I308" s="55" t="s">
        <v>1273</v>
      </c>
      <c r="J308" s="55" t="s">
        <v>1272</v>
      </c>
      <c r="K308" s="55" t="s">
        <v>73</v>
      </c>
      <c r="L308" s="66">
        <v>34</v>
      </c>
      <c r="M308" s="55">
        <v>19</v>
      </c>
      <c r="N308" s="55" t="s">
        <v>68</v>
      </c>
      <c r="Q308" s="57"/>
      <c r="R308" s="57"/>
      <c r="S308" s="61"/>
      <c r="T308" s="57"/>
      <c r="V308" s="57"/>
      <c r="W308" s="59"/>
      <c r="X308" s="59"/>
      <c r="Y308" s="59"/>
      <c r="Z308" s="59"/>
      <c r="AA308" s="59"/>
      <c r="AB308" s="55">
        <v>2</v>
      </c>
      <c r="AC308" s="59"/>
      <c r="AD308" s="59"/>
      <c r="AF308" s="59">
        <v>14106.815999999972</v>
      </c>
      <c r="AI308" s="55" t="s">
        <v>869</v>
      </c>
      <c r="AY308" s="111"/>
      <c r="AZ308" s="55">
        <v>489.81999999999903</v>
      </c>
      <c r="BA308" s="55">
        <v>16</v>
      </c>
      <c r="BB308" s="60">
        <v>7837.1199999999844</v>
      </c>
      <c r="BC308" s="61">
        <f t="shared" si="11"/>
        <v>0.12718963413050791</v>
      </c>
    </row>
    <row r="309" spans="1:55" x14ac:dyDescent="0.25">
      <c r="B309" s="55" t="s">
        <v>65</v>
      </c>
      <c r="E309" s="55" t="s">
        <v>866</v>
      </c>
      <c r="G309" s="105"/>
      <c r="H309" s="106"/>
      <c r="I309" s="55" t="s">
        <v>1274</v>
      </c>
      <c r="J309" s="55" t="s">
        <v>1275</v>
      </c>
      <c r="K309" s="55" t="s">
        <v>73</v>
      </c>
      <c r="L309" s="66">
        <v>36.952972695766029</v>
      </c>
      <c r="M309" s="55">
        <v>19</v>
      </c>
      <c r="N309" s="55" t="s">
        <v>68</v>
      </c>
      <c r="Q309" s="57"/>
      <c r="R309" s="57"/>
      <c r="S309" s="61"/>
      <c r="T309" s="57"/>
      <c r="V309" s="57"/>
      <c r="W309" s="59"/>
      <c r="X309" s="59"/>
      <c r="Y309" s="59"/>
      <c r="Z309" s="59"/>
      <c r="AA309" s="59"/>
      <c r="AB309" s="55">
        <v>0</v>
      </c>
      <c r="AC309" s="59"/>
      <c r="AD309" s="59"/>
      <c r="AF309" s="59">
        <v>24453.33054767998</v>
      </c>
      <c r="AI309" s="55" t="s">
        <v>869</v>
      </c>
      <c r="AY309" s="111"/>
      <c r="AZ309" s="55">
        <v>930.57196979999912</v>
      </c>
      <c r="BA309" s="55">
        <v>14</v>
      </c>
      <c r="BB309" s="60">
        <v>13585.183637599988</v>
      </c>
      <c r="BC309" s="61">
        <f t="shared" si="11"/>
        <v>0.22047570235776773</v>
      </c>
    </row>
    <row r="310" spans="1:55" x14ac:dyDescent="0.25">
      <c r="B310" s="55" t="s">
        <v>65</v>
      </c>
      <c r="E310" s="55" t="s">
        <v>866</v>
      </c>
      <c r="G310" s="105"/>
      <c r="H310" s="106"/>
      <c r="I310" s="55" t="s">
        <v>1276</v>
      </c>
      <c r="J310" s="55" t="s">
        <v>563</v>
      </c>
      <c r="K310" s="55" t="s">
        <v>73</v>
      </c>
      <c r="L310" s="66">
        <v>40</v>
      </c>
      <c r="M310" s="55">
        <v>19</v>
      </c>
      <c r="N310" s="55" t="s">
        <v>68</v>
      </c>
      <c r="Q310" s="57"/>
      <c r="R310" s="57"/>
      <c r="S310" s="61"/>
      <c r="T310" s="57"/>
      <c r="V310" s="57"/>
      <c r="W310" s="59"/>
      <c r="X310" s="59"/>
      <c r="Y310" s="59"/>
      <c r="Z310" s="59"/>
      <c r="AA310" s="59"/>
      <c r="AB310" s="55">
        <v>0</v>
      </c>
      <c r="AC310" s="59"/>
      <c r="AD310" s="59"/>
      <c r="AF310" s="59">
        <v>48427.920000000006</v>
      </c>
      <c r="AI310" s="55" t="s">
        <v>869</v>
      </c>
      <c r="AY310" s="111"/>
      <c r="AZ310" s="55">
        <v>672.61</v>
      </c>
      <c r="BA310" s="55">
        <v>20</v>
      </c>
      <c r="BB310" s="60">
        <v>13452.2</v>
      </c>
      <c r="BC310" s="61">
        <f t="shared" si="11"/>
        <v>0.21831749370309783</v>
      </c>
    </row>
    <row r="311" spans="1:55" x14ac:dyDescent="0.25">
      <c r="B311" s="55" t="s">
        <v>65</v>
      </c>
      <c r="E311" s="55" t="s">
        <v>866</v>
      </c>
      <c r="F311" s="55"/>
      <c r="G311" s="105"/>
      <c r="H311" s="106"/>
      <c r="I311" s="55" t="s">
        <v>1277</v>
      </c>
      <c r="J311" s="55" t="s">
        <v>1264</v>
      </c>
      <c r="K311" s="55" t="s">
        <v>73</v>
      </c>
      <c r="L311" s="57">
        <v>68</v>
      </c>
      <c r="M311" s="55">
        <v>19</v>
      </c>
      <c r="N311" s="55" t="s">
        <v>68</v>
      </c>
      <c r="AB311" s="55">
        <v>2</v>
      </c>
      <c r="AF311" s="59">
        <v>15169.571999999962</v>
      </c>
      <c r="AH311" s="55"/>
      <c r="AI311" s="55" t="s">
        <v>869</v>
      </c>
      <c r="AJ311" s="55"/>
      <c r="AK311" s="55"/>
      <c r="AL311" s="55"/>
      <c r="AN311" s="55"/>
      <c r="AO311" s="55"/>
      <c r="AQ311" s="55"/>
      <c r="AR311" s="55"/>
      <c r="AT311" s="55"/>
      <c r="AU311" s="55"/>
      <c r="AY311" s="92"/>
      <c r="AZ311" s="55">
        <v>383.06999999999903</v>
      </c>
      <c r="BA311" s="55">
        <v>22</v>
      </c>
      <c r="BB311" s="55">
        <v>8427.539999999979</v>
      </c>
      <c r="BC311" s="61">
        <f t="shared" si="11"/>
        <v>0.13677163667523531</v>
      </c>
    </row>
    <row r="312" spans="1:55" x14ac:dyDescent="0.25">
      <c r="B312" s="55" t="s">
        <v>65</v>
      </c>
      <c r="E312" s="55" t="s">
        <v>866</v>
      </c>
      <c r="G312" s="105"/>
      <c r="H312" s="106"/>
      <c r="I312" s="55" t="s">
        <v>1278</v>
      </c>
      <c r="J312" s="55" t="s">
        <v>1279</v>
      </c>
      <c r="K312" s="55" t="s">
        <v>73</v>
      </c>
      <c r="L312" s="66">
        <v>23</v>
      </c>
      <c r="M312" s="55">
        <v>19</v>
      </c>
      <c r="N312" s="55" t="s">
        <v>68</v>
      </c>
      <c r="Q312" s="57"/>
      <c r="R312" s="57"/>
      <c r="S312" s="61"/>
      <c r="T312" s="57"/>
      <c r="V312" s="57"/>
      <c r="W312" s="59"/>
      <c r="X312" s="59"/>
      <c r="Y312" s="59"/>
      <c r="Z312" s="59"/>
      <c r="AA312" s="59"/>
      <c r="AB312" s="55">
        <v>0</v>
      </c>
      <c r="AC312" s="59"/>
      <c r="AD312" s="59"/>
      <c r="AF312" s="59">
        <v>11213.855999999914</v>
      </c>
      <c r="AI312" s="55" t="s">
        <v>869</v>
      </c>
      <c r="AY312" s="111"/>
      <c r="AZ312" s="55">
        <v>129.789999999999</v>
      </c>
      <c r="BA312" s="55">
        <v>48</v>
      </c>
      <c r="BB312" s="60">
        <v>6229.9199999999519</v>
      </c>
      <c r="BC312" s="61">
        <f t="shared" si="11"/>
        <v>0.10110617745579108</v>
      </c>
    </row>
    <row r="313" spans="1:55" x14ac:dyDescent="0.25">
      <c r="B313" s="55" t="s">
        <v>72</v>
      </c>
      <c r="D313" s="28"/>
      <c r="E313" s="55" t="s">
        <v>866</v>
      </c>
      <c r="G313" s="125"/>
      <c r="H313" s="126"/>
      <c r="I313" s="71" t="s">
        <v>1280</v>
      </c>
      <c r="J313" s="71" t="s">
        <v>1232</v>
      </c>
      <c r="K313" s="71" t="s">
        <v>1281</v>
      </c>
      <c r="L313" s="66">
        <v>51.40013332003354</v>
      </c>
      <c r="M313" s="71">
        <v>19</v>
      </c>
      <c r="N313" s="71" t="s">
        <v>69</v>
      </c>
      <c r="AB313" s="57">
        <v>0</v>
      </c>
      <c r="AF313" s="103">
        <v>389882</v>
      </c>
      <c r="AI313" s="55" t="s">
        <v>869</v>
      </c>
      <c r="AY313" s="128"/>
      <c r="AZ313" s="73">
        <v>9449.3838117899959</v>
      </c>
      <c r="BA313" s="66">
        <v>24.714285714285715</v>
      </c>
      <c r="BB313" s="73">
        <v>199939.29888108993</v>
      </c>
      <c r="BC313" s="61">
        <f t="shared" si="11"/>
        <v>3.2448407416239831</v>
      </c>
    </row>
    <row r="314" spans="1:55" x14ac:dyDescent="0.25">
      <c r="B314" s="55" t="s">
        <v>65</v>
      </c>
      <c r="E314" s="55" t="s">
        <v>866</v>
      </c>
      <c r="G314" s="108"/>
      <c r="H314" s="109"/>
      <c r="I314" s="55" t="s">
        <v>1282</v>
      </c>
      <c r="J314" s="55" t="s">
        <v>1264</v>
      </c>
      <c r="K314" s="55" t="s">
        <v>73</v>
      </c>
      <c r="L314" s="57">
        <v>54</v>
      </c>
      <c r="M314" s="55">
        <v>19</v>
      </c>
      <c r="N314" s="55" t="s">
        <v>68</v>
      </c>
      <c r="AB314" s="55">
        <v>2</v>
      </c>
      <c r="AF314" s="59">
        <v>13030.380000000001</v>
      </c>
      <c r="AI314" s="55" t="s">
        <v>869</v>
      </c>
      <c r="AY314" s="110"/>
      <c r="AZ314" s="55">
        <v>329.05</v>
      </c>
      <c r="BA314" s="55">
        <v>22</v>
      </c>
      <c r="BB314" s="60">
        <v>7239.1</v>
      </c>
      <c r="BC314" s="61">
        <f t="shared" si="11"/>
        <v>0.11748429020279921</v>
      </c>
    </row>
    <row r="315" spans="1:55" x14ac:dyDescent="0.25">
      <c r="B315" s="55" t="s">
        <v>65</v>
      </c>
      <c r="E315" s="55" t="s">
        <v>866</v>
      </c>
      <c r="G315" s="105"/>
      <c r="H315" s="106"/>
      <c r="I315" s="55" t="s">
        <v>1283</v>
      </c>
      <c r="J315" s="55" t="s">
        <v>1279</v>
      </c>
      <c r="K315" s="55" t="s">
        <v>73</v>
      </c>
      <c r="L315" s="66">
        <v>24</v>
      </c>
      <c r="M315" s="55">
        <v>19</v>
      </c>
      <c r="N315" s="55" t="s">
        <v>68</v>
      </c>
      <c r="Q315" s="57"/>
      <c r="R315" s="57"/>
      <c r="S315" s="61"/>
      <c r="T315" s="57"/>
      <c r="V315" s="57"/>
      <c r="W315" s="59"/>
      <c r="X315" s="59"/>
      <c r="Y315" s="59"/>
      <c r="Z315" s="59"/>
      <c r="AA315" s="59"/>
      <c r="AB315" s="55">
        <v>0</v>
      </c>
      <c r="AC315" s="59"/>
      <c r="AD315" s="59"/>
      <c r="AF315" s="59">
        <v>8396.7839999999997</v>
      </c>
      <c r="AI315" s="55" t="s">
        <v>869</v>
      </c>
      <c r="AY315" s="111"/>
      <c r="AZ315" s="55">
        <v>194.37</v>
      </c>
      <c r="BA315" s="55">
        <v>24</v>
      </c>
      <c r="BB315" s="60">
        <v>4664.88</v>
      </c>
      <c r="BC315" s="61">
        <f t="shared" si="11"/>
        <v>7.5706940874035997E-2</v>
      </c>
    </row>
    <row r="316" spans="1:55" x14ac:dyDescent="0.25">
      <c r="B316" s="55" t="s">
        <v>65</v>
      </c>
      <c r="E316" s="55" t="s">
        <v>866</v>
      </c>
      <c r="G316" s="105"/>
      <c r="H316" s="106"/>
      <c r="I316" s="55" t="s">
        <v>1279</v>
      </c>
      <c r="J316" s="55" t="s">
        <v>1284</v>
      </c>
      <c r="K316" s="55" t="s">
        <v>73</v>
      </c>
      <c r="L316" s="66">
        <v>32.499785578072384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4</v>
      </c>
      <c r="AC316" s="59"/>
      <c r="AD316" s="59"/>
      <c r="AF316" s="59">
        <v>47345.903999999959</v>
      </c>
      <c r="AI316" s="55" t="s">
        <v>869</v>
      </c>
      <c r="AY316" s="111"/>
      <c r="AZ316" s="55">
        <v>1095.9699999999991</v>
      </c>
      <c r="BA316" s="55">
        <v>24</v>
      </c>
      <c r="BB316" s="60">
        <v>26303.279999999977</v>
      </c>
      <c r="BC316" s="61">
        <f t="shared" si="11"/>
        <v>0.42687933317753335</v>
      </c>
    </row>
    <row r="317" spans="1:55" x14ac:dyDescent="0.25">
      <c r="B317" s="55" t="s">
        <v>65</v>
      </c>
      <c r="E317" s="55" t="s">
        <v>866</v>
      </c>
      <c r="G317" s="108"/>
      <c r="H317" s="109"/>
      <c r="I317" s="55" t="s">
        <v>1285</v>
      </c>
      <c r="J317" s="55" t="s">
        <v>1264</v>
      </c>
      <c r="K317" s="55" t="s">
        <v>73</v>
      </c>
      <c r="L317" s="57">
        <v>72</v>
      </c>
      <c r="M317" s="55">
        <v>19</v>
      </c>
      <c r="N317" s="55" t="s">
        <v>68</v>
      </c>
      <c r="AB317" s="55">
        <v>2</v>
      </c>
      <c r="AF317" s="59">
        <v>33957</v>
      </c>
      <c r="AI317" s="55" t="s">
        <v>869</v>
      </c>
      <c r="AY317" s="110"/>
      <c r="AZ317" s="55">
        <v>857.5</v>
      </c>
      <c r="BA317" s="55">
        <v>22</v>
      </c>
      <c r="BB317" s="60">
        <v>18865</v>
      </c>
      <c r="BC317" s="61">
        <f t="shared" si="11"/>
        <v>0.30616252499285918</v>
      </c>
    </row>
    <row r="318" spans="1:55" x14ac:dyDescent="0.25">
      <c r="B318" s="55" t="s">
        <v>65</v>
      </c>
      <c r="E318" s="55" t="s">
        <v>866</v>
      </c>
      <c r="F318" s="55"/>
      <c r="G318" s="105"/>
      <c r="H318" s="106"/>
      <c r="I318" s="55" t="s">
        <v>1286</v>
      </c>
      <c r="J318" s="55" t="s">
        <v>1267</v>
      </c>
      <c r="K318" s="55" t="s">
        <v>73</v>
      </c>
      <c r="L318" s="76">
        <v>18</v>
      </c>
      <c r="M318" s="55">
        <v>19</v>
      </c>
      <c r="N318" s="55" t="s">
        <v>68</v>
      </c>
      <c r="AB318" s="55">
        <v>0</v>
      </c>
      <c r="AF318" s="59">
        <v>10616.4</v>
      </c>
      <c r="AH318" s="55"/>
      <c r="AI318" s="55" t="s">
        <v>869</v>
      </c>
      <c r="AQ318" s="55"/>
      <c r="AR318" s="55"/>
      <c r="AT318" s="55"/>
      <c r="AU318" s="55"/>
      <c r="AY318" s="107"/>
      <c r="AZ318" s="55">
        <v>245.75</v>
      </c>
      <c r="BA318" s="55">
        <v>24</v>
      </c>
      <c r="BB318" s="60">
        <v>5898</v>
      </c>
      <c r="BC318" s="61">
        <f t="shared" si="11"/>
        <v>9.5719404845368852E-2</v>
      </c>
    </row>
    <row r="319" spans="1:55" x14ac:dyDescent="0.25">
      <c r="A319" s="20"/>
      <c r="B319" s="20" t="s">
        <v>72</v>
      </c>
      <c r="C319" s="20"/>
      <c r="D319" s="20" t="s">
        <v>1457</v>
      </c>
      <c r="E319" s="20" t="s">
        <v>866</v>
      </c>
      <c r="F319" s="20"/>
      <c r="G319" s="142"/>
      <c r="H319" s="143"/>
      <c r="I319" s="20" t="s">
        <v>1105</v>
      </c>
      <c r="J319" s="20" t="s">
        <v>1301</v>
      </c>
      <c r="K319" s="20" t="s">
        <v>1110</v>
      </c>
      <c r="L319" s="27">
        <v>41</v>
      </c>
      <c r="M319" s="20">
        <v>20</v>
      </c>
      <c r="N319" s="20" t="s">
        <v>99</v>
      </c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>
        <v>0</v>
      </c>
      <c r="AC319" s="20"/>
      <c r="AD319" s="20"/>
      <c r="AE319" s="20">
        <v>0</v>
      </c>
      <c r="AF319" s="41">
        <v>76297</v>
      </c>
      <c r="AG319" s="41">
        <v>79319.14</v>
      </c>
      <c r="AH319" s="20" t="s">
        <v>700</v>
      </c>
      <c r="AI319" s="20" t="s">
        <v>869</v>
      </c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41"/>
      <c r="AY319" s="153"/>
      <c r="AZ319" s="55">
        <v>1956.3228824299899</v>
      </c>
      <c r="BA319" s="55">
        <v>20</v>
      </c>
      <c r="BB319" s="55">
        <v>39126.457648599797</v>
      </c>
      <c r="BC319" s="61">
        <f t="shared" si="11"/>
        <v>0.63498834178221475</v>
      </c>
    </row>
    <row r="320" spans="1:55" x14ac:dyDescent="0.25">
      <c r="B320" s="55" t="s">
        <v>65</v>
      </c>
      <c r="E320" s="55" t="s">
        <v>866</v>
      </c>
      <c r="G320" s="108"/>
      <c r="H320" s="109"/>
      <c r="I320" s="55" t="s">
        <v>1287</v>
      </c>
      <c r="J320" s="55" t="s">
        <v>1288</v>
      </c>
      <c r="K320" s="55" t="s">
        <v>73</v>
      </c>
      <c r="L320" s="57">
        <v>52</v>
      </c>
      <c r="M320" s="55">
        <v>20</v>
      </c>
      <c r="N320" s="55" t="s">
        <v>68</v>
      </c>
      <c r="AB320" s="55">
        <v>0</v>
      </c>
      <c r="AF320" s="59">
        <v>24655.75199999996</v>
      </c>
      <c r="AI320" s="55" t="s">
        <v>869</v>
      </c>
      <c r="AY320" s="110"/>
      <c r="AZ320" s="55">
        <v>257.85000000000002</v>
      </c>
      <c r="BA320" s="55">
        <v>18</v>
      </c>
      <c r="BB320" s="60">
        <v>4641.3</v>
      </c>
      <c r="BC320" s="61">
        <f t="shared" si="11"/>
        <v>7.5324258004206598E-2</v>
      </c>
    </row>
    <row r="321" spans="2:55" x14ac:dyDescent="0.25">
      <c r="B321" s="55" t="s">
        <v>65</v>
      </c>
      <c r="E321" s="55" t="s">
        <v>866</v>
      </c>
      <c r="G321" s="108"/>
      <c r="H321" s="109"/>
      <c r="I321" s="55" t="s">
        <v>1293</v>
      </c>
      <c r="J321" s="55" t="s">
        <v>1288</v>
      </c>
      <c r="K321" s="55" t="s">
        <v>923</v>
      </c>
      <c r="L321" s="57">
        <v>22.494346471362949</v>
      </c>
      <c r="M321" s="55">
        <v>20</v>
      </c>
      <c r="N321" s="55" t="s">
        <v>68</v>
      </c>
      <c r="AB321" s="55">
        <v>0</v>
      </c>
      <c r="AF321" s="59">
        <v>55485.935999999892</v>
      </c>
      <c r="AI321" s="55" t="s">
        <v>869</v>
      </c>
      <c r="AY321" s="110"/>
      <c r="AZ321" s="55">
        <v>622.61999999999898</v>
      </c>
      <c r="BA321" s="55">
        <v>22</v>
      </c>
      <c r="BB321" s="60">
        <v>13697.639999999978</v>
      </c>
      <c r="BC321" s="61">
        <f t="shared" si="11"/>
        <v>0.22230077120822586</v>
      </c>
    </row>
    <row r="322" spans="2:55" x14ac:dyDescent="0.25">
      <c r="B322" s="55" t="s">
        <v>72</v>
      </c>
      <c r="D322" s="28"/>
      <c r="E322" s="55" t="s">
        <v>866</v>
      </c>
      <c r="F322" s="55"/>
      <c r="G322" s="121"/>
      <c r="H322" s="122"/>
      <c r="I322" s="55" t="s">
        <v>1098</v>
      </c>
      <c r="J322" s="55" t="s">
        <v>92</v>
      </c>
      <c r="K322" s="55" t="s">
        <v>1294</v>
      </c>
      <c r="M322" s="55">
        <v>20</v>
      </c>
      <c r="N322" s="55" t="s">
        <v>1075</v>
      </c>
      <c r="AB322" s="55">
        <v>0</v>
      </c>
      <c r="AF322" s="59">
        <v>600000</v>
      </c>
      <c r="AG322" s="55"/>
      <c r="AH322" s="59"/>
      <c r="AI322" s="55" t="s">
        <v>1291</v>
      </c>
      <c r="AJ322" s="55" t="s">
        <v>1460</v>
      </c>
      <c r="AK322" s="55">
        <v>20171.810000000001</v>
      </c>
      <c r="AL322" s="55"/>
      <c r="AM322" s="55" t="s">
        <v>1470</v>
      </c>
      <c r="AN322" s="55">
        <v>111849.75</v>
      </c>
      <c r="AO322" s="55"/>
      <c r="AP322" s="55" t="s">
        <v>1471</v>
      </c>
      <c r="AQ322" s="55">
        <v>30910.5</v>
      </c>
      <c r="AR322" s="55"/>
      <c r="AS322" s="55" t="s">
        <v>1472</v>
      </c>
      <c r="AT322" s="55">
        <v>55476.24</v>
      </c>
      <c r="AU322" s="55"/>
      <c r="AV322" s="55" t="s">
        <v>1473</v>
      </c>
      <c r="AW322" s="55">
        <v>34084.92</v>
      </c>
      <c r="AY322" s="110"/>
      <c r="BB322" s="55">
        <v>321828</v>
      </c>
      <c r="BC322" s="61">
        <f t="shared" si="11"/>
        <v>5.2229882371270548</v>
      </c>
    </row>
    <row r="323" spans="2:55" x14ac:dyDescent="0.25">
      <c r="B323" s="55" t="s">
        <v>72</v>
      </c>
      <c r="D323" s="28"/>
      <c r="E323" s="55" t="s">
        <v>866</v>
      </c>
      <c r="F323" s="55"/>
      <c r="G323" s="121"/>
      <c r="H323" s="122"/>
      <c r="I323" s="55" t="s">
        <v>1466</v>
      </c>
      <c r="J323" s="55" t="s">
        <v>1290</v>
      </c>
      <c r="M323" s="55">
        <v>20</v>
      </c>
      <c r="N323" s="55" t="s">
        <v>68</v>
      </c>
      <c r="AB323" s="55">
        <v>0</v>
      </c>
      <c r="AF323" s="59">
        <v>35000</v>
      </c>
      <c r="AG323" s="55"/>
      <c r="AH323" s="59"/>
      <c r="AI323" s="55" t="s">
        <v>1291</v>
      </c>
      <c r="AJ323" s="55" t="s">
        <v>1467</v>
      </c>
      <c r="AK323" s="55">
        <v>12572.06</v>
      </c>
      <c r="AL323" s="55"/>
      <c r="AM323" s="55" t="s">
        <v>1468</v>
      </c>
      <c r="AN323" s="55">
        <v>5273.67</v>
      </c>
      <c r="AO323" s="55"/>
      <c r="AP323" s="55" t="s">
        <v>1469</v>
      </c>
      <c r="AQ323" s="55">
        <v>17154.27</v>
      </c>
      <c r="AR323" s="55"/>
      <c r="AT323" s="55"/>
      <c r="AU323" s="55"/>
      <c r="AY323" s="110"/>
      <c r="BB323" s="55"/>
    </row>
    <row r="324" spans="2:55" x14ac:dyDescent="0.25">
      <c r="B324" s="55" t="s">
        <v>72</v>
      </c>
      <c r="E324" s="55" t="s">
        <v>866</v>
      </c>
      <c r="F324" s="55"/>
      <c r="G324" s="121"/>
      <c r="H324" s="122"/>
      <c r="I324" s="55" t="s">
        <v>1295</v>
      </c>
      <c r="J324" s="55" t="s">
        <v>1296</v>
      </c>
      <c r="K324" s="55" t="s">
        <v>1237</v>
      </c>
      <c r="L324" s="57">
        <v>42.628327874509061</v>
      </c>
      <c r="M324" s="55">
        <v>20</v>
      </c>
      <c r="N324" s="55" t="s">
        <v>99</v>
      </c>
      <c r="AB324" s="55">
        <v>0</v>
      </c>
      <c r="AF324" s="59">
        <v>568462</v>
      </c>
      <c r="AH324" s="55"/>
      <c r="AI324" s="55" t="s">
        <v>869</v>
      </c>
      <c r="AJ324" s="55"/>
      <c r="AK324" s="55"/>
      <c r="AL324" s="55"/>
      <c r="AN324" s="55"/>
      <c r="AO324" s="55"/>
      <c r="AQ324" s="55"/>
      <c r="AR324" s="55"/>
      <c r="AT324" s="55"/>
      <c r="AU324" s="55"/>
      <c r="AY324" s="110"/>
      <c r="AZ324" s="55">
        <v>16893.889061069967</v>
      </c>
      <c r="BA324" s="55">
        <v>18.111111111111111</v>
      </c>
      <c r="BB324" s="55">
        <v>291518.9847722394</v>
      </c>
      <c r="BC324" s="61">
        <f t="shared" ref="BC324:BC367" si="12">BB324/(5280*11.67)</f>
        <v>4.7310993088377256</v>
      </c>
    </row>
    <row r="325" spans="2:55" ht="15.75" thickBot="1" x14ac:dyDescent="0.3">
      <c r="B325" s="55" t="s">
        <v>65</v>
      </c>
      <c r="E325" s="55" t="s">
        <v>866</v>
      </c>
      <c r="G325" s="216"/>
      <c r="H325" s="217"/>
      <c r="I325" s="55" t="s">
        <v>1297</v>
      </c>
      <c r="J325" s="55" t="s">
        <v>1298</v>
      </c>
      <c r="K325" s="55" t="s">
        <v>73</v>
      </c>
      <c r="L325" s="57">
        <v>18</v>
      </c>
      <c r="M325" s="55">
        <v>20</v>
      </c>
      <c r="N325" s="55" t="s">
        <v>68</v>
      </c>
      <c r="AB325" s="55">
        <v>0</v>
      </c>
      <c r="AF325" s="59">
        <v>7328.2320000000009</v>
      </c>
      <c r="AI325" s="55" t="s">
        <v>869</v>
      </c>
      <c r="AY325" s="110"/>
      <c r="AZ325" s="55">
        <v>3076.73</v>
      </c>
      <c r="BA325" s="55">
        <v>12</v>
      </c>
      <c r="BB325" s="60">
        <v>36920.76</v>
      </c>
      <c r="BC325" s="61">
        <f t="shared" si="12"/>
        <v>0.59919178935888451</v>
      </c>
    </row>
    <row r="326" spans="2:55" x14ac:dyDescent="0.25">
      <c r="B326" s="55" t="s">
        <v>65</v>
      </c>
      <c r="E326" s="55" t="s">
        <v>866</v>
      </c>
      <c r="G326" s="100"/>
      <c r="H326" s="100"/>
      <c r="I326" s="55" t="s">
        <v>1299</v>
      </c>
      <c r="J326" s="55" t="s">
        <v>92</v>
      </c>
      <c r="K326" s="55" t="s">
        <v>73</v>
      </c>
      <c r="L326" s="57">
        <v>23.266398435129688</v>
      </c>
      <c r="M326" s="55">
        <v>20</v>
      </c>
      <c r="N326" s="55" t="s">
        <v>68</v>
      </c>
      <c r="AB326" s="55">
        <v>0</v>
      </c>
      <c r="AF326" s="59">
        <v>94449.744000000006</v>
      </c>
      <c r="AI326" s="55" t="s">
        <v>869</v>
      </c>
      <c r="AY326" s="101"/>
      <c r="AZ326" s="55">
        <v>2707.72</v>
      </c>
      <c r="BA326" s="55">
        <v>20.5</v>
      </c>
      <c r="BB326" s="60">
        <v>52472.08</v>
      </c>
      <c r="BC326" s="61">
        <f t="shared" si="12"/>
        <v>0.85157617304146871</v>
      </c>
    </row>
    <row r="327" spans="2:55" x14ac:dyDescent="0.25">
      <c r="B327" s="55" t="s">
        <v>65</v>
      </c>
      <c r="E327" s="55" t="s">
        <v>866</v>
      </c>
      <c r="G327" s="100"/>
      <c r="H327" s="100"/>
      <c r="I327" s="55" t="s">
        <v>1288</v>
      </c>
      <c r="J327" s="55" t="s">
        <v>137</v>
      </c>
      <c r="K327" s="55" t="s">
        <v>1300</v>
      </c>
      <c r="L327" s="57">
        <v>26.158061891575549</v>
      </c>
      <c r="M327" s="55">
        <v>20</v>
      </c>
      <c r="N327" s="55" t="s">
        <v>68</v>
      </c>
      <c r="AB327" s="55">
        <v>7</v>
      </c>
      <c r="AF327" s="59">
        <v>30000</v>
      </c>
      <c r="AI327" s="55" t="s">
        <v>869</v>
      </c>
      <c r="AY327" s="101"/>
      <c r="AZ327" s="55">
        <v>1401.1599999999971</v>
      </c>
      <c r="BA327" s="55">
        <v>22</v>
      </c>
      <c r="BB327" s="60">
        <v>30825.519999999939</v>
      </c>
      <c r="BC327" s="61">
        <f t="shared" si="12"/>
        <v>0.50027135104255827</v>
      </c>
    </row>
    <row r="328" spans="2:55" x14ac:dyDescent="0.25">
      <c r="B328" s="55" t="s">
        <v>72</v>
      </c>
      <c r="E328" s="56" t="s">
        <v>888</v>
      </c>
      <c r="G328" s="66">
        <v>2000</v>
      </c>
      <c r="H328" s="66">
        <v>4000</v>
      </c>
      <c r="I328" s="77" t="s">
        <v>175</v>
      </c>
      <c r="J328" s="77" t="s">
        <v>176</v>
      </c>
      <c r="K328" s="77" t="s">
        <v>176</v>
      </c>
      <c r="L328" s="76">
        <v>62</v>
      </c>
      <c r="M328" s="77">
        <v>20</v>
      </c>
      <c r="N328" s="77" t="s">
        <v>99</v>
      </c>
      <c r="AB328" s="57">
        <v>0</v>
      </c>
      <c r="AF328" s="127">
        <v>245286.31049999999</v>
      </c>
      <c r="AY328" s="72" t="s">
        <v>177</v>
      </c>
      <c r="AZ328" s="78">
        <v>8744.61</v>
      </c>
      <c r="BA328" s="76">
        <v>17</v>
      </c>
      <c r="BB328" s="79">
        <v>148658.37</v>
      </c>
      <c r="BC328" s="40">
        <f t="shared" si="12"/>
        <v>2.4125959141543976</v>
      </c>
    </row>
    <row r="329" spans="2:55" x14ac:dyDescent="0.25">
      <c r="B329" s="55" t="s">
        <v>72</v>
      </c>
      <c r="E329" s="55" t="s">
        <v>866</v>
      </c>
      <c r="F329" s="55"/>
      <c r="G329" s="102"/>
      <c r="H329" s="102"/>
      <c r="I329" s="55" t="s">
        <v>1294</v>
      </c>
      <c r="J329" s="55" t="s">
        <v>73</v>
      </c>
      <c r="K329" s="55" t="s">
        <v>73</v>
      </c>
      <c r="L329" s="57">
        <v>18.025173591796005</v>
      </c>
      <c r="M329" s="55">
        <v>20</v>
      </c>
      <c r="N329" s="55" t="s">
        <v>68</v>
      </c>
      <c r="AB329" s="55">
        <v>0</v>
      </c>
      <c r="AF329" s="59">
        <v>30000</v>
      </c>
      <c r="AH329" s="55"/>
      <c r="AI329" s="55" t="s">
        <v>869</v>
      </c>
      <c r="AJ329" s="55"/>
      <c r="AK329" s="55"/>
      <c r="AL329" s="55"/>
      <c r="AN329" s="55"/>
      <c r="AO329" s="55"/>
      <c r="AQ329" s="55"/>
      <c r="AR329" s="55"/>
      <c r="AT329" s="55"/>
      <c r="AU329" s="55"/>
      <c r="AY329" s="101"/>
      <c r="AZ329" s="55">
        <v>669.44059379999896</v>
      </c>
      <c r="BA329" s="55">
        <v>20</v>
      </c>
      <c r="BB329" s="55">
        <v>13388.811875999978</v>
      </c>
      <c r="BC329" s="61">
        <f t="shared" si="12"/>
        <v>0.21728875964010247</v>
      </c>
    </row>
    <row r="330" spans="2:55" x14ac:dyDescent="0.25">
      <c r="B330" s="55" t="s">
        <v>72</v>
      </c>
      <c r="E330" s="55" t="s">
        <v>866</v>
      </c>
      <c r="F330" s="55"/>
      <c r="G330" s="102"/>
      <c r="H330" s="102"/>
      <c r="I330" s="55" t="s">
        <v>1294</v>
      </c>
      <c r="J330" s="55" t="s">
        <v>92</v>
      </c>
      <c r="K330" s="55" t="s">
        <v>1299</v>
      </c>
      <c r="L330" s="57">
        <v>42.638373704870851</v>
      </c>
      <c r="M330" s="55">
        <v>20</v>
      </c>
      <c r="N330" s="55" t="s">
        <v>99</v>
      </c>
      <c r="AB330" s="55">
        <v>10</v>
      </c>
      <c r="AF330" s="59">
        <v>50671</v>
      </c>
      <c r="AH330" s="55"/>
      <c r="AI330" s="55" t="s">
        <v>869</v>
      </c>
      <c r="AJ330" s="55"/>
      <c r="AK330" s="55"/>
      <c r="AL330" s="55"/>
      <c r="AN330" s="55"/>
      <c r="AO330" s="55"/>
      <c r="AQ330" s="55"/>
      <c r="AR330" s="55"/>
      <c r="AT330" s="55"/>
      <c r="AU330" s="55"/>
      <c r="AY330" s="101"/>
      <c r="AZ330" s="55">
        <v>12887.10893127997</v>
      </c>
      <c r="BA330" s="55">
        <v>19.727272727272727</v>
      </c>
      <c r="BB330" s="55">
        <v>256754.44862559944</v>
      </c>
      <c r="BC330" s="61">
        <f t="shared" si="12"/>
        <v>4.1669011552803008</v>
      </c>
    </row>
    <row r="331" spans="2:55" x14ac:dyDescent="0.25">
      <c r="B331" s="55" t="s">
        <v>65</v>
      </c>
      <c r="E331" s="55" t="s">
        <v>866</v>
      </c>
      <c r="F331" s="55"/>
      <c r="G331" s="102"/>
      <c r="H331" s="102"/>
      <c r="I331" s="55" t="s">
        <v>1302</v>
      </c>
      <c r="J331" s="55" t="s">
        <v>1288</v>
      </c>
      <c r="K331" s="55" t="s">
        <v>73</v>
      </c>
      <c r="L331" s="57">
        <v>61</v>
      </c>
      <c r="M331" s="55">
        <v>20</v>
      </c>
      <c r="N331" s="55" t="s">
        <v>68</v>
      </c>
      <c r="AB331" s="55">
        <v>0</v>
      </c>
      <c r="AF331" s="59">
        <v>8354.34</v>
      </c>
      <c r="AH331" s="55"/>
      <c r="AI331" s="55" t="s">
        <v>869</v>
      </c>
      <c r="AJ331" s="55"/>
      <c r="AK331" s="55"/>
      <c r="AL331" s="55"/>
      <c r="AN331" s="55"/>
      <c r="AO331" s="55"/>
      <c r="AQ331" s="55"/>
      <c r="AR331" s="55"/>
      <c r="AT331" s="55"/>
      <c r="AU331" s="55"/>
      <c r="AY331" s="104"/>
      <c r="AZ331" s="55">
        <v>226.18</v>
      </c>
      <c r="BA331" s="55">
        <v>18</v>
      </c>
      <c r="BB331" s="55">
        <v>4071.2400000000002</v>
      </c>
      <c r="BC331" s="61">
        <f t="shared" si="12"/>
        <v>6.6072680532834785E-2</v>
      </c>
    </row>
    <row r="332" spans="2:55" x14ac:dyDescent="0.25">
      <c r="B332" s="20" t="s">
        <v>65</v>
      </c>
      <c r="C332" s="20"/>
      <c r="D332" s="20" t="s">
        <v>767</v>
      </c>
      <c r="E332" s="24" t="s">
        <v>888</v>
      </c>
      <c r="F332" s="25"/>
      <c r="G332" s="222">
        <v>500</v>
      </c>
      <c r="H332" s="222">
        <v>599</v>
      </c>
      <c r="I332" s="20" t="s">
        <v>606</v>
      </c>
      <c r="J332" s="20" t="s">
        <v>605</v>
      </c>
      <c r="K332" s="20" t="s">
        <v>602</v>
      </c>
      <c r="L332" s="27">
        <v>24</v>
      </c>
      <c r="M332" s="20">
        <v>21</v>
      </c>
      <c r="N332" s="20" t="s">
        <v>68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41">
        <v>41704.300000000003</v>
      </c>
      <c r="AG332" s="41">
        <v>208260.52</v>
      </c>
      <c r="AH332" s="25" t="s">
        <v>74</v>
      </c>
      <c r="AI332" s="20"/>
      <c r="AJ332" s="27"/>
      <c r="AK332" s="41"/>
      <c r="AL332" s="41"/>
      <c r="AM332" s="20"/>
      <c r="AN332" s="41"/>
      <c r="AO332" s="41"/>
      <c r="AP332" s="20"/>
      <c r="AQ332" s="41"/>
      <c r="AR332" s="41"/>
      <c r="AS332" s="20"/>
      <c r="AT332" s="41"/>
      <c r="AU332" s="41"/>
      <c r="AV332" s="20"/>
      <c r="AW332" s="20"/>
      <c r="AX332" s="20"/>
      <c r="AY332" s="159" t="s">
        <v>1303</v>
      </c>
      <c r="AZ332" s="55">
        <v>1121</v>
      </c>
      <c r="BA332" s="55">
        <v>24</v>
      </c>
      <c r="BB332" s="60">
        <v>26906</v>
      </c>
      <c r="BC332" s="40">
        <f t="shared" si="12"/>
        <v>0.43666095401313909</v>
      </c>
    </row>
    <row r="333" spans="2:55" x14ac:dyDescent="0.25">
      <c r="B333" s="55" t="s">
        <v>65</v>
      </c>
      <c r="D333" s="55" t="s">
        <v>1474</v>
      </c>
      <c r="E333" s="55" t="s">
        <v>866</v>
      </c>
      <c r="G333" s="66"/>
      <c r="H333" s="66"/>
      <c r="I333" s="71" t="s">
        <v>1304</v>
      </c>
      <c r="J333" s="71" t="s">
        <v>1305</v>
      </c>
      <c r="K333" s="71" t="s">
        <v>1306</v>
      </c>
      <c r="L333" s="66">
        <v>79</v>
      </c>
      <c r="M333" s="71">
        <v>21</v>
      </c>
      <c r="N333" s="71" t="s">
        <v>68</v>
      </c>
      <c r="Q333" s="57"/>
      <c r="R333" s="57"/>
      <c r="S333" s="61"/>
      <c r="T333" s="57"/>
      <c r="V333" s="57"/>
      <c r="W333" s="59"/>
      <c r="X333" s="59"/>
      <c r="Y333" s="59"/>
      <c r="Z333" s="59"/>
      <c r="AA333" s="59"/>
      <c r="AC333" s="59"/>
      <c r="AD333" s="59"/>
      <c r="AF333" s="103">
        <v>30106.943999999959</v>
      </c>
      <c r="AG333" s="59" t="s">
        <v>1475</v>
      </c>
      <c r="AI333" s="55" t="s">
        <v>869</v>
      </c>
      <c r="AY333" s="63"/>
      <c r="AZ333" s="73"/>
      <c r="BA333" s="66"/>
      <c r="BB333" s="73">
        <v>16726</v>
      </c>
      <c r="BC333" s="61">
        <f t="shared" si="12"/>
        <v>0.27144841733530678</v>
      </c>
    </row>
    <row r="334" spans="2:55" x14ac:dyDescent="0.25">
      <c r="B334" s="55" t="s">
        <v>65</v>
      </c>
      <c r="D334" s="55" t="s">
        <v>1474</v>
      </c>
      <c r="E334" s="55" t="s">
        <v>866</v>
      </c>
      <c r="G334" s="66"/>
      <c r="H334" s="66"/>
      <c r="I334" s="71" t="s">
        <v>1307</v>
      </c>
      <c r="J334" s="71" t="s">
        <v>1308</v>
      </c>
      <c r="K334" s="71" t="s">
        <v>1309</v>
      </c>
      <c r="L334" s="66">
        <v>27.744583556576021</v>
      </c>
      <c r="M334" s="71">
        <v>21</v>
      </c>
      <c r="N334" s="71" t="s">
        <v>68</v>
      </c>
      <c r="AB334" s="57">
        <v>0</v>
      </c>
      <c r="AF334" s="103">
        <v>63563.111999999972</v>
      </c>
      <c r="AG334" s="59" t="s">
        <v>1475</v>
      </c>
      <c r="AI334" s="55" t="s">
        <v>869</v>
      </c>
      <c r="AY334" s="63"/>
      <c r="AZ334" s="73">
        <v>1773.869999999999</v>
      </c>
      <c r="BA334" s="66">
        <v>20</v>
      </c>
      <c r="BB334" s="73">
        <v>35312.839999999982</v>
      </c>
      <c r="BC334" s="61">
        <f t="shared" si="12"/>
        <v>0.57309664771104329</v>
      </c>
    </row>
    <row r="335" spans="2:55" x14ac:dyDescent="0.25">
      <c r="B335" s="55" t="s">
        <v>65</v>
      </c>
      <c r="D335" s="55" t="s">
        <v>1474</v>
      </c>
      <c r="E335" s="55" t="s">
        <v>866</v>
      </c>
      <c r="G335" s="100"/>
      <c r="H335" s="100"/>
      <c r="I335" s="55" t="s">
        <v>1310</v>
      </c>
      <c r="J335" s="55" t="s">
        <v>1308</v>
      </c>
      <c r="K335" s="55" t="s">
        <v>73</v>
      </c>
      <c r="L335" s="57">
        <v>26.798117084720019</v>
      </c>
      <c r="M335" s="55">
        <v>21</v>
      </c>
      <c r="N335" s="55" t="s">
        <v>68</v>
      </c>
      <c r="AB335" s="55">
        <v>0</v>
      </c>
      <c r="AF335" s="59">
        <v>58023.216000000008</v>
      </c>
      <c r="AG335" s="59" t="s">
        <v>1475</v>
      </c>
      <c r="AI335" s="55" t="s">
        <v>869</v>
      </c>
      <c r="AY335" s="101"/>
      <c r="AZ335" s="55">
        <v>1790.8400000000001</v>
      </c>
      <c r="BA335" s="55">
        <v>18</v>
      </c>
      <c r="BB335" s="60">
        <v>32235.120000000003</v>
      </c>
      <c r="BC335" s="61">
        <f t="shared" si="12"/>
        <v>0.52314793175975705</v>
      </c>
    </row>
    <row r="336" spans="2:55" x14ac:dyDescent="0.25">
      <c r="B336" s="55" t="s">
        <v>65</v>
      </c>
      <c r="E336" s="55" t="s">
        <v>937</v>
      </c>
      <c r="F336" s="55"/>
      <c r="G336" s="102"/>
      <c r="H336" s="102"/>
      <c r="I336" s="55" t="s">
        <v>100</v>
      </c>
      <c r="J336" s="55" t="s">
        <v>1311</v>
      </c>
      <c r="K336" s="55" t="s">
        <v>73</v>
      </c>
      <c r="M336" s="55">
        <v>21</v>
      </c>
      <c r="N336" s="55" t="s">
        <v>68</v>
      </c>
      <c r="AF336" s="59">
        <v>790710</v>
      </c>
      <c r="AH336" s="55"/>
      <c r="AI336" s="55" t="s">
        <v>869</v>
      </c>
      <c r="AJ336" s="55"/>
      <c r="AK336" s="55"/>
      <c r="AL336" s="55"/>
      <c r="AN336" s="55"/>
      <c r="AO336" s="55"/>
      <c r="AQ336" s="55"/>
      <c r="AR336" s="55"/>
      <c r="AT336" s="55"/>
      <c r="AU336" s="55"/>
      <c r="AY336" s="101"/>
      <c r="BB336" s="55">
        <v>395355</v>
      </c>
      <c r="BC336" s="61">
        <f t="shared" si="12"/>
        <v>6.4162674300849112</v>
      </c>
    </row>
    <row r="337" spans="2:55" ht="30" x14ac:dyDescent="0.25">
      <c r="B337" s="28" t="s">
        <v>65</v>
      </c>
      <c r="C337" s="28"/>
      <c r="D337" s="28" t="s">
        <v>149</v>
      </c>
      <c r="E337" s="29">
        <v>43282</v>
      </c>
      <c r="F337" s="38"/>
      <c r="G337" s="28">
        <v>200</v>
      </c>
      <c r="H337" s="28">
        <v>499</v>
      </c>
      <c r="I337" s="28" t="s">
        <v>139</v>
      </c>
      <c r="J337" s="28" t="s">
        <v>103</v>
      </c>
      <c r="K337" s="28" t="s">
        <v>140</v>
      </c>
      <c r="L337" s="35">
        <v>51.000785790292213</v>
      </c>
      <c r="M337" s="28">
        <v>21</v>
      </c>
      <c r="N337" s="28" t="s">
        <v>68</v>
      </c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35">
        <v>6</v>
      </c>
      <c r="AC337" s="28"/>
      <c r="AD337" s="28"/>
      <c r="AE337" s="28"/>
      <c r="AF337" s="34">
        <v>91627.5</v>
      </c>
      <c r="AG337" s="34"/>
      <c r="AH337" s="38"/>
      <c r="AI337" s="28" t="s">
        <v>94</v>
      </c>
      <c r="AJ337" s="35"/>
      <c r="AK337" s="34">
        <v>91627.5</v>
      </c>
      <c r="AL337" s="34" t="str">
        <f>IF(AG337="","",AG337)</f>
        <v/>
      </c>
      <c r="AM337" s="28"/>
      <c r="AN337" s="34"/>
      <c r="AO337" s="34"/>
      <c r="AP337" s="28"/>
      <c r="AQ337" s="34"/>
      <c r="AR337" s="34"/>
      <c r="AS337" s="28"/>
      <c r="AT337" s="34"/>
      <c r="AU337" s="34"/>
      <c r="AV337" s="28"/>
      <c r="AW337" s="28"/>
      <c r="AX337" s="28"/>
      <c r="AY337" s="195" t="s">
        <v>141</v>
      </c>
      <c r="AZ337" s="196">
        <v>2545.255317786271</v>
      </c>
      <c r="BA337" s="196">
        <v>23.999556969054293</v>
      </c>
      <c r="BB337" s="39">
        <v>61085</v>
      </c>
      <c r="BC337" s="40">
        <f t="shared" si="12"/>
        <v>0.99135636571369223</v>
      </c>
    </row>
    <row r="338" spans="2:55" x14ac:dyDescent="0.25">
      <c r="B338" s="28" t="s">
        <v>65</v>
      </c>
      <c r="C338" s="28"/>
      <c r="D338" s="28" t="s">
        <v>149</v>
      </c>
      <c r="E338" s="29">
        <v>43282</v>
      </c>
      <c r="F338" s="38"/>
      <c r="G338" s="28">
        <v>400</v>
      </c>
      <c r="H338" s="28">
        <v>599</v>
      </c>
      <c r="I338" s="28" t="s">
        <v>142</v>
      </c>
      <c r="J338" s="28" t="s">
        <v>139</v>
      </c>
      <c r="K338" s="28" t="s">
        <v>73</v>
      </c>
      <c r="L338" s="35">
        <v>29.241756905965417</v>
      </c>
      <c r="M338" s="28">
        <v>21</v>
      </c>
      <c r="N338" s="28" t="s">
        <v>68</v>
      </c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>
        <v>0</v>
      </c>
      <c r="AC338" s="28"/>
      <c r="AD338" s="28"/>
      <c r="AE338" s="28"/>
      <c r="AF338" s="34">
        <v>71077.679999999993</v>
      </c>
      <c r="AG338" s="34"/>
      <c r="AH338" s="38"/>
      <c r="AI338" s="28" t="s">
        <v>94</v>
      </c>
      <c r="AJ338" s="35"/>
      <c r="AK338" s="34">
        <v>71077.679999999993</v>
      </c>
      <c r="AL338" s="34" t="str">
        <f>IF(AG338="","",AG338)</f>
        <v/>
      </c>
      <c r="AM338" s="28"/>
      <c r="AN338" s="34"/>
      <c r="AO338" s="34"/>
      <c r="AP338" s="28"/>
      <c r="AQ338" s="34"/>
      <c r="AR338" s="34"/>
      <c r="AS338" s="28"/>
      <c r="AT338" s="34"/>
      <c r="AU338" s="34"/>
      <c r="AV338" s="28"/>
      <c r="AW338" s="28"/>
      <c r="AX338" s="28"/>
      <c r="AY338" s="195" t="s">
        <v>1312</v>
      </c>
      <c r="AZ338" s="28">
        <v>1974.3799999999999</v>
      </c>
      <c r="BA338" s="28">
        <v>24</v>
      </c>
      <c r="BB338" s="39">
        <v>47385.119999999995</v>
      </c>
      <c r="BC338" s="40">
        <f t="shared" si="12"/>
        <v>0.76901924125574506</v>
      </c>
    </row>
    <row r="339" spans="2:55" x14ac:dyDescent="0.25">
      <c r="B339" s="55" t="s">
        <v>65</v>
      </c>
      <c r="D339" s="55" t="s">
        <v>1313</v>
      </c>
      <c r="E339" s="55" t="s">
        <v>866</v>
      </c>
      <c r="F339" s="55"/>
      <c r="G339" s="102"/>
      <c r="H339" s="102"/>
      <c r="I339" s="55" t="s">
        <v>1314</v>
      </c>
      <c r="J339" s="55" t="s">
        <v>104</v>
      </c>
      <c r="K339" s="55" t="s">
        <v>1315</v>
      </c>
      <c r="L339" s="57">
        <v>22.23228448398466</v>
      </c>
      <c r="M339" s="55">
        <v>21</v>
      </c>
      <c r="N339" s="55" t="s">
        <v>69</v>
      </c>
      <c r="AB339" s="55">
        <v>6</v>
      </c>
      <c r="AF339" s="59">
        <v>90116</v>
      </c>
      <c r="AH339" s="55"/>
      <c r="AI339" s="55" t="s">
        <v>869</v>
      </c>
      <c r="AJ339" s="55"/>
      <c r="AK339" s="55"/>
      <c r="AL339" s="55"/>
      <c r="AN339" s="55"/>
      <c r="AO339" s="55"/>
      <c r="AQ339" s="55"/>
      <c r="AR339" s="55"/>
      <c r="AT339" s="55"/>
      <c r="AU339" s="55"/>
      <c r="AY339" s="101"/>
      <c r="AZ339" s="55">
        <v>1992.2543246099879</v>
      </c>
      <c r="BA339" s="55">
        <v>23.2</v>
      </c>
      <c r="BB339" s="55">
        <v>46213.309466029721</v>
      </c>
      <c r="BC339" s="61">
        <f t="shared" si="12"/>
        <v>0.75000177653835465</v>
      </c>
    </row>
    <row r="340" spans="2:55" x14ac:dyDescent="0.25">
      <c r="B340" s="55" t="s">
        <v>65</v>
      </c>
      <c r="D340" s="55" t="s">
        <v>1476</v>
      </c>
      <c r="E340" s="55" t="s">
        <v>866</v>
      </c>
      <c r="G340" s="55"/>
      <c r="H340" s="55"/>
      <c r="I340" s="55" t="s">
        <v>1316</v>
      </c>
      <c r="J340" s="55" t="s">
        <v>1317</v>
      </c>
      <c r="K340" s="55" t="s">
        <v>1318</v>
      </c>
      <c r="L340" s="76">
        <v>25.468623555934201</v>
      </c>
      <c r="M340" s="55">
        <v>21</v>
      </c>
      <c r="N340" s="55" t="s">
        <v>68</v>
      </c>
      <c r="Q340" s="57"/>
      <c r="R340" s="57"/>
      <c r="S340" s="61"/>
      <c r="T340" s="57"/>
      <c r="V340" s="57"/>
      <c r="W340" s="59"/>
      <c r="X340" s="59"/>
      <c r="Y340" s="59"/>
      <c r="Z340" s="59"/>
      <c r="AA340" s="59"/>
      <c r="AB340" s="55">
        <v>6</v>
      </c>
      <c r="AC340" s="59"/>
      <c r="AD340" s="59"/>
      <c r="AF340" s="59">
        <v>51594.94799999996</v>
      </c>
      <c r="AG340" s="59">
        <v>21680.6</v>
      </c>
      <c r="AI340" s="55" t="s">
        <v>869</v>
      </c>
      <c r="AY340" s="63"/>
      <c r="AZ340" s="55">
        <v>1691.2699999999991</v>
      </c>
      <c r="BA340" s="55">
        <v>17</v>
      </c>
      <c r="BB340" s="60">
        <v>28663.859999999979</v>
      </c>
      <c r="BC340" s="61">
        <f t="shared" si="12"/>
        <v>0.46518949131416965</v>
      </c>
    </row>
    <row r="341" spans="2:55" x14ac:dyDescent="0.25">
      <c r="B341" s="28"/>
      <c r="C341" s="28"/>
      <c r="D341" s="28"/>
      <c r="E341" s="29">
        <v>42917</v>
      </c>
      <c r="F341" s="30"/>
      <c r="G341" s="28"/>
      <c r="H341" s="28"/>
      <c r="I341" s="28" t="s">
        <v>110</v>
      </c>
      <c r="J341" s="28" t="s">
        <v>111</v>
      </c>
      <c r="K341" s="28" t="s">
        <v>73</v>
      </c>
      <c r="L341" s="35"/>
      <c r="M341" s="28">
        <v>21</v>
      </c>
      <c r="N341" s="28" t="s">
        <v>68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34">
        <v>27956</v>
      </c>
      <c r="AG341" s="34"/>
      <c r="AH341" s="30"/>
      <c r="AI341" s="28" t="s">
        <v>129</v>
      </c>
      <c r="AJ341" s="35"/>
      <c r="AK341" s="34"/>
      <c r="AL341" s="34"/>
      <c r="AM341" s="28"/>
      <c r="AN341" s="34"/>
      <c r="AO341" s="34"/>
      <c r="AP341" s="28"/>
      <c r="AQ341" s="34"/>
      <c r="AR341" s="34"/>
      <c r="AS341" s="28"/>
      <c r="AT341" s="34"/>
      <c r="AU341" s="34"/>
      <c r="AV341" s="28"/>
      <c r="AW341" s="28"/>
      <c r="AX341" s="28"/>
      <c r="AY341" s="223" t="s">
        <v>151</v>
      </c>
      <c r="AZ341" s="28"/>
      <c r="BA341" s="28"/>
      <c r="BB341" s="39">
        <v>16943</v>
      </c>
      <c r="BC341" s="40">
        <f t="shared" si="12"/>
        <v>0.27497013840201501</v>
      </c>
    </row>
    <row r="342" spans="2:55" x14ac:dyDescent="0.25">
      <c r="B342" s="28"/>
      <c r="C342" s="28"/>
      <c r="D342" s="28"/>
      <c r="E342" s="29">
        <v>42917</v>
      </c>
      <c r="F342" s="30"/>
      <c r="G342" s="28"/>
      <c r="H342" s="28"/>
      <c r="I342" s="28" t="s">
        <v>105</v>
      </c>
      <c r="J342" s="28" t="s">
        <v>106</v>
      </c>
      <c r="K342" s="28" t="s">
        <v>107</v>
      </c>
      <c r="L342" s="35"/>
      <c r="M342" s="28">
        <v>21</v>
      </c>
      <c r="N342" s="28" t="s">
        <v>68</v>
      </c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34">
        <v>57107</v>
      </c>
      <c r="AG342" s="34"/>
      <c r="AH342" s="30"/>
      <c r="AI342" s="28" t="s">
        <v>108</v>
      </c>
      <c r="AJ342" s="35" t="s">
        <v>109</v>
      </c>
      <c r="AK342" s="34">
        <v>50000</v>
      </c>
      <c r="AL342" s="34"/>
      <c r="AM342" s="28"/>
      <c r="AN342" s="34"/>
      <c r="AO342" s="34"/>
      <c r="AP342" s="28"/>
      <c r="AQ342" s="34"/>
      <c r="AR342" s="34"/>
      <c r="AS342" s="28"/>
      <c r="AT342" s="34"/>
      <c r="AU342" s="34"/>
      <c r="AV342" s="28"/>
      <c r="AW342" s="28"/>
      <c r="AX342" s="28"/>
      <c r="AY342" s="223" t="s">
        <v>151</v>
      </c>
      <c r="AZ342" s="28"/>
      <c r="BA342" s="28"/>
      <c r="BB342" s="39">
        <v>34610</v>
      </c>
      <c r="BC342" s="40">
        <f t="shared" si="12"/>
        <v>0.56169016644595049</v>
      </c>
    </row>
    <row r="343" spans="2:55" x14ac:dyDescent="0.25">
      <c r="B343" s="55" t="s">
        <v>65</v>
      </c>
      <c r="D343" s="55" t="s">
        <v>1474</v>
      </c>
      <c r="E343" s="55" t="s">
        <v>866</v>
      </c>
      <c r="G343" s="66"/>
      <c r="H343" s="66"/>
      <c r="I343" s="71" t="s">
        <v>1305</v>
      </c>
      <c r="J343" s="71" t="s">
        <v>1307</v>
      </c>
      <c r="K343" s="71" t="s">
        <v>73</v>
      </c>
      <c r="L343" s="66">
        <v>35.377684397108943</v>
      </c>
      <c r="M343" s="71">
        <v>21</v>
      </c>
      <c r="N343" s="71" t="s">
        <v>68</v>
      </c>
      <c r="Q343" s="57"/>
      <c r="R343" s="57"/>
      <c r="S343" s="61"/>
      <c r="T343" s="57"/>
      <c r="V343" s="57"/>
      <c r="W343" s="59"/>
      <c r="X343" s="59"/>
      <c r="Y343" s="59"/>
      <c r="Z343" s="59"/>
      <c r="AA343" s="59"/>
      <c r="AB343" s="55">
        <v>0</v>
      </c>
      <c r="AC343" s="59"/>
      <c r="AD343" s="59"/>
      <c r="AF343" s="103">
        <v>47118.959999999985</v>
      </c>
      <c r="AG343" s="59">
        <v>5437</v>
      </c>
      <c r="AI343" s="55" t="s">
        <v>869</v>
      </c>
      <c r="AY343" s="63"/>
      <c r="AZ343" s="73">
        <v>1583.1699999999989</v>
      </c>
      <c r="BA343" s="66">
        <v>16.25</v>
      </c>
      <c r="BB343" s="73">
        <v>26177.19999999999</v>
      </c>
      <c r="BC343" s="61">
        <f t="shared" si="12"/>
        <v>0.42483316455038805</v>
      </c>
    </row>
    <row r="344" spans="2:55" x14ac:dyDescent="0.25">
      <c r="B344" s="55" t="s">
        <v>65</v>
      </c>
      <c r="D344" s="55" t="s">
        <v>1474</v>
      </c>
      <c r="E344" s="55" t="s">
        <v>866</v>
      </c>
      <c r="F344" s="55"/>
      <c r="G344" s="102"/>
      <c r="H344" s="102"/>
      <c r="I344" s="55" t="s">
        <v>1319</v>
      </c>
      <c r="J344" s="55" t="s">
        <v>1307</v>
      </c>
      <c r="K344" s="55" t="s">
        <v>1304</v>
      </c>
      <c r="L344" s="57">
        <v>20</v>
      </c>
      <c r="M344" s="55">
        <v>21</v>
      </c>
      <c r="N344" s="55" t="s">
        <v>68</v>
      </c>
      <c r="AB344" s="55">
        <v>0</v>
      </c>
      <c r="AF344" s="59">
        <v>43749.504000000001</v>
      </c>
      <c r="AG344" s="59" t="s">
        <v>1475</v>
      </c>
      <c r="AH344" s="55"/>
      <c r="AI344" s="55" t="s">
        <v>869</v>
      </c>
      <c r="AJ344" s="55"/>
      <c r="AK344" s="55"/>
      <c r="AL344" s="55"/>
      <c r="AN344" s="55"/>
      <c r="AO344" s="55"/>
      <c r="AQ344" s="55"/>
      <c r="AR344" s="55"/>
      <c r="AT344" s="55"/>
      <c r="AU344" s="55"/>
      <c r="AY344" s="101"/>
      <c r="AZ344" s="55">
        <v>1012.72</v>
      </c>
      <c r="BA344" s="55">
        <v>24</v>
      </c>
      <c r="BB344" s="55">
        <v>24305.279999999999</v>
      </c>
      <c r="BC344" s="61">
        <f t="shared" si="12"/>
        <v>0.39445353275687467</v>
      </c>
    </row>
    <row r="345" spans="2:55" x14ac:dyDescent="0.25">
      <c r="B345" s="55" t="s">
        <v>65</v>
      </c>
      <c r="E345" s="55" t="s">
        <v>866</v>
      </c>
      <c r="G345" s="100"/>
      <c r="H345" s="100"/>
      <c r="I345" s="55" t="s">
        <v>1320</v>
      </c>
      <c r="J345" s="55" t="s">
        <v>1321</v>
      </c>
      <c r="K345" s="55" t="s">
        <v>819</v>
      </c>
      <c r="L345" s="57">
        <v>59</v>
      </c>
      <c r="M345" s="55">
        <v>21</v>
      </c>
      <c r="N345" s="55" t="s">
        <v>68</v>
      </c>
      <c r="AB345" s="55">
        <v>2</v>
      </c>
      <c r="AF345" s="59">
        <v>47460.15</v>
      </c>
      <c r="AI345" s="55" t="s">
        <v>869</v>
      </c>
      <c r="AY345" s="101"/>
      <c r="AZ345" s="55">
        <v>1054.67</v>
      </c>
      <c r="BA345" s="55">
        <v>25</v>
      </c>
      <c r="BB345" s="60">
        <v>26366.75</v>
      </c>
      <c r="BC345" s="61">
        <f t="shared" si="12"/>
        <v>0.42790939601672251</v>
      </c>
    </row>
    <row r="346" spans="2:55" x14ac:dyDescent="0.25">
      <c r="B346" s="28" t="s">
        <v>65</v>
      </c>
      <c r="C346" s="28"/>
      <c r="D346" s="28" t="s">
        <v>149</v>
      </c>
      <c r="E346" s="29">
        <v>43282</v>
      </c>
      <c r="F346" s="38"/>
      <c r="G346" s="28">
        <v>6700</v>
      </c>
      <c r="H346" s="28">
        <v>6799</v>
      </c>
      <c r="I346" s="28" t="s">
        <v>143</v>
      </c>
      <c r="J346" s="28" t="s">
        <v>139</v>
      </c>
      <c r="K346" s="28" t="s">
        <v>142</v>
      </c>
      <c r="L346" s="35">
        <v>2</v>
      </c>
      <c r="M346" s="28">
        <v>21</v>
      </c>
      <c r="N346" s="28" t="s">
        <v>68</v>
      </c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35">
        <v>0</v>
      </c>
      <c r="AC346" s="28"/>
      <c r="AD346" s="28"/>
      <c r="AE346" s="28"/>
      <c r="AF346" s="34">
        <v>14709.600000000002</v>
      </c>
      <c r="AG346" s="34"/>
      <c r="AH346" s="38"/>
      <c r="AI346" s="28" t="s">
        <v>94</v>
      </c>
      <c r="AJ346" s="35"/>
      <c r="AK346" s="34">
        <v>14709.600000000002</v>
      </c>
      <c r="AL346" s="34" t="str">
        <f>IF(AG346="","",AG346)</f>
        <v/>
      </c>
      <c r="AM346" s="28"/>
      <c r="AN346" s="34"/>
      <c r="AO346" s="34"/>
      <c r="AP346" s="28"/>
      <c r="AQ346" s="34"/>
      <c r="AR346" s="34"/>
      <c r="AS346" s="28"/>
      <c r="AT346" s="34"/>
      <c r="AU346" s="34"/>
      <c r="AV346" s="28"/>
      <c r="AW346" s="28"/>
      <c r="AX346" s="28"/>
      <c r="AY346" s="195" t="s">
        <v>1312</v>
      </c>
      <c r="AZ346" s="196">
        <v>408.6</v>
      </c>
      <c r="BA346" s="196">
        <v>24.000000000000004</v>
      </c>
      <c r="BB346" s="39">
        <v>9806.4000000000015</v>
      </c>
      <c r="BC346" s="40">
        <f t="shared" si="12"/>
        <v>0.15914933395653194</v>
      </c>
    </row>
    <row r="347" spans="2:55" x14ac:dyDescent="0.25">
      <c r="B347" s="28" t="s">
        <v>65</v>
      </c>
      <c r="C347" s="28"/>
      <c r="D347" s="28" t="s">
        <v>149</v>
      </c>
      <c r="E347" s="29">
        <v>43282</v>
      </c>
      <c r="F347" s="38"/>
      <c r="G347" s="28">
        <v>6500</v>
      </c>
      <c r="H347" s="28">
        <v>6699</v>
      </c>
      <c r="I347" s="28" t="s">
        <v>143</v>
      </c>
      <c r="J347" s="28" t="s">
        <v>139</v>
      </c>
      <c r="K347" s="28" t="s">
        <v>144</v>
      </c>
      <c r="L347" s="35">
        <v>53.977723345801195</v>
      </c>
      <c r="M347" s="28">
        <v>21</v>
      </c>
      <c r="N347" s="28" t="s">
        <v>68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>
        <v>4</v>
      </c>
      <c r="AC347" s="28"/>
      <c r="AD347" s="28"/>
      <c r="AE347" s="28"/>
      <c r="AF347" s="34">
        <v>45316.5</v>
      </c>
      <c r="AG347" s="34"/>
      <c r="AH347" s="38"/>
      <c r="AI347" s="28" t="s">
        <v>94</v>
      </c>
      <c r="AJ347" s="35"/>
      <c r="AK347" s="34">
        <v>45316.5</v>
      </c>
      <c r="AL347" s="34" t="str">
        <f>IF(AG347="","",AG347)</f>
        <v/>
      </c>
      <c r="AM347" s="28"/>
      <c r="AN347" s="34"/>
      <c r="AO347" s="34"/>
      <c r="AP347" s="28"/>
      <c r="AQ347" s="34"/>
      <c r="AR347" s="34"/>
      <c r="AS347" s="28"/>
      <c r="AT347" s="34"/>
      <c r="AU347" s="34"/>
      <c r="AV347" s="28"/>
      <c r="AW347" s="28"/>
      <c r="AX347" s="28"/>
      <c r="AY347" s="195" t="s">
        <v>1312</v>
      </c>
      <c r="AZ347" s="28">
        <v>1316.5660123774539</v>
      </c>
      <c r="BA347" s="28">
        <v>22.94681749033229</v>
      </c>
      <c r="BB347" s="39">
        <v>30211</v>
      </c>
      <c r="BC347" s="40">
        <f t="shared" si="12"/>
        <v>0.49029822648074578</v>
      </c>
    </row>
    <row r="348" spans="2:55" x14ac:dyDescent="0.25">
      <c r="B348" s="55" t="s">
        <v>65</v>
      </c>
      <c r="E348" s="55" t="s">
        <v>866</v>
      </c>
      <c r="G348" s="100"/>
      <c r="H348" s="100"/>
      <c r="I348" s="55" t="s">
        <v>819</v>
      </c>
      <c r="J348" s="55" t="s">
        <v>1321</v>
      </c>
      <c r="K348" s="55" t="s">
        <v>1322</v>
      </c>
      <c r="L348" s="57">
        <v>30.992718177325496</v>
      </c>
      <c r="M348" s="55">
        <v>21</v>
      </c>
      <c r="N348" s="55" t="s">
        <v>68</v>
      </c>
      <c r="AB348" s="55">
        <v>10</v>
      </c>
      <c r="AF348" s="59">
        <v>107083.07999999994</v>
      </c>
      <c r="AI348" s="55" t="s">
        <v>869</v>
      </c>
      <c r="AY348" s="101"/>
      <c r="AZ348" s="55">
        <v>2074.099999999999</v>
      </c>
      <c r="BA348" s="55">
        <v>29.75</v>
      </c>
      <c r="BB348" s="60">
        <v>59490.599999999969</v>
      </c>
      <c r="BC348" s="61">
        <f t="shared" si="12"/>
        <v>0.96548064189452321</v>
      </c>
    </row>
    <row r="349" spans="2:55" x14ac:dyDescent="0.25">
      <c r="B349" s="55" t="s">
        <v>65</v>
      </c>
      <c r="D349" s="55" t="s">
        <v>1474</v>
      </c>
      <c r="E349" s="55" t="s">
        <v>866</v>
      </c>
      <c r="G349" s="66"/>
      <c r="H349" s="66"/>
      <c r="I349" s="71" t="s">
        <v>1309</v>
      </c>
      <c r="J349" s="71" t="s">
        <v>1307</v>
      </c>
      <c r="K349" s="71" t="s">
        <v>1304</v>
      </c>
      <c r="L349" s="66">
        <v>14</v>
      </c>
      <c r="M349" s="71">
        <v>21</v>
      </c>
      <c r="N349" s="71" t="s">
        <v>68</v>
      </c>
      <c r="AB349" s="57">
        <v>0</v>
      </c>
      <c r="AF349" s="103">
        <v>43307.29799999958</v>
      </c>
      <c r="AG349" s="59" t="s">
        <v>1475</v>
      </c>
      <c r="AI349" s="55" t="s">
        <v>869</v>
      </c>
      <c r="AY349" s="63"/>
      <c r="AZ349" s="73">
        <v>1046.0699999999899</v>
      </c>
      <c r="BA349" s="66">
        <v>23</v>
      </c>
      <c r="BB349" s="73">
        <v>24059.609999999768</v>
      </c>
      <c r="BC349" s="61">
        <f t="shared" si="12"/>
        <v>0.39046652255199438</v>
      </c>
    </row>
    <row r="350" spans="2:55" x14ac:dyDescent="0.25">
      <c r="B350" s="55" t="s">
        <v>65</v>
      </c>
      <c r="D350" s="55" t="s">
        <v>1313</v>
      </c>
      <c r="E350" s="55" t="s">
        <v>866</v>
      </c>
      <c r="F350" s="55"/>
      <c r="G350" s="100"/>
      <c r="H350" s="100"/>
      <c r="I350" s="55" t="s">
        <v>1323</v>
      </c>
      <c r="J350" s="55" t="s">
        <v>1315</v>
      </c>
      <c r="K350" s="55" t="s">
        <v>1324</v>
      </c>
      <c r="L350" s="57">
        <v>45.878963101776655</v>
      </c>
      <c r="M350" s="55">
        <v>21</v>
      </c>
      <c r="N350" s="55" t="s">
        <v>69</v>
      </c>
      <c r="AB350" s="55">
        <v>7</v>
      </c>
      <c r="AF350" s="59">
        <v>130320</v>
      </c>
      <c r="AH350" s="55"/>
      <c r="AI350" s="55" t="s">
        <v>869</v>
      </c>
      <c r="AJ350" s="55"/>
      <c r="AK350" s="55"/>
      <c r="AL350" s="55"/>
      <c r="AN350" s="55"/>
      <c r="AO350" s="55"/>
      <c r="AQ350" s="55"/>
      <c r="AR350" s="55"/>
      <c r="AT350" s="55"/>
      <c r="AU350" s="55"/>
      <c r="AY350" s="101"/>
      <c r="AZ350" s="55">
        <v>2906.2099999999941</v>
      </c>
      <c r="BA350" s="55">
        <v>22.8</v>
      </c>
      <c r="BB350" s="55">
        <v>66830.85999999987</v>
      </c>
      <c r="BC350" s="61">
        <f t="shared" si="12"/>
        <v>1.0846066708213218</v>
      </c>
    </row>
    <row r="351" spans="2:55" x14ac:dyDescent="0.25">
      <c r="B351" s="55" t="s">
        <v>65</v>
      </c>
      <c r="E351" s="55" t="s">
        <v>866</v>
      </c>
      <c r="G351" s="100"/>
      <c r="H351" s="100"/>
      <c r="I351" s="55" t="s">
        <v>1325</v>
      </c>
      <c r="J351" s="55" t="s">
        <v>188</v>
      </c>
      <c r="K351" s="55" t="s">
        <v>78</v>
      </c>
      <c r="L351" s="57">
        <v>27.499860374197155</v>
      </c>
      <c r="M351" s="55">
        <v>21</v>
      </c>
      <c r="N351" s="55" t="s">
        <v>68</v>
      </c>
      <c r="AB351" s="55">
        <v>2</v>
      </c>
      <c r="AF351" s="59">
        <v>45249.515999999952</v>
      </c>
      <c r="AI351" s="55" t="s">
        <v>869</v>
      </c>
      <c r="AY351" s="101"/>
      <c r="AZ351" s="55">
        <v>966.86999999999898</v>
      </c>
      <c r="BA351" s="55">
        <v>26</v>
      </c>
      <c r="BB351" s="60">
        <v>25138.619999999974</v>
      </c>
      <c r="BC351" s="61">
        <f t="shared" si="12"/>
        <v>0.40797791540079414</v>
      </c>
    </row>
    <row r="352" spans="2:55" x14ac:dyDescent="0.25">
      <c r="B352" s="55" t="s">
        <v>65</v>
      </c>
      <c r="E352" s="55" t="s">
        <v>866</v>
      </c>
      <c r="G352" s="100"/>
      <c r="H352" s="100"/>
      <c r="I352" s="55" t="s">
        <v>1322</v>
      </c>
      <c r="J352" s="55" t="s">
        <v>1326</v>
      </c>
      <c r="K352" s="55" t="s">
        <v>78</v>
      </c>
      <c r="L352" s="57">
        <v>31.391034924056179</v>
      </c>
      <c r="M352" s="55">
        <v>21</v>
      </c>
      <c r="N352" s="55" t="s">
        <v>68</v>
      </c>
      <c r="AB352" s="55">
        <v>4</v>
      </c>
      <c r="AF352" s="59">
        <v>80171.099999999948</v>
      </c>
      <c r="AI352" s="55" t="s">
        <v>869</v>
      </c>
      <c r="AY352" s="101"/>
      <c r="AZ352" s="55">
        <v>1484.6499999999992</v>
      </c>
      <c r="BA352" s="55">
        <v>30</v>
      </c>
      <c r="BB352" s="60">
        <v>44539.499999999971</v>
      </c>
      <c r="BC352" s="61">
        <f t="shared" si="12"/>
        <v>0.72283730622419518</v>
      </c>
    </row>
    <row r="353" spans="2:55" x14ac:dyDescent="0.25">
      <c r="B353" s="55" t="s">
        <v>65</v>
      </c>
      <c r="D353" s="55" t="s">
        <v>1327</v>
      </c>
      <c r="E353" s="55" t="s">
        <v>866</v>
      </c>
      <c r="F353" s="55"/>
      <c r="G353" s="102"/>
      <c r="H353" s="102"/>
      <c r="I353" s="55" t="s">
        <v>1328</v>
      </c>
      <c r="J353" s="55" t="s">
        <v>1324</v>
      </c>
      <c r="K353" s="55" t="s">
        <v>104</v>
      </c>
      <c r="L353" s="57">
        <v>45.527423185394106</v>
      </c>
      <c r="M353" s="55">
        <v>21</v>
      </c>
      <c r="N353" s="55" t="s">
        <v>68</v>
      </c>
      <c r="AB353" s="55">
        <v>0</v>
      </c>
      <c r="AF353" s="59">
        <v>116415.35999999946</v>
      </c>
      <c r="AG353" s="59">
        <v>1711.66</v>
      </c>
      <c r="AH353" s="55"/>
      <c r="AI353" s="55" t="s">
        <v>869</v>
      </c>
      <c r="AJ353" s="55"/>
      <c r="AK353" s="55"/>
      <c r="AL353" s="55"/>
      <c r="AN353" s="55"/>
      <c r="AO353" s="55"/>
      <c r="AQ353" s="55"/>
      <c r="AR353" s="55"/>
      <c r="AT353" s="55"/>
      <c r="AU353" s="55"/>
      <c r="AY353" s="101"/>
      <c r="AZ353" s="55">
        <v>2694.7999999999884</v>
      </c>
      <c r="BA353" s="55">
        <v>24</v>
      </c>
      <c r="BB353" s="55">
        <v>64675.199999999699</v>
      </c>
      <c r="BC353" s="61">
        <f t="shared" si="12"/>
        <v>1.0496221858689676</v>
      </c>
    </row>
    <row r="354" spans="2:55" x14ac:dyDescent="0.25">
      <c r="B354" s="55" t="s">
        <v>65</v>
      </c>
      <c r="E354" s="55" t="s">
        <v>866</v>
      </c>
      <c r="G354" s="100"/>
      <c r="H354" s="100"/>
      <c r="I354" s="55" t="s">
        <v>1306</v>
      </c>
      <c r="J354" s="55" t="s">
        <v>1304</v>
      </c>
      <c r="K354" s="55" t="s">
        <v>73</v>
      </c>
      <c r="L354" s="57">
        <v>52</v>
      </c>
      <c r="M354" s="55">
        <v>21</v>
      </c>
      <c r="N354" s="55" t="s">
        <v>68</v>
      </c>
      <c r="AB354" s="55">
        <v>0</v>
      </c>
      <c r="AF354" s="59">
        <v>3236.7599999999966</v>
      </c>
      <c r="AI354" s="55" t="s">
        <v>869</v>
      </c>
      <c r="AY354" s="101"/>
      <c r="AZ354" s="55">
        <v>89.909999999999897</v>
      </c>
      <c r="BA354" s="55">
        <v>20</v>
      </c>
      <c r="BB354" s="60">
        <v>1798.199999999998</v>
      </c>
      <c r="BC354" s="61">
        <f t="shared" si="12"/>
        <v>2.9183220378593097E-2</v>
      </c>
    </row>
    <row r="355" spans="2:55" x14ac:dyDescent="0.25">
      <c r="B355" s="55" t="s">
        <v>65</v>
      </c>
      <c r="E355" s="55" t="s">
        <v>866</v>
      </c>
      <c r="G355" s="100"/>
      <c r="H355" s="100"/>
      <c r="I355" s="55" t="s">
        <v>1329</v>
      </c>
      <c r="J355" s="55" t="s">
        <v>1330</v>
      </c>
      <c r="K355" s="55" t="s">
        <v>73</v>
      </c>
      <c r="L355" s="57">
        <v>39</v>
      </c>
      <c r="M355" s="55">
        <v>22</v>
      </c>
      <c r="N355" s="55" t="s">
        <v>68</v>
      </c>
      <c r="AB355" s="55">
        <v>2</v>
      </c>
      <c r="AF355" s="59">
        <v>7681.2119999999613</v>
      </c>
      <c r="AI355" s="55" t="s">
        <v>869</v>
      </c>
      <c r="AY355" s="101"/>
      <c r="AZ355" s="55">
        <v>193.969999999999</v>
      </c>
      <c r="BA355" s="55">
        <v>22</v>
      </c>
      <c r="BB355" s="60">
        <v>4267.3399999999783</v>
      </c>
      <c r="BC355" s="61">
        <f t="shared" si="12"/>
        <v>6.9255212796343557E-2</v>
      </c>
    </row>
    <row r="356" spans="2:55" ht="15.75" thickBot="1" x14ac:dyDescent="0.3">
      <c r="B356" s="55" t="s">
        <v>65</v>
      </c>
      <c r="E356" s="55" t="s">
        <v>866</v>
      </c>
      <c r="F356" s="55"/>
      <c r="G356" s="134"/>
      <c r="H356" s="135"/>
      <c r="I356" s="55" t="s">
        <v>1330</v>
      </c>
      <c r="J356" s="55" t="s">
        <v>1331</v>
      </c>
      <c r="K356" s="55" t="s">
        <v>73</v>
      </c>
      <c r="L356" s="57">
        <v>39.026390533310042</v>
      </c>
      <c r="M356" s="55">
        <v>22</v>
      </c>
      <c r="N356" s="55" t="s">
        <v>68</v>
      </c>
      <c r="AB356" s="55">
        <v>10</v>
      </c>
      <c r="AF356" s="59">
        <v>133542.432</v>
      </c>
      <c r="AH356" s="55"/>
      <c r="AI356" s="55" t="s">
        <v>869</v>
      </c>
      <c r="AJ356" s="55"/>
      <c r="AK356" s="55"/>
      <c r="AL356" s="55"/>
      <c r="AN356" s="55"/>
      <c r="AO356" s="55"/>
      <c r="AQ356" s="55"/>
      <c r="AR356" s="55"/>
      <c r="AT356" s="55"/>
      <c r="AU356" s="55"/>
      <c r="AY356" s="110"/>
      <c r="AZ356" s="55">
        <v>3091.2599999999993</v>
      </c>
      <c r="BA356" s="55">
        <v>24</v>
      </c>
      <c r="BB356" s="55">
        <v>74190.239999999991</v>
      </c>
      <c r="BC356" s="61">
        <f t="shared" si="12"/>
        <v>1.2040430007010983</v>
      </c>
    </row>
    <row r="357" spans="2:55" x14ac:dyDescent="0.25">
      <c r="B357" s="55" t="s">
        <v>72</v>
      </c>
      <c r="E357" s="55" t="s">
        <v>866</v>
      </c>
      <c r="G357" s="218"/>
      <c r="H357" s="219"/>
      <c r="I357" s="55" t="s">
        <v>1332</v>
      </c>
      <c r="J357" s="55" t="s">
        <v>1333</v>
      </c>
      <c r="K357" s="55" t="s">
        <v>73</v>
      </c>
      <c r="L357" s="57">
        <v>30</v>
      </c>
      <c r="M357" s="55">
        <v>22</v>
      </c>
      <c r="N357" s="55" t="s">
        <v>68</v>
      </c>
      <c r="AB357" s="55">
        <v>0</v>
      </c>
      <c r="AF357" s="59">
        <v>8915</v>
      </c>
      <c r="AI357" s="55" t="s">
        <v>869</v>
      </c>
      <c r="AY357" s="110"/>
      <c r="BB357" s="60">
        <v>4953</v>
      </c>
      <c r="BC357" s="61">
        <f t="shared" si="12"/>
        <v>8.0382877619381482E-2</v>
      </c>
    </row>
    <row r="358" spans="2:55" x14ac:dyDescent="0.25">
      <c r="B358" s="55" t="s">
        <v>72</v>
      </c>
      <c r="E358" s="55" t="s">
        <v>866</v>
      </c>
      <c r="G358" s="224"/>
      <c r="H358" s="225"/>
      <c r="I358" s="55" t="s">
        <v>1333</v>
      </c>
      <c r="J358" s="55" t="s">
        <v>257</v>
      </c>
      <c r="K358" s="55" t="s">
        <v>73</v>
      </c>
      <c r="L358" s="76">
        <v>17.626087580166967</v>
      </c>
      <c r="M358" s="55">
        <v>22</v>
      </c>
      <c r="N358" s="55" t="s">
        <v>68</v>
      </c>
      <c r="Q358" s="57"/>
      <c r="R358" s="57"/>
      <c r="S358" s="61"/>
      <c r="T358" s="57"/>
      <c r="V358" s="57"/>
      <c r="W358" s="59"/>
      <c r="X358" s="59"/>
      <c r="Y358" s="59"/>
      <c r="Z358" s="59"/>
      <c r="AA358" s="59"/>
      <c r="AB358" s="55">
        <v>0</v>
      </c>
      <c r="AC358" s="59"/>
      <c r="AD358" s="59"/>
      <c r="AF358" s="59">
        <v>49091</v>
      </c>
      <c r="AI358" s="55" t="s">
        <v>869</v>
      </c>
      <c r="AY358" s="111"/>
      <c r="AZ358" s="55">
        <v>2400.0312879999979</v>
      </c>
      <c r="BA358" s="55">
        <v>10.666666666666666</v>
      </c>
      <c r="BB358" s="60">
        <v>27272.786952499977</v>
      </c>
      <c r="BC358" s="61">
        <f t="shared" si="12"/>
        <v>0.44261358690536434</v>
      </c>
    </row>
    <row r="359" spans="2:55" x14ac:dyDescent="0.25">
      <c r="B359" s="55" t="s">
        <v>65</v>
      </c>
      <c r="E359" s="55" t="s">
        <v>866</v>
      </c>
      <c r="F359" s="55"/>
      <c r="G359" s="121"/>
      <c r="H359" s="122"/>
      <c r="I359" s="55" t="s">
        <v>1334</v>
      </c>
      <c r="J359" s="55" t="s">
        <v>1330</v>
      </c>
      <c r="K359" s="55" t="s">
        <v>73</v>
      </c>
      <c r="L359" s="57">
        <v>50</v>
      </c>
      <c r="M359" s="55">
        <v>22</v>
      </c>
      <c r="N359" s="55" t="s">
        <v>68</v>
      </c>
      <c r="AB359" s="55">
        <v>0</v>
      </c>
      <c r="AF359" s="59">
        <v>12031.559999999965</v>
      </c>
      <c r="AH359" s="55"/>
      <c r="AI359" s="55" t="s">
        <v>869</v>
      </c>
      <c r="AJ359" s="55"/>
      <c r="AK359" s="55"/>
      <c r="AL359" s="55"/>
      <c r="AN359" s="55"/>
      <c r="AO359" s="55"/>
      <c r="AQ359" s="55"/>
      <c r="AR359" s="55"/>
      <c r="AT359" s="55"/>
      <c r="AU359" s="55"/>
      <c r="AY359" s="110"/>
      <c r="AZ359" s="55">
        <v>334.20999999999901</v>
      </c>
      <c r="BA359" s="55">
        <v>20</v>
      </c>
      <c r="BB359" s="55">
        <v>6684.1999999999807</v>
      </c>
      <c r="BC359" s="61">
        <f t="shared" si="12"/>
        <v>0.10847874633221646</v>
      </c>
    </row>
    <row r="360" spans="2:55" x14ac:dyDescent="0.25">
      <c r="B360" s="55" t="s">
        <v>65</v>
      </c>
      <c r="D360" s="55">
        <v>391627</v>
      </c>
      <c r="E360" s="55" t="s">
        <v>866</v>
      </c>
      <c r="G360" s="108"/>
      <c r="H360" s="109"/>
      <c r="I360" s="55" t="s">
        <v>1335</v>
      </c>
      <c r="J360" s="55" t="s">
        <v>1336</v>
      </c>
      <c r="K360" s="55" t="s">
        <v>1337</v>
      </c>
      <c r="L360" s="57">
        <v>32.399888657260171</v>
      </c>
      <c r="M360" s="55">
        <v>22</v>
      </c>
      <c r="N360" s="55" t="s">
        <v>68</v>
      </c>
      <c r="AB360" s="55">
        <v>6</v>
      </c>
      <c r="AF360" s="59">
        <v>87744.284020223844</v>
      </c>
      <c r="AG360" s="59">
        <v>13412.04</v>
      </c>
      <c r="AI360" s="55" t="s">
        <v>869</v>
      </c>
      <c r="AY360" s="110"/>
      <c r="AZ360" s="55">
        <v>2076.5443523199961</v>
      </c>
      <c r="BA360" s="55">
        <v>23.428571428571427</v>
      </c>
      <c r="BB360" s="60">
        <v>48746.824455679911</v>
      </c>
      <c r="BC360" s="61">
        <f t="shared" si="12"/>
        <v>0.79111851898937824</v>
      </c>
    </row>
    <row r="361" spans="2:55" x14ac:dyDescent="0.25">
      <c r="B361" s="55" t="s">
        <v>72</v>
      </c>
      <c r="E361" s="55" t="s">
        <v>866</v>
      </c>
      <c r="F361" s="55"/>
      <c r="G361" s="108"/>
      <c r="H361" s="109"/>
      <c r="I361" s="55" t="s">
        <v>1336</v>
      </c>
      <c r="J361" s="55" t="s">
        <v>1331</v>
      </c>
      <c r="K361" s="55" t="s">
        <v>607</v>
      </c>
      <c r="L361" s="57">
        <v>50.974454437026303</v>
      </c>
      <c r="M361" s="55">
        <v>22</v>
      </c>
      <c r="N361" s="55" t="s">
        <v>99</v>
      </c>
      <c r="AB361" s="55">
        <v>0</v>
      </c>
      <c r="AF361" s="59">
        <v>291737</v>
      </c>
      <c r="AH361" s="55"/>
      <c r="AI361" s="55" t="s">
        <v>869</v>
      </c>
      <c r="AJ361" s="55"/>
      <c r="AK361" s="55"/>
      <c r="AL361" s="55"/>
      <c r="AN361" s="55"/>
      <c r="AO361" s="55"/>
      <c r="AQ361" s="55"/>
      <c r="AR361" s="55"/>
      <c r="AT361" s="55"/>
      <c r="AU361" s="55"/>
      <c r="AY361" s="110"/>
      <c r="AZ361" s="55">
        <v>7438.2399999999898</v>
      </c>
      <c r="BA361" s="55">
        <v>20</v>
      </c>
      <c r="BB361" s="55">
        <v>149608.75999999983</v>
      </c>
      <c r="BC361" s="61">
        <f t="shared" si="12"/>
        <v>2.4280199163875231</v>
      </c>
    </row>
    <row r="362" spans="2:55" x14ac:dyDescent="0.25">
      <c r="B362" s="55" t="s">
        <v>65</v>
      </c>
      <c r="E362" s="55" t="s">
        <v>866</v>
      </c>
      <c r="F362" s="55"/>
      <c r="G362" s="121"/>
      <c r="H362" s="122"/>
      <c r="I362" s="55" t="s">
        <v>1338</v>
      </c>
      <c r="J362" s="55" t="s">
        <v>1330</v>
      </c>
      <c r="K362" s="55" t="s">
        <v>73</v>
      </c>
      <c r="L362" s="57">
        <v>63</v>
      </c>
      <c r="M362" s="55">
        <v>22</v>
      </c>
      <c r="N362" s="55" t="s">
        <v>68</v>
      </c>
      <c r="AB362" s="55">
        <v>0</v>
      </c>
      <c r="AF362" s="59">
        <v>11113.559999999965</v>
      </c>
      <c r="AH362" s="55"/>
      <c r="AI362" s="55" t="s">
        <v>869</v>
      </c>
      <c r="AJ362" s="55"/>
      <c r="AK362" s="55"/>
      <c r="AL362" s="55"/>
      <c r="AN362" s="55"/>
      <c r="AO362" s="55"/>
      <c r="AQ362" s="55"/>
      <c r="AR362" s="55"/>
      <c r="AT362" s="55"/>
      <c r="AU362" s="55"/>
      <c r="AY362" s="110"/>
      <c r="AZ362" s="55">
        <v>308.70999999999901</v>
      </c>
      <c r="BA362" s="55">
        <v>20</v>
      </c>
      <c r="BB362" s="55">
        <v>6174.1999999999807</v>
      </c>
      <c r="BC362" s="61">
        <f t="shared" si="12"/>
        <v>0.10020189036898518</v>
      </c>
    </row>
    <row r="363" spans="2:55" x14ac:dyDescent="0.25">
      <c r="B363" s="55" t="s">
        <v>72</v>
      </c>
      <c r="D363" s="55" t="s">
        <v>1339</v>
      </c>
      <c r="E363" s="55" t="s">
        <v>866</v>
      </c>
      <c r="F363" s="55"/>
      <c r="G363" s="108"/>
      <c r="H363" s="109"/>
      <c r="I363" s="55" t="s">
        <v>616</v>
      </c>
      <c r="J363" s="55" t="s">
        <v>91</v>
      </c>
      <c r="K363" s="55" t="s">
        <v>474</v>
      </c>
      <c r="L363" s="57">
        <v>53.865464163648603</v>
      </c>
      <c r="M363" s="55">
        <v>22</v>
      </c>
      <c r="N363" s="55" t="s">
        <v>69</v>
      </c>
      <c r="AB363" s="55">
        <v>0</v>
      </c>
      <c r="AF363" s="59">
        <v>500000</v>
      </c>
      <c r="AH363" s="55"/>
      <c r="AI363" s="55" t="s">
        <v>869</v>
      </c>
      <c r="AJ363" s="55"/>
      <c r="AK363" s="55"/>
      <c r="AL363" s="55"/>
      <c r="AN363" s="55"/>
      <c r="AO363" s="55"/>
      <c r="AQ363" s="55"/>
      <c r="AR363" s="55"/>
      <c r="AT363" s="55"/>
      <c r="AU363" s="55"/>
      <c r="AY363" s="110"/>
      <c r="AZ363" s="55">
        <v>7830.1598238199877</v>
      </c>
      <c r="BA363" s="55">
        <v>21.333333333333332</v>
      </c>
      <c r="BB363" s="55">
        <v>177103.35858840976</v>
      </c>
      <c r="BC363" s="61">
        <f t="shared" si="12"/>
        <v>2.8742333130211133</v>
      </c>
    </row>
    <row r="364" spans="2:55" x14ac:dyDescent="0.25">
      <c r="B364" s="55" t="s">
        <v>65</v>
      </c>
      <c r="E364" s="55" t="s">
        <v>866</v>
      </c>
      <c r="G364" s="108"/>
      <c r="H364" s="109"/>
      <c r="I364" s="55" t="s">
        <v>1340</v>
      </c>
      <c r="J364" s="55" t="s">
        <v>1341</v>
      </c>
      <c r="K364" s="55" t="s">
        <v>73</v>
      </c>
      <c r="L364" s="57">
        <v>71</v>
      </c>
      <c r="M364" s="55">
        <v>22</v>
      </c>
      <c r="N364" s="55" t="s">
        <v>68</v>
      </c>
      <c r="AB364" s="55">
        <v>0</v>
      </c>
      <c r="AF364" s="59">
        <v>11923.847999999969</v>
      </c>
      <c r="AI364" s="55" t="s">
        <v>869</v>
      </c>
      <c r="AY364" s="110"/>
      <c r="AZ364" s="55">
        <v>368.01999999999902</v>
      </c>
      <c r="BA364" s="55">
        <v>18</v>
      </c>
      <c r="BB364" s="60">
        <v>6624.3599999999824</v>
      </c>
      <c r="BC364" s="61">
        <f t="shared" si="12"/>
        <v>0.10750759523253069</v>
      </c>
    </row>
    <row r="365" spans="2:55" x14ac:dyDescent="0.25">
      <c r="B365" s="55" t="s">
        <v>65</v>
      </c>
      <c r="E365" s="55" t="s">
        <v>866</v>
      </c>
      <c r="G365" s="121"/>
      <c r="H365" s="122"/>
      <c r="I365" s="55" t="s">
        <v>1341</v>
      </c>
      <c r="J365" s="55" t="s">
        <v>1330</v>
      </c>
      <c r="K365" s="55" t="s">
        <v>73</v>
      </c>
      <c r="L365" s="57">
        <v>54.589711861410642</v>
      </c>
      <c r="M365" s="55">
        <v>22</v>
      </c>
      <c r="N365" s="55" t="s">
        <v>68</v>
      </c>
      <c r="AB365" s="55">
        <v>2</v>
      </c>
      <c r="AF365" s="59">
        <v>46839.959999999934</v>
      </c>
      <c r="AI365" s="55" t="s">
        <v>869</v>
      </c>
      <c r="AY365" s="110"/>
      <c r="AZ365" s="55">
        <v>1301.1099999999979</v>
      </c>
      <c r="BA365" s="55">
        <v>20</v>
      </c>
      <c r="BB365" s="60">
        <v>26022.199999999961</v>
      </c>
      <c r="BC365" s="61">
        <f t="shared" si="12"/>
        <v>0.42231764950273887</v>
      </c>
    </row>
    <row r="366" spans="2:55" x14ac:dyDescent="0.25">
      <c r="B366" s="55" t="s">
        <v>65</v>
      </c>
      <c r="E366" s="55" t="s">
        <v>866</v>
      </c>
      <c r="G366" s="121"/>
      <c r="H366" s="122"/>
      <c r="I366" s="55" t="s">
        <v>1342</v>
      </c>
      <c r="J366" s="55" t="s">
        <v>1330</v>
      </c>
      <c r="K366" s="55" t="s">
        <v>73</v>
      </c>
      <c r="L366" s="57">
        <v>38.179913411196139</v>
      </c>
      <c r="M366" s="55">
        <v>22</v>
      </c>
      <c r="N366" s="55" t="s">
        <v>68</v>
      </c>
      <c r="AB366" s="55">
        <v>0</v>
      </c>
      <c r="AF366" s="59">
        <v>35755.199999999968</v>
      </c>
      <c r="AI366" s="55" t="s">
        <v>869</v>
      </c>
      <c r="AY366" s="110"/>
      <c r="AZ366" s="55">
        <v>993.19999999999902</v>
      </c>
      <c r="BA366" s="55">
        <v>20</v>
      </c>
      <c r="BB366" s="60">
        <v>19863.999999999982</v>
      </c>
      <c r="BC366" s="61">
        <f t="shared" si="12"/>
        <v>0.3223754252031884</v>
      </c>
    </row>
    <row r="367" spans="2:55" x14ac:dyDescent="0.25">
      <c r="B367" s="55" t="s">
        <v>65</v>
      </c>
      <c r="E367" s="55" t="s">
        <v>866</v>
      </c>
      <c r="G367" s="108"/>
      <c r="H367" s="109"/>
      <c r="I367" s="55" t="s">
        <v>1343</v>
      </c>
      <c r="J367" s="55" t="s">
        <v>1342</v>
      </c>
      <c r="K367" s="55" t="s">
        <v>73</v>
      </c>
      <c r="L367" s="57">
        <v>31</v>
      </c>
      <c r="M367" s="55">
        <v>22</v>
      </c>
      <c r="N367" s="55" t="s">
        <v>68</v>
      </c>
      <c r="AB367" s="55">
        <v>0</v>
      </c>
      <c r="AF367" s="59">
        <v>29155.32</v>
      </c>
      <c r="AI367" s="55" t="s">
        <v>869</v>
      </c>
      <c r="AY367" s="110"/>
      <c r="AZ367" s="55">
        <v>809.87</v>
      </c>
      <c r="BA367" s="55">
        <v>20</v>
      </c>
      <c r="BB367" s="60">
        <v>16197.4</v>
      </c>
      <c r="BC367" s="61">
        <f t="shared" si="12"/>
        <v>0.26286969956635764</v>
      </c>
    </row>
    <row r="368" spans="2:55" x14ac:dyDescent="0.25">
      <c r="B368" s="20" t="s">
        <v>65</v>
      </c>
      <c r="C368" s="20"/>
      <c r="D368" s="20" t="s">
        <v>830</v>
      </c>
      <c r="E368" s="24" t="s">
        <v>888</v>
      </c>
      <c r="F368" s="20"/>
      <c r="G368" s="112"/>
      <c r="H368" s="113"/>
      <c r="I368" s="20" t="s">
        <v>831</v>
      </c>
      <c r="J368" s="20"/>
      <c r="K368" s="20"/>
      <c r="L368" s="27"/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41">
        <v>60000</v>
      </c>
      <c r="AG368" s="41">
        <v>118962.35</v>
      </c>
      <c r="AH368" s="20" t="s">
        <v>74</v>
      </c>
      <c r="AI368" s="20" t="s">
        <v>832</v>
      </c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160"/>
      <c r="BB368" s="55"/>
      <c r="BC368" s="55"/>
    </row>
    <row r="369" spans="2:55" x14ac:dyDescent="0.25">
      <c r="B369" s="55" t="s">
        <v>65</v>
      </c>
      <c r="D369" s="55" t="s">
        <v>1344</v>
      </c>
      <c r="E369" s="55" t="s">
        <v>866</v>
      </c>
      <c r="G369" s="108"/>
      <c r="H369" s="109"/>
      <c r="I369" s="55" t="s">
        <v>1345</v>
      </c>
      <c r="J369" s="55" t="s">
        <v>1346</v>
      </c>
      <c r="K369" s="55" t="s">
        <v>73</v>
      </c>
      <c r="L369" s="57">
        <v>44.537251617953601</v>
      </c>
      <c r="M369" s="55">
        <v>23</v>
      </c>
      <c r="N369" s="55" t="s">
        <v>68</v>
      </c>
      <c r="AB369" s="55">
        <v>0</v>
      </c>
      <c r="AF369" s="59">
        <v>43504.955999999998</v>
      </c>
      <c r="AI369" s="55" t="s">
        <v>869</v>
      </c>
      <c r="AY369" s="110"/>
      <c r="AZ369" s="55">
        <v>1098.6099999999999</v>
      </c>
      <c r="BA369" s="55">
        <v>22</v>
      </c>
      <c r="BB369" s="60">
        <v>24169.42</v>
      </c>
      <c r="BC369" s="61">
        <f t="shared" ref="BC369:BC374" si="13">BB369/(5280*11.67)</f>
        <v>0.3922486432447872</v>
      </c>
    </row>
    <row r="370" spans="2:55" x14ac:dyDescent="0.25">
      <c r="B370" s="55" t="s">
        <v>65</v>
      </c>
      <c r="D370" s="55" t="s">
        <v>1344</v>
      </c>
      <c r="E370" s="55" t="s">
        <v>866</v>
      </c>
      <c r="G370" s="108"/>
      <c r="H370" s="109"/>
      <c r="I370" s="55" t="s">
        <v>1347</v>
      </c>
      <c r="J370" s="55" t="s">
        <v>73</v>
      </c>
      <c r="K370" s="55" t="s">
        <v>1346</v>
      </c>
      <c r="L370" s="57">
        <v>58.558266628120037</v>
      </c>
      <c r="M370" s="55">
        <v>23</v>
      </c>
      <c r="N370" s="55" t="s">
        <v>68</v>
      </c>
      <c r="AB370" s="55">
        <v>0</v>
      </c>
      <c r="AF370" s="59">
        <v>38727.108</v>
      </c>
      <c r="AI370" s="55" t="s">
        <v>869</v>
      </c>
      <c r="AY370" s="110"/>
      <c r="AZ370" s="55">
        <v>940.8900000000001</v>
      </c>
      <c r="BA370" s="55">
        <v>22.666666666666668</v>
      </c>
      <c r="BB370" s="60">
        <v>21515.059999999998</v>
      </c>
      <c r="BC370" s="61">
        <f t="shared" si="13"/>
        <v>0.34917069149074287</v>
      </c>
    </row>
    <row r="371" spans="2:55" x14ac:dyDescent="0.25">
      <c r="B371" s="55" t="s">
        <v>65</v>
      </c>
      <c r="D371" s="55" t="s">
        <v>1344</v>
      </c>
      <c r="E371" s="55" t="s">
        <v>866</v>
      </c>
      <c r="G371" s="108"/>
      <c r="H371" s="109"/>
      <c r="I371" s="55" t="s">
        <v>1348</v>
      </c>
      <c r="J371" s="55" t="s">
        <v>1349</v>
      </c>
      <c r="K371" s="55" t="s">
        <v>73</v>
      </c>
      <c r="L371" s="57">
        <v>45.07813039723662</v>
      </c>
      <c r="M371" s="55">
        <v>23</v>
      </c>
      <c r="N371" s="55" t="s">
        <v>68</v>
      </c>
      <c r="AB371" s="55">
        <v>0</v>
      </c>
      <c r="AF371" s="59">
        <v>80040.959999999992</v>
      </c>
      <c r="AI371" s="55" t="s">
        <v>869</v>
      </c>
      <c r="AY371" s="110"/>
      <c r="AZ371" s="55">
        <v>1927.18</v>
      </c>
      <c r="BA371" s="55">
        <v>23.333333333333332</v>
      </c>
      <c r="BB371" s="60">
        <v>44467.199999999997</v>
      </c>
      <c r="BC371" s="61">
        <f t="shared" si="13"/>
        <v>0.72166394017293756</v>
      </c>
    </row>
    <row r="372" spans="2:55" x14ac:dyDescent="0.25">
      <c r="B372" s="55" t="s">
        <v>65</v>
      </c>
      <c r="D372" s="55" t="s">
        <v>1344</v>
      </c>
      <c r="E372" s="55" t="s">
        <v>866</v>
      </c>
      <c r="G372" s="108"/>
      <c r="H372" s="109"/>
      <c r="I372" s="55" t="s">
        <v>1350</v>
      </c>
      <c r="J372" s="55" t="s">
        <v>1349</v>
      </c>
      <c r="K372" s="55" t="s">
        <v>73</v>
      </c>
      <c r="L372" s="57">
        <v>52.262852820197608</v>
      </c>
      <c r="M372" s="55">
        <v>23</v>
      </c>
      <c r="N372" s="55" t="s">
        <v>68</v>
      </c>
      <c r="AB372" s="55">
        <v>0</v>
      </c>
      <c r="AF372" s="59">
        <v>41878.97999999996</v>
      </c>
      <c r="AI372" s="55" t="s">
        <v>869</v>
      </c>
      <c r="AY372" s="110"/>
      <c r="AZ372" s="55">
        <v>1057.549999999999</v>
      </c>
      <c r="BA372" s="55">
        <v>22</v>
      </c>
      <c r="BB372" s="60">
        <v>23266.099999999977</v>
      </c>
      <c r="BC372" s="61">
        <f t="shared" si="13"/>
        <v>0.37758854612967685</v>
      </c>
    </row>
    <row r="373" spans="2:55" x14ac:dyDescent="0.25">
      <c r="B373" s="55" t="s">
        <v>65</v>
      </c>
      <c r="D373" s="55" t="s">
        <v>1344</v>
      </c>
      <c r="E373" s="55" t="s">
        <v>866</v>
      </c>
      <c r="G373" s="108"/>
      <c r="H373" s="109"/>
      <c r="I373" s="55" t="s">
        <v>1351</v>
      </c>
      <c r="J373" s="55" t="s">
        <v>96</v>
      </c>
      <c r="K373" s="55" t="s">
        <v>1347</v>
      </c>
      <c r="L373" s="57">
        <v>67</v>
      </c>
      <c r="M373" s="55">
        <v>23</v>
      </c>
      <c r="N373" s="55" t="s">
        <v>68</v>
      </c>
      <c r="AB373" s="55">
        <v>0</v>
      </c>
      <c r="AF373" s="59">
        <v>26279.856000000003</v>
      </c>
      <c r="AI373" s="55" t="s">
        <v>869</v>
      </c>
      <c r="AY373" s="110"/>
      <c r="AZ373" s="55">
        <v>608.33000000000004</v>
      </c>
      <c r="BA373" s="55">
        <v>24</v>
      </c>
      <c r="BB373" s="60">
        <v>14599.920000000002</v>
      </c>
      <c r="BC373" s="61">
        <f t="shared" si="13"/>
        <v>0.23694399002882297</v>
      </c>
    </row>
    <row r="374" spans="2:55" x14ac:dyDescent="0.25">
      <c r="B374" s="55" t="s">
        <v>65</v>
      </c>
      <c r="D374" s="55" t="s">
        <v>1344</v>
      </c>
      <c r="E374" s="55" t="s">
        <v>866</v>
      </c>
      <c r="G374" s="121"/>
      <c r="H374" s="122"/>
      <c r="I374" s="55" t="s">
        <v>1349</v>
      </c>
      <c r="J374" s="55" t="s">
        <v>1352</v>
      </c>
      <c r="K374" s="55" t="s">
        <v>73</v>
      </c>
      <c r="L374" s="57">
        <v>33.259994199310754</v>
      </c>
      <c r="M374" s="55">
        <v>23</v>
      </c>
      <c r="N374" s="55" t="s">
        <v>68</v>
      </c>
      <c r="AB374" s="55">
        <v>0</v>
      </c>
      <c r="AF374" s="59">
        <v>189163.72799999942</v>
      </c>
      <c r="AI374" s="55" t="s">
        <v>869</v>
      </c>
      <c r="AY374" s="110"/>
      <c r="AZ374" s="55">
        <v>4378.7899999999863</v>
      </c>
      <c r="BA374" s="55">
        <v>24</v>
      </c>
      <c r="BB374" s="60">
        <v>105090.95999999967</v>
      </c>
      <c r="BC374" s="61">
        <f t="shared" si="13"/>
        <v>1.7055347822699956</v>
      </c>
    </row>
    <row r="375" spans="2:55" x14ac:dyDescent="0.25">
      <c r="B375" s="55" t="s">
        <v>65</v>
      </c>
      <c r="D375" s="55" t="s">
        <v>1344</v>
      </c>
      <c r="E375" s="55" t="s">
        <v>937</v>
      </c>
      <c r="G375" s="121"/>
      <c r="H375" s="122"/>
      <c r="I375" s="55" t="s">
        <v>1353</v>
      </c>
      <c r="J375" s="55" t="s">
        <v>642</v>
      </c>
      <c r="K375" s="55" t="s">
        <v>73</v>
      </c>
      <c r="M375" s="55">
        <v>23</v>
      </c>
      <c r="N375" s="55" t="s">
        <v>68</v>
      </c>
      <c r="AB375" s="55">
        <v>0</v>
      </c>
      <c r="AF375" s="59">
        <v>5000</v>
      </c>
      <c r="AY375" s="110"/>
    </row>
    <row r="376" spans="2:55" x14ac:dyDescent="0.25">
      <c r="B376" s="55" t="s">
        <v>65</v>
      </c>
      <c r="D376" s="55" t="s">
        <v>1344</v>
      </c>
      <c r="E376" s="55" t="s">
        <v>866</v>
      </c>
      <c r="G376" s="108"/>
      <c r="H376" s="109"/>
      <c r="I376" s="55" t="s">
        <v>1346</v>
      </c>
      <c r="J376" s="55" t="s">
        <v>1345</v>
      </c>
      <c r="K376" s="55" t="s">
        <v>73</v>
      </c>
      <c r="L376" s="57">
        <v>50.063191732740073</v>
      </c>
      <c r="M376" s="55">
        <v>23</v>
      </c>
      <c r="N376" s="55" t="s">
        <v>68</v>
      </c>
      <c r="AB376" s="55">
        <v>0</v>
      </c>
      <c r="AF376" s="59">
        <v>68010.73199999996</v>
      </c>
      <c r="AI376" s="55" t="s">
        <v>869</v>
      </c>
      <c r="AY376" s="110"/>
      <c r="AZ376" s="55">
        <v>1652.4199999999989</v>
      </c>
      <c r="BA376" s="55">
        <v>22.8</v>
      </c>
      <c r="BB376" s="60">
        <v>37783.739999999976</v>
      </c>
      <c r="BC376" s="61">
        <f t="shared" ref="BC376:BC387" si="14">BB376/(5280*11.67)</f>
        <v>0.6131972033964318</v>
      </c>
    </row>
    <row r="377" spans="2:55" x14ac:dyDescent="0.25">
      <c r="B377" s="55" t="s">
        <v>65</v>
      </c>
      <c r="D377" s="55" t="s">
        <v>1344</v>
      </c>
      <c r="E377" s="55" t="s">
        <v>866</v>
      </c>
      <c r="G377" s="108"/>
      <c r="H377" s="109"/>
      <c r="I377" s="55" t="s">
        <v>1352</v>
      </c>
      <c r="J377" s="55" t="s">
        <v>1348</v>
      </c>
      <c r="K377" s="55" t="s">
        <v>73</v>
      </c>
      <c r="L377" s="57">
        <v>58.388569759758049</v>
      </c>
      <c r="M377" s="55">
        <v>23</v>
      </c>
      <c r="N377" s="55" t="s">
        <v>68</v>
      </c>
      <c r="AB377" s="55">
        <v>0</v>
      </c>
      <c r="AF377" s="59">
        <v>87275.01599999996</v>
      </c>
      <c r="AI377" s="55" t="s">
        <v>869</v>
      </c>
      <c r="AY377" s="110"/>
      <c r="AZ377" s="55">
        <v>2033.9499999999989</v>
      </c>
      <c r="BA377" s="55">
        <v>23.333333333333332</v>
      </c>
      <c r="BB377" s="60">
        <v>48486.119999999974</v>
      </c>
      <c r="BC377" s="61">
        <f t="shared" si="14"/>
        <v>0.78688751265872048</v>
      </c>
    </row>
    <row r="378" spans="2:55" x14ac:dyDescent="0.25">
      <c r="B378" s="55" t="s">
        <v>65</v>
      </c>
      <c r="D378" s="55" t="s">
        <v>1344</v>
      </c>
      <c r="E378" s="55" t="s">
        <v>866</v>
      </c>
      <c r="G378" s="108"/>
      <c r="H378" s="109"/>
      <c r="I378" s="55" t="s">
        <v>1354</v>
      </c>
      <c r="J378" s="55" t="s">
        <v>1349</v>
      </c>
      <c r="K378" s="55" t="s">
        <v>1346</v>
      </c>
      <c r="L378" s="57">
        <v>19</v>
      </c>
      <c r="M378" s="55">
        <v>23</v>
      </c>
      <c r="N378" s="55" t="s">
        <v>68</v>
      </c>
      <c r="AB378" s="55">
        <v>0</v>
      </c>
      <c r="AF378" s="59">
        <v>38432.015999999952</v>
      </c>
      <c r="AI378" s="55" t="s">
        <v>869</v>
      </c>
      <c r="AY378" s="110"/>
      <c r="AZ378" s="55">
        <v>889.62999999999897</v>
      </c>
      <c r="BA378" s="55">
        <v>24</v>
      </c>
      <c r="BB378" s="60">
        <v>21351.119999999974</v>
      </c>
      <c r="BC378" s="61">
        <f t="shared" si="14"/>
        <v>0.34651008802679711</v>
      </c>
    </row>
    <row r="379" spans="2:55" x14ac:dyDescent="0.25">
      <c r="B379" s="55" t="s">
        <v>65</v>
      </c>
      <c r="D379" s="55" t="s">
        <v>1355</v>
      </c>
      <c r="E379" s="55" t="s">
        <v>866</v>
      </c>
      <c r="G379" s="121"/>
      <c r="H379" s="122"/>
      <c r="I379" s="55" t="s">
        <v>1356</v>
      </c>
      <c r="J379" s="55" t="s">
        <v>1357</v>
      </c>
      <c r="K379" s="55" t="s">
        <v>73</v>
      </c>
      <c r="L379" s="57">
        <v>36</v>
      </c>
      <c r="M379" s="55">
        <v>24</v>
      </c>
      <c r="N379" s="55" t="s">
        <v>68</v>
      </c>
      <c r="AB379" s="55">
        <v>0</v>
      </c>
      <c r="AF379" s="59">
        <v>19077.12</v>
      </c>
      <c r="AG379" s="59" t="s">
        <v>1477</v>
      </c>
      <c r="AI379" s="55" t="s">
        <v>869</v>
      </c>
      <c r="AY379" s="110"/>
      <c r="AZ379" s="55">
        <v>588.79999999999995</v>
      </c>
      <c r="BA379" s="55">
        <v>18</v>
      </c>
      <c r="BB379" s="60">
        <v>10598.4</v>
      </c>
      <c r="BC379" s="61">
        <f t="shared" si="14"/>
        <v>0.1720028043935499</v>
      </c>
    </row>
    <row r="380" spans="2:55" x14ac:dyDescent="0.25">
      <c r="B380" s="55" t="s">
        <v>65</v>
      </c>
      <c r="D380" s="55" t="s">
        <v>1358</v>
      </c>
      <c r="E380" s="55" t="s">
        <v>866</v>
      </c>
      <c r="G380" s="121"/>
      <c r="H380" s="122"/>
      <c r="I380" s="55" t="s">
        <v>1359</v>
      </c>
      <c r="J380" s="55" t="s">
        <v>1360</v>
      </c>
      <c r="K380" s="55" t="s">
        <v>73</v>
      </c>
      <c r="L380" s="57">
        <v>36.64501894296788</v>
      </c>
      <c r="M380" s="55">
        <v>24</v>
      </c>
      <c r="N380" s="55" t="s">
        <v>68</v>
      </c>
      <c r="AB380" s="55">
        <v>0</v>
      </c>
      <c r="AF380" s="59">
        <v>24800.760000000002</v>
      </c>
      <c r="AG380" s="59" t="s">
        <v>1478</v>
      </c>
      <c r="AI380" s="55" t="s">
        <v>869</v>
      </c>
      <c r="AY380" s="110"/>
      <c r="AZ380" s="55">
        <v>607.95000000000005</v>
      </c>
      <c r="BA380" s="55">
        <v>23</v>
      </c>
      <c r="BB380" s="60">
        <v>13778.2</v>
      </c>
      <c r="BC380" s="61">
        <f t="shared" si="14"/>
        <v>0.22360818986782999</v>
      </c>
    </row>
    <row r="381" spans="2:55" x14ac:dyDescent="0.25">
      <c r="B381" s="55" t="s">
        <v>65</v>
      </c>
      <c r="D381" s="55" t="s">
        <v>1358</v>
      </c>
      <c r="E381" s="55" t="s">
        <v>866</v>
      </c>
      <c r="G381" s="125"/>
      <c r="H381" s="126"/>
      <c r="I381" s="77" t="s">
        <v>1361</v>
      </c>
      <c r="J381" s="77" t="s">
        <v>1360</v>
      </c>
      <c r="K381" s="77" t="s">
        <v>1362</v>
      </c>
      <c r="L381" s="76">
        <v>48.383356008377028</v>
      </c>
      <c r="M381" s="77">
        <v>24</v>
      </c>
      <c r="N381" s="77" t="s">
        <v>68</v>
      </c>
      <c r="AB381" s="57">
        <v>2</v>
      </c>
      <c r="AF381" s="127">
        <v>113040.57599999994</v>
      </c>
      <c r="AG381" s="59">
        <v>24274.75</v>
      </c>
      <c r="AI381" s="55" t="s">
        <v>869</v>
      </c>
      <c r="AY381" s="128"/>
      <c r="AZ381" s="78">
        <v>2616.6799999999989</v>
      </c>
      <c r="BA381" s="76">
        <v>24</v>
      </c>
      <c r="BB381" s="78">
        <v>62800.319999999971</v>
      </c>
      <c r="BC381" s="61">
        <f t="shared" si="14"/>
        <v>1.019194515852613</v>
      </c>
    </row>
    <row r="382" spans="2:55" x14ac:dyDescent="0.25">
      <c r="B382" s="55" t="s">
        <v>65</v>
      </c>
      <c r="D382" s="28"/>
      <c r="E382" s="55" t="s">
        <v>866</v>
      </c>
      <c r="F382" s="55"/>
      <c r="G382" s="105"/>
      <c r="H382" s="106"/>
      <c r="I382" s="55" t="s">
        <v>1365</v>
      </c>
      <c r="J382" s="55" t="s">
        <v>73</v>
      </c>
      <c r="K382" s="55" t="s">
        <v>73</v>
      </c>
      <c r="L382" s="57">
        <v>42</v>
      </c>
      <c r="M382" s="55">
        <v>24</v>
      </c>
      <c r="N382" s="55" t="s">
        <v>68</v>
      </c>
      <c r="AB382" s="55">
        <v>0</v>
      </c>
      <c r="AF382" s="59">
        <v>39631</v>
      </c>
      <c r="AG382" s="55"/>
      <c r="AH382" s="55"/>
      <c r="AI382" s="55" t="s">
        <v>145</v>
      </c>
      <c r="AJ382" s="55" t="s">
        <v>1479</v>
      </c>
      <c r="AK382" s="55">
        <v>3342.34</v>
      </c>
      <c r="AL382" s="55"/>
      <c r="AM382" s="55" t="s">
        <v>1480</v>
      </c>
      <c r="AN382" s="55">
        <v>3342.34</v>
      </c>
      <c r="AO382" s="55"/>
      <c r="AP382" s="55" t="s">
        <v>1481</v>
      </c>
      <c r="AQ382" s="55">
        <v>48420.4</v>
      </c>
      <c r="AR382" s="55"/>
      <c r="AS382" s="55" t="s">
        <v>1482</v>
      </c>
      <c r="AT382" s="55">
        <v>19301.47</v>
      </c>
      <c r="AU382" s="55"/>
      <c r="AV382" s="55" t="s">
        <v>1483</v>
      </c>
      <c r="AW382" s="55">
        <v>1520.9</v>
      </c>
      <c r="AY382" s="92"/>
      <c r="BB382" s="55">
        <v>24019</v>
      </c>
      <c r="BC382" s="61">
        <f t="shared" si="14"/>
        <v>0.38980745760951419</v>
      </c>
    </row>
    <row r="383" spans="2:55" x14ac:dyDescent="0.25">
      <c r="B383" s="55" t="s">
        <v>65</v>
      </c>
      <c r="D383" s="28"/>
      <c r="E383" s="55" t="s">
        <v>866</v>
      </c>
      <c r="F383" s="55"/>
      <c r="G383" s="121"/>
      <c r="H383" s="122"/>
      <c r="I383" s="55" t="s">
        <v>1367</v>
      </c>
      <c r="J383" s="55" t="s">
        <v>1368</v>
      </c>
      <c r="K383" s="55" t="s">
        <v>73</v>
      </c>
      <c r="L383" s="57">
        <v>33</v>
      </c>
      <c r="M383" s="55">
        <v>24</v>
      </c>
      <c r="N383" s="55" t="s">
        <v>68</v>
      </c>
      <c r="AB383" s="55">
        <v>0</v>
      </c>
      <c r="AF383" s="59">
        <v>7625</v>
      </c>
      <c r="AH383" s="55"/>
      <c r="AI383" s="55" t="s">
        <v>145</v>
      </c>
      <c r="AJ383" s="55" t="s">
        <v>1366</v>
      </c>
      <c r="AK383" s="55"/>
      <c r="AL383" s="55"/>
      <c r="AN383" s="55"/>
      <c r="AO383" s="55"/>
      <c r="AQ383" s="55"/>
      <c r="AR383" s="55"/>
      <c r="AT383" s="55"/>
      <c r="AU383" s="55"/>
      <c r="AY383" s="110"/>
      <c r="BB383" s="55">
        <v>4621</v>
      </c>
      <c r="BC383" s="61">
        <f t="shared" si="14"/>
        <v>7.4994806678611303E-2</v>
      </c>
    </row>
    <row r="384" spans="2:55" x14ac:dyDescent="0.25">
      <c r="B384" s="55" t="s">
        <v>65</v>
      </c>
      <c r="D384" s="28"/>
      <c r="E384" s="55" t="s">
        <v>866</v>
      </c>
      <c r="F384" s="55"/>
      <c r="G384" s="105"/>
      <c r="H384" s="106"/>
      <c r="I384" s="55" t="s">
        <v>1369</v>
      </c>
      <c r="J384" s="55" t="s">
        <v>1370</v>
      </c>
      <c r="K384" s="55" t="s">
        <v>73</v>
      </c>
      <c r="L384" s="57">
        <v>35</v>
      </c>
      <c r="M384" s="55">
        <v>24</v>
      </c>
      <c r="N384" s="55" t="s">
        <v>68</v>
      </c>
      <c r="AB384" s="55">
        <v>0</v>
      </c>
      <c r="AF384" s="59">
        <v>17416</v>
      </c>
      <c r="AG384" s="55"/>
      <c r="AH384" s="55"/>
      <c r="AI384" s="55" t="s">
        <v>145</v>
      </c>
      <c r="AJ384" s="55" t="s">
        <v>1366</v>
      </c>
      <c r="AK384" s="55"/>
      <c r="AL384" s="55"/>
      <c r="AN384" s="55"/>
      <c r="AO384" s="55"/>
      <c r="AQ384" s="55"/>
      <c r="AR384" s="55"/>
      <c r="AT384" s="55"/>
      <c r="AU384" s="55"/>
      <c r="AY384" s="92"/>
      <c r="BB384" s="55">
        <v>10555</v>
      </c>
      <c r="BC384" s="61">
        <f t="shared" si="14"/>
        <v>0.17129846018020825</v>
      </c>
    </row>
    <row r="385" spans="1:55" x14ac:dyDescent="0.25">
      <c r="B385" s="55" t="s">
        <v>65</v>
      </c>
      <c r="D385" s="28"/>
      <c r="E385" s="55" t="s">
        <v>866</v>
      </c>
      <c r="F385" s="32"/>
      <c r="G385" s="105"/>
      <c r="H385" s="106"/>
      <c r="I385" s="55" t="s">
        <v>1371</v>
      </c>
      <c r="J385" s="55" t="s">
        <v>1362</v>
      </c>
      <c r="K385" s="55" t="s">
        <v>73</v>
      </c>
      <c r="L385" s="57">
        <v>34</v>
      </c>
      <c r="M385" s="55">
        <v>24</v>
      </c>
      <c r="N385" s="55" t="s">
        <v>68</v>
      </c>
      <c r="AB385" s="55">
        <v>0</v>
      </c>
      <c r="AF385" s="59">
        <v>15685.055999999959</v>
      </c>
      <c r="AH385" s="32"/>
      <c r="AI385" s="55" t="s">
        <v>869</v>
      </c>
      <c r="AY385" s="107"/>
      <c r="AZ385" s="55">
        <v>363.07999999999902</v>
      </c>
      <c r="BA385" s="55">
        <v>24</v>
      </c>
      <c r="BB385" s="60">
        <v>8713.9199999999764</v>
      </c>
      <c r="BC385" s="61">
        <f t="shared" si="14"/>
        <v>0.14141933473552973</v>
      </c>
    </row>
    <row r="386" spans="1:55" x14ac:dyDescent="0.25">
      <c r="B386" s="55" t="s">
        <v>65</v>
      </c>
      <c r="E386" s="56" t="s">
        <v>888</v>
      </c>
      <c r="G386" s="125">
        <v>7200</v>
      </c>
      <c r="H386" s="126">
        <v>7499</v>
      </c>
      <c r="I386" s="71" t="s">
        <v>182</v>
      </c>
      <c r="J386" s="71" t="s">
        <v>183</v>
      </c>
      <c r="K386" s="71" t="s">
        <v>73</v>
      </c>
      <c r="L386" s="66">
        <v>34</v>
      </c>
      <c r="M386" s="71">
        <v>24</v>
      </c>
      <c r="N386" s="71" t="s">
        <v>68</v>
      </c>
      <c r="AB386" s="57">
        <v>0</v>
      </c>
      <c r="AF386" s="103">
        <v>36798.550000000003</v>
      </c>
      <c r="AY386" s="128" t="s">
        <v>184</v>
      </c>
      <c r="AZ386" s="73">
        <v>1032.2135459281001</v>
      </c>
      <c r="BA386" s="66">
        <v>23</v>
      </c>
      <c r="BB386" s="74">
        <v>23741</v>
      </c>
      <c r="BC386" s="40">
        <f t="shared" si="14"/>
        <v>0.38529575965308616</v>
      </c>
    </row>
    <row r="387" spans="1:55" x14ac:dyDescent="0.25">
      <c r="B387" s="55" t="s">
        <v>65</v>
      </c>
      <c r="D387" s="55" t="s">
        <v>1358</v>
      </c>
      <c r="E387" s="55" t="s">
        <v>866</v>
      </c>
      <c r="G387" s="121"/>
      <c r="H387" s="122"/>
      <c r="I387" s="55" t="s">
        <v>1362</v>
      </c>
      <c r="J387" s="55" t="s">
        <v>1361</v>
      </c>
      <c r="K387" s="55" t="s">
        <v>73</v>
      </c>
      <c r="L387" s="57">
        <v>19.023097916527991</v>
      </c>
      <c r="M387" s="55">
        <v>24</v>
      </c>
      <c r="N387" s="55" t="s">
        <v>68</v>
      </c>
      <c r="AB387" s="55">
        <v>2</v>
      </c>
      <c r="AF387" s="59">
        <v>51919.487999999954</v>
      </c>
      <c r="AG387" s="59" t="s">
        <v>1478</v>
      </c>
      <c r="AI387" s="55" t="s">
        <v>869</v>
      </c>
      <c r="AY387" s="110"/>
      <c r="AZ387" s="55">
        <v>1201.839999999999</v>
      </c>
      <c r="BA387" s="55">
        <v>24</v>
      </c>
      <c r="BB387" s="60">
        <v>28844.159999999974</v>
      </c>
      <c r="BC387" s="61">
        <f t="shared" si="14"/>
        <v>0.46811560333411195</v>
      </c>
    </row>
    <row r="388" spans="1:55" x14ac:dyDescent="0.25">
      <c r="B388" s="55" t="s">
        <v>65</v>
      </c>
      <c r="D388" s="28"/>
      <c r="E388" s="55" t="s">
        <v>866</v>
      </c>
      <c r="F388" s="55"/>
      <c r="G388" s="121"/>
      <c r="H388" s="122"/>
      <c r="I388" s="55" t="s">
        <v>1368</v>
      </c>
      <c r="J388" s="55" t="s">
        <v>1364</v>
      </c>
      <c r="K388" s="55" t="s">
        <v>1372</v>
      </c>
      <c r="M388" s="55">
        <v>24</v>
      </c>
      <c r="N388" s="55" t="s">
        <v>68</v>
      </c>
      <c r="AF388" s="59">
        <v>5000</v>
      </c>
      <c r="AH388" s="55"/>
      <c r="AI388" s="55" t="s">
        <v>856</v>
      </c>
      <c r="AJ388" s="55" t="s">
        <v>1366</v>
      </c>
      <c r="AK388" s="55"/>
      <c r="AL388" s="55"/>
      <c r="AN388" s="55"/>
      <c r="AO388" s="55"/>
      <c r="AQ388" s="55"/>
      <c r="AR388" s="55"/>
      <c r="AT388" s="55"/>
      <c r="AU388" s="55"/>
      <c r="AY388" s="110"/>
      <c r="BB388" s="55"/>
    </row>
    <row r="389" spans="1:55" x14ac:dyDescent="0.25">
      <c r="B389" s="55" t="s">
        <v>72</v>
      </c>
      <c r="E389" s="55" t="s">
        <v>866</v>
      </c>
      <c r="F389" s="55"/>
      <c r="G389" s="121"/>
      <c r="H389" s="122"/>
      <c r="I389" s="55" t="s">
        <v>1373</v>
      </c>
      <c r="J389" s="55" t="s">
        <v>635</v>
      </c>
      <c r="K389" s="55" t="s">
        <v>196</v>
      </c>
      <c r="L389" s="57">
        <v>26</v>
      </c>
      <c r="M389" s="55">
        <v>24</v>
      </c>
      <c r="N389" s="55" t="s">
        <v>99</v>
      </c>
      <c r="AB389" s="55">
        <v>0</v>
      </c>
      <c r="AF389" s="59">
        <v>97192</v>
      </c>
      <c r="AH389" s="55"/>
      <c r="AI389" s="55" t="s">
        <v>869</v>
      </c>
      <c r="AJ389" s="55"/>
      <c r="AK389" s="55"/>
      <c r="AL389" s="55"/>
      <c r="AN389" s="55"/>
      <c r="AO389" s="55"/>
      <c r="AQ389" s="55"/>
      <c r="AR389" s="55"/>
      <c r="AT389" s="55"/>
      <c r="AU389" s="55"/>
      <c r="AY389" s="110"/>
      <c r="AZ389" s="55">
        <v>2265.5500000000002</v>
      </c>
      <c r="BA389" s="55">
        <v>22</v>
      </c>
      <c r="BB389" s="55">
        <v>49842.100000000006</v>
      </c>
      <c r="BC389" s="61">
        <f t="shared" ref="BC389:BC399" si="15">BB389/(5280*11.67)</f>
        <v>0.80889388746072566</v>
      </c>
    </row>
    <row r="390" spans="1:55" x14ac:dyDescent="0.25">
      <c r="B390" s="55" t="s">
        <v>65</v>
      </c>
      <c r="D390" s="55" t="s">
        <v>1355</v>
      </c>
      <c r="E390" s="55" t="s">
        <v>866</v>
      </c>
      <c r="F390" s="55"/>
      <c r="G390" s="121"/>
      <c r="H390" s="122"/>
      <c r="I390" s="55" t="s">
        <v>1374</v>
      </c>
      <c r="J390" s="55" t="s">
        <v>1357</v>
      </c>
      <c r="K390" s="55" t="s">
        <v>73</v>
      </c>
      <c r="L390" s="57">
        <v>16</v>
      </c>
      <c r="M390" s="55">
        <v>24</v>
      </c>
      <c r="N390" s="55" t="s">
        <v>68</v>
      </c>
      <c r="AB390" s="55">
        <v>0</v>
      </c>
      <c r="AF390" s="59">
        <v>19069.02</v>
      </c>
      <c r="AG390" s="59" t="s">
        <v>1477</v>
      </c>
      <c r="AH390" s="55"/>
      <c r="AI390" s="55" t="s">
        <v>869</v>
      </c>
      <c r="AJ390" s="55"/>
      <c r="AK390" s="55"/>
      <c r="AL390" s="55"/>
      <c r="AN390" s="55"/>
      <c r="AO390" s="55"/>
      <c r="AQ390" s="55"/>
      <c r="AR390" s="55"/>
      <c r="AT390" s="55"/>
      <c r="AU390" s="55"/>
      <c r="AY390" s="110"/>
      <c r="AZ390" s="55">
        <v>588.54999999999995</v>
      </c>
      <c r="BA390" s="55">
        <v>18</v>
      </c>
      <c r="BB390" s="55">
        <v>10593.9</v>
      </c>
      <c r="BC390" s="61">
        <f t="shared" si="15"/>
        <v>0.17192977331152137</v>
      </c>
    </row>
    <row r="391" spans="1:55" x14ac:dyDescent="0.25">
      <c r="B391" s="55" t="s">
        <v>65</v>
      </c>
      <c r="D391" s="55" t="s">
        <v>1358</v>
      </c>
      <c r="E391" s="55" t="s">
        <v>866</v>
      </c>
      <c r="G391" s="121"/>
      <c r="H391" s="122"/>
      <c r="I391" s="55" t="s">
        <v>1375</v>
      </c>
      <c r="J391" s="55" t="s">
        <v>1361</v>
      </c>
      <c r="K391" s="55" t="s">
        <v>73</v>
      </c>
      <c r="L391" s="57">
        <v>56</v>
      </c>
      <c r="M391" s="55">
        <v>24</v>
      </c>
      <c r="N391" s="55" t="s">
        <v>68</v>
      </c>
      <c r="AB391" s="55">
        <v>0</v>
      </c>
      <c r="AF391" s="59">
        <v>8485.4879999999994</v>
      </c>
      <c r="AG391" s="59" t="s">
        <v>1478</v>
      </c>
      <c r="AI391" s="55" t="s">
        <v>869</v>
      </c>
      <c r="AY391" s="110"/>
      <c r="AZ391" s="55">
        <v>214.28</v>
      </c>
      <c r="BA391" s="55">
        <v>22</v>
      </c>
      <c r="BB391" s="60">
        <v>4714.16</v>
      </c>
      <c r="BC391" s="61">
        <f t="shared" si="15"/>
        <v>7.6506712367894886E-2</v>
      </c>
    </row>
    <row r="392" spans="1:55" x14ac:dyDescent="0.25">
      <c r="B392" s="55" t="s">
        <v>65</v>
      </c>
      <c r="D392" s="55" t="s">
        <v>1358</v>
      </c>
      <c r="E392" s="55" t="s">
        <v>866</v>
      </c>
      <c r="F392" s="55"/>
      <c r="G392" s="105"/>
      <c r="H392" s="106"/>
      <c r="I392" s="55" t="s">
        <v>1376</v>
      </c>
      <c r="J392" s="55" t="s">
        <v>1360</v>
      </c>
      <c r="K392" s="55" t="s">
        <v>1361</v>
      </c>
      <c r="L392" s="57">
        <v>45</v>
      </c>
      <c r="M392" s="55">
        <v>24</v>
      </c>
      <c r="N392" s="55" t="s">
        <v>68</v>
      </c>
      <c r="AB392" s="55">
        <v>0</v>
      </c>
      <c r="AF392" s="59">
        <v>23762.591999999997</v>
      </c>
      <c r="AG392" s="59" t="s">
        <v>1478</v>
      </c>
      <c r="AH392" s="55"/>
      <c r="AI392" s="55" t="s">
        <v>869</v>
      </c>
      <c r="AJ392" s="55"/>
      <c r="AK392" s="55"/>
      <c r="AL392" s="55"/>
      <c r="AN392" s="55"/>
      <c r="AO392" s="55"/>
      <c r="AQ392" s="55"/>
      <c r="AR392" s="55"/>
      <c r="AT392" s="55"/>
      <c r="AU392" s="55"/>
      <c r="AY392" s="92"/>
      <c r="AZ392" s="55">
        <v>550.05999999999995</v>
      </c>
      <c r="BA392" s="55">
        <v>24</v>
      </c>
      <c r="BB392" s="55">
        <v>13201.439999999999</v>
      </c>
      <c r="BC392" s="61">
        <f t="shared" si="15"/>
        <v>0.21424787722988237</v>
      </c>
    </row>
    <row r="393" spans="1:55" ht="15.75" thickBot="1" x14ac:dyDescent="0.3">
      <c r="B393" s="55" t="s">
        <v>65</v>
      </c>
      <c r="D393" s="55" t="s">
        <v>1355</v>
      </c>
      <c r="E393" s="55" t="s">
        <v>866</v>
      </c>
      <c r="G393" s="134"/>
      <c r="H393" s="135"/>
      <c r="I393" s="55" t="s">
        <v>1357</v>
      </c>
      <c r="J393" s="55" t="s">
        <v>1377</v>
      </c>
      <c r="K393" s="55" t="s">
        <v>1378</v>
      </c>
      <c r="L393" s="57">
        <v>37.444956184027092</v>
      </c>
      <c r="M393" s="55">
        <v>24</v>
      </c>
      <c r="N393" s="55" t="s">
        <v>68</v>
      </c>
      <c r="AB393" s="55">
        <v>6</v>
      </c>
      <c r="AF393" s="59">
        <v>34705.152000000002</v>
      </c>
      <c r="AG393" s="59" t="s">
        <v>1477</v>
      </c>
      <c r="AI393" s="55" t="s">
        <v>869</v>
      </c>
      <c r="AY393" s="110"/>
      <c r="AZ393" s="55">
        <v>803.36000000000013</v>
      </c>
      <c r="BA393" s="55">
        <v>24</v>
      </c>
      <c r="BB393" s="60">
        <v>19280.64</v>
      </c>
      <c r="BC393" s="61">
        <f t="shared" si="15"/>
        <v>0.31290800031159927</v>
      </c>
    </row>
    <row r="394" spans="1:55" x14ac:dyDescent="0.25">
      <c r="B394" s="55" t="s">
        <v>65</v>
      </c>
      <c r="D394" s="55" t="s">
        <v>1355</v>
      </c>
      <c r="E394" s="55" t="s">
        <v>866</v>
      </c>
      <c r="G394" s="102"/>
      <c r="H394" s="102"/>
      <c r="I394" s="55" t="s">
        <v>1378</v>
      </c>
      <c r="J394" s="55" t="s">
        <v>73</v>
      </c>
      <c r="K394" s="55" t="s">
        <v>73</v>
      </c>
      <c r="L394" s="57">
        <v>26.261648512738681</v>
      </c>
      <c r="M394" s="55">
        <v>24</v>
      </c>
      <c r="N394" s="55" t="s">
        <v>68</v>
      </c>
      <c r="AB394" s="55">
        <v>2</v>
      </c>
      <c r="AF394" s="59">
        <v>34921.367999999966</v>
      </c>
      <c r="AG394" s="59">
        <v>14281.9</v>
      </c>
      <c r="AI394" s="55" t="s">
        <v>869</v>
      </c>
      <c r="AY394" s="101"/>
      <c r="AZ394" s="55">
        <v>1077.819999999999</v>
      </c>
      <c r="BA394" s="55">
        <v>18</v>
      </c>
      <c r="BB394" s="60">
        <v>19400.75999999998</v>
      </c>
      <c r="BC394" s="61">
        <f t="shared" si="15"/>
        <v>0.31485744332788002</v>
      </c>
    </row>
    <row r="395" spans="1:55" x14ac:dyDescent="0.25">
      <c r="B395" s="20" t="s">
        <v>72</v>
      </c>
      <c r="C395" s="20"/>
      <c r="D395" s="20" t="s">
        <v>851</v>
      </c>
      <c r="E395" s="20" t="s">
        <v>866</v>
      </c>
      <c r="F395" s="25"/>
      <c r="G395" s="20"/>
      <c r="H395" s="20"/>
      <c r="I395" s="20" t="s">
        <v>1387</v>
      </c>
      <c r="J395" s="20" t="s">
        <v>666</v>
      </c>
      <c r="K395" s="20" t="s">
        <v>1388</v>
      </c>
      <c r="L395" s="27">
        <v>37</v>
      </c>
      <c r="M395" s="20">
        <v>25</v>
      </c>
      <c r="N395" s="20" t="s">
        <v>68</v>
      </c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7">
        <v>0</v>
      </c>
      <c r="AC395" s="20"/>
      <c r="AD395" s="20"/>
      <c r="AE395" s="20">
        <v>0</v>
      </c>
      <c r="AF395" s="41">
        <v>70953</v>
      </c>
      <c r="AG395" s="41" t="s">
        <v>1487</v>
      </c>
      <c r="AH395" s="25" t="s">
        <v>700</v>
      </c>
      <c r="AI395" s="20" t="s">
        <v>869</v>
      </c>
      <c r="AJ395" s="27"/>
      <c r="AK395" s="41"/>
      <c r="AL395" s="41"/>
      <c r="AM395" s="20"/>
      <c r="AN395" s="41"/>
      <c r="AO395" s="41"/>
      <c r="AP395" s="20"/>
      <c r="AQ395" s="41"/>
      <c r="AR395" s="41"/>
      <c r="AS395" s="20"/>
      <c r="AT395" s="41"/>
      <c r="AU395" s="41"/>
      <c r="AV395" s="20"/>
      <c r="AW395" s="20"/>
      <c r="AX395" s="20"/>
      <c r="AY395" s="145"/>
      <c r="AZ395" s="60">
        <v>1359.2583571099899</v>
      </c>
      <c r="BA395" s="60">
        <v>29</v>
      </c>
      <c r="BB395" s="60">
        <v>39418.492356189709</v>
      </c>
      <c r="BC395" s="61">
        <f t="shared" si="15"/>
        <v>0.63972781082336394</v>
      </c>
    </row>
    <row r="396" spans="1:55" x14ac:dyDescent="0.25">
      <c r="B396" s="20" t="s">
        <v>72</v>
      </c>
      <c r="C396" s="20"/>
      <c r="D396" s="20" t="s">
        <v>851</v>
      </c>
      <c r="E396" s="20" t="s">
        <v>866</v>
      </c>
      <c r="F396" s="20"/>
      <c r="G396" s="193"/>
      <c r="H396" s="193"/>
      <c r="I396" s="20" t="s">
        <v>96</v>
      </c>
      <c r="J396" s="20" t="s">
        <v>666</v>
      </c>
      <c r="K396" s="20" t="s">
        <v>1390</v>
      </c>
      <c r="L396" s="27">
        <v>41.955926927495092</v>
      </c>
      <c r="M396" s="20">
        <v>25</v>
      </c>
      <c r="N396" s="20" t="s">
        <v>69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>
        <v>0</v>
      </c>
      <c r="AC396" s="20"/>
      <c r="AD396" s="20"/>
      <c r="AE396" s="20">
        <v>2</v>
      </c>
      <c r="AF396" s="41">
        <v>357026</v>
      </c>
      <c r="AG396" s="41" t="s">
        <v>1487</v>
      </c>
      <c r="AH396" s="20" t="s">
        <v>700</v>
      </c>
      <c r="AI396" s="20" t="s">
        <v>869</v>
      </c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159"/>
      <c r="AZ396" s="55">
        <v>8143.409999999998</v>
      </c>
      <c r="BA396" s="55">
        <v>22.6</v>
      </c>
      <c r="BB396" s="55">
        <v>183090.47999999992</v>
      </c>
      <c r="BC396" s="61">
        <f t="shared" si="15"/>
        <v>2.9713990807821129</v>
      </c>
    </row>
    <row r="397" spans="1:55" x14ac:dyDescent="0.25">
      <c r="A397" s="20"/>
      <c r="B397" s="20" t="s">
        <v>72</v>
      </c>
      <c r="C397" s="20"/>
      <c r="D397" s="20" t="s">
        <v>851</v>
      </c>
      <c r="E397" s="20" t="s">
        <v>866</v>
      </c>
      <c r="F397" s="25"/>
      <c r="G397" s="20"/>
      <c r="H397" s="20"/>
      <c r="I397" s="20" t="s">
        <v>1393</v>
      </c>
      <c r="J397" s="20" t="s">
        <v>666</v>
      </c>
      <c r="K397" s="20" t="s">
        <v>1388</v>
      </c>
      <c r="L397" s="27">
        <v>14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>
        <v>0</v>
      </c>
      <c r="AF397" s="41">
        <v>38326</v>
      </c>
      <c r="AG397" s="41" t="s">
        <v>1487</v>
      </c>
      <c r="AH397" s="25" t="s">
        <v>700</v>
      </c>
      <c r="AI397" s="20" t="s">
        <v>869</v>
      </c>
      <c r="AJ397" s="27"/>
      <c r="AK397" s="41"/>
      <c r="AL397" s="41"/>
      <c r="AM397" s="20"/>
      <c r="AN397" s="41"/>
      <c r="AO397" s="41"/>
      <c r="AP397" s="20"/>
      <c r="AQ397" s="41"/>
      <c r="AR397" s="41"/>
      <c r="AS397" s="20"/>
      <c r="AT397" s="41"/>
      <c r="AU397" s="41"/>
      <c r="AV397" s="20"/>
      <c r="AW397" s="20"/>
      <c r="AX397" s="20"/>
      <c r="AY397" s="145"/>
      <c r="AZ397" s="55">
        <v>887.17794123999897</v>
      </c>
      <c r="BA397" s="55">
        <v>24</v>
      </c>
      <c r="BB397" s="60">
        <v>21292.270589759974</v>
      </c>
      <c r="BC397" s="61">
        <f t="shared" si="15"/>
        <v>0.34555501333644889</v>
      </c>
    </row>
    <row r="398" spans="1:55" x14ac:dyDescent="0.25">
      <c r="A398" s="20"/>
      <c r="B398" s="20" t="s">
        <v>72</v>
      </c>
      <c r="C398" s="20"/>
      <c r="D398" s="20" t="s">
        <v>851</v>
      </c>
      <c r="E398" s="24" t="s">
        <v>888</v>
      </c>
      <c r="F398" s="20"/>
      <c r="G398" s="144">
        <v>7100</v>
      </c>
      <c r="H398" s="144">
        <v>8299</v>
      </c>
      <c r="I398" s="20" t="s">
        <v>666</v>
      </c>
      <c r="J398" s="20" t="s">
        <v>233</v>
      </c>
      <c r="K398" s="20" t="s">
        <v>96</v>
      </c>
      <c r="L398" s="27">
        <v>22</v>
      </c>
      <c r="M398" s="20">
        <v>25</v>
      </c>
      <c r="N398" s="20" t="s">
        <v>69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>
        <v>0</v>
      </c>
      <c r="AF398" s="41">
        <v>390484.05</v>
      </c>
      <c r="AG398" s="41">
        <v>1025274.42</v>
      </c>
      <c r="AH398" s="20" t="s">
        <v>700</v>
      </c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159"/>
      <c r="AZ398" s="55">
        <v>11697.799689044397</v>
      </c>
      <c r="BA398" s="55">
        <v>20.23089865538061</v>
      </c>
      <c r="BB398" s="55">
        <v>236657</v>
      </c>
      <c r="BC398" s="40">
        <f t="shared" si="15"/>
        <v>3.8407370621380905</v>
      </c>
    </row>
    <row r="399" spans="1:55" x14ac:dyDescent="0.25">
      <c r="B399" s="55" t="s">
        <v>65</v>
      </c>
      <c r="D399" s="55" t="s">
        <v>1379</v>
      </c>
      <c r="E399" s="55" t="s">
        <v>866</v>
      </c>
      <c r="F399" s="32"/>
      <c r="G399" s="55"/>
      <c r="H399" s="55"/>
      <c r="I399" s="55" t="s">
        <v>1380</v>
      </c>
      <c r="J399" s="55" t="s">
        <v>1381</v>
      </c>
      <c r="K399" s="55" t="s">
        <v>185</v>
      </c>
      <c r="L399" s="57">
        <v>46.757048037754096</v>
      </c>
      <c r="M399" s="55">
        <v>25</v>
      </c>
      <c r="N399" s="55" t="s">
        <v>68</v>
      </c>
      <c r="AB399" s="55">
        <v>0</v>
      </c>
      <c r="AF399" s="59">
        <v>41704</v>
      </c>
      <c r="AH399" s="32"/>
      <c r="AI399" s="55" t="s">
        <v>869</v>
      </c>
      <c r="AZ399" s="55">
        <v>1053.129999999999</v>
      </c>
      <c r="BA399" s="55">
        <v>22</v>
      </c>
      <c r="BB399" s="60">
        <v>23168.859999999979</v>
      </c>
      <c r="BC399" s="61">
        <f t="shared" si="15"/>
        <v>0.37601042559268749</v>
      </c>
    </row>
    <row r="400" spans="1:55" x14ac:dyDescent="0.25">
      <c r="B400" s="55" t="s">
        <v>72</v>
      </c>
      <c r="D400" s="55" t="s">
        <v>854</v>
      </c>
      <c r="E400" s="56" t="s">
        <v>888</v>
      </c>
      <c r="F400" s="55"/>
      <c r="G400" s="55"/>
      <c r="H400" s="55"/>
      <c r="I400" s="55" t="s">
        <v>855</v>
      </c>
      <c r="J400" s="55" t="s">
        <v>87</v>
      </c>
      <c r="K400" s="55" t="s">
        <v>135</v>
      </c>
      <c r="M400" s="55">
        <v>25</v>
      </c>
      <c r="AF400" s="59">
        <v>210000</v>
      </c>
      <c r="AH400" s="55"/>
      <c r="AI400" s="55" t="s">
        <v>856</v>
      </c>
      <c r="AJ400" s="55" t="s">
        <v>1484</v>
      </c>
      <c r="AK400" s="55">
        <v>83369.78</v>
      </c>
      <c r="AL400" s="55"/>
      <c r="AM400" s="55" t="s">
        <v>1485</v>
      </c>
      <c r="AN400" s="55">
        <v>88630.22</v>
      </c>
      <c r="AO400" s="55"/>
      <c r="AP400" s="55" t="s">
        <v>1486</v>
      </c>
      <c r="AQ400" s="55">
        <v>19000</v>
      </c>
      <c r="AR400" s="55"/>
      <c r="AT400" s="55"/>
      <c r="AU400" s="55"/>
      <c r="AY400" s="55"/>
      <c r="BB400" s="55"/>
      <c r="BC400" s="55"/>
    </row>
    <row r="401" spans="2:55" x14ac:dyDescent="0.25">
      <c r="B401" s="55" t="s">
        <v>65</v>
      </c>
      <c r="D401" s="55" t="s">
        <v>1379</v>
      </c>
      <c r="E401" s="55" t="s">
        <v>866</v>
      </c>
      <c r="F401" s="32"/>
      <c r="G401" s="55"/>
      <c r="H401" s="55"/>
      <c r="I401" s="55" t="s">
        <v>1382</v>
      </c>
      <c r="J401" s="55" t="s">
        <v>1383</v>
      </c>
      <c r="K401" s="55" t="s">
        <v>73</v>
      </c>
      <c r="L401" s="57">
        <v>28</v>
      </c>
      <c r="M401" s="55">
        <v>25</v>
      </c>
      <c r="N401" s="55" t="s">
        <v>68</v>
      </c>
      <c r="AB401" s="55">
        <v>0</v>
      </c>
      <c r="AF401" s="59">
        <v>35239</v>
      </c>
      <c r="AH401" s="32"/>
      <c r="AI401" s="55" t="s">
        <v>869</v>
      </c>
      <c r="AZ401" s="55">
        <v>815.71</v>
      </c>
      <c r="BA401" s="55">
        <v>24</v>
      </c>
      <c r="BB401" s="60">
        <v>19577.04</v>
      </c>
      <c r="BC401" s="61">
        <f t="shared" ref="BC401:BC428" si="16">BB401/(5280*11.67)</f>
        <v>0.31771831424787728</v>
      </c>
    </row>
    <row r="402" spans="2:55" x14ac:dyDescent="0.25">
      <c r="B402" s="55" t="s">
        <v>65</v>
      </c>
      <c r="D402" s="55" t="s">
        <v>1379</v>
      </c>
      <c r="E402" s="55" t="s">
        <v>866</v>
      </c>
      <c r="F402" s="32"/>
      <c r="G402" s="55"/>
      <c r="H402" s="55"/>
      <c r="I402" s="226" t="s">
        <v>1383</v>
      </c>
      <c r="J402" s="226" t="s">
        <v>96</v>
      </c>
      <c r="K402" s="226" t="s">
        <v>1381</v>
      </c>
      <c r="L402" s="76">
        <v>20.891051180965004</v>
      </c>
      <c r="M402" s="55">
        <v>25</v>
      </c>
      <c r="N402" s="55" t="s">
        <v>68</v>
      </c>
      <c r="Q402" s="57"/>
      <c r="R402" s="57"/>
      <c r="S402" s="61"/>
      <c r="T402" s="57"/>
      <c r="V402" s="57"/>
      <c r="W402" s="59"/>
      <c r="X402" s="59"/>
      <c r="Y402" s="59"/>
      <c r="Z402" s="59"/>
      <c r="AA402" s="59"/>
      <c r="AB402" s="55">
        <v>0</v>
      </c>
      <c r="AC402" s="59"/>
      <c r="AD402" s="59"/>
      <c r="AF402" s="59">
        <v>56753</v>
      </c>
      <c r="AG402" s="93"/>
      <c r="AH402" s="32"/>
      <c r="AI402" s="55" t="s">
        <v>869</v>
      </c>
      <c r="AW402" s="59"/>
      <c r="AX402" s="59"/>
      <c r="AZ402" s="55">
        <v>1433.15</v>
      </c>
      <c r="BA402" s="55">
        <v>22</v>
      </c>
      <c r="BB402" s="60">
        <v>31529.300000000003</v>
      </c>
      <c r="BC402" s="61">
        <f t="shared" si="16"/>
        <v>0.51169308768923172</v>
      </c>
    </row>
    <row r="403" spans="2:55" x14ac:dyDescent="0.25">
      <c r="B403" s="55" t="s">
        <v>65</v>
      </c>
      <c r="D403" s="55" t="s">
        <v>1379</v>
      </c>
      <c r="E403" s="55" t="s">
        <v>866</v>
      </c>
      <c r="G403" s="55"/>
      <c r="H403" s="55"/>
      <c r="I403" s="55" t="s">
        <v>1384</v>
      </c>
      <c r="J403" s="55" t="s">
        <v>1381</v>
      </c>
      <c r="K403" s="55" t="s">
        <v>185</v>
      </c>
      <c r="L403" s="57">
        <v>45</v>
      </c>
      <c r="M403" s="55">
        <v>25</v>
      </c>
      <c r="N403" s="55" t="s">
        <v>68</v>
      </c>
      <c r="AB403" s="55">
        <v>0</v>
      </c>
      <c r="AF403" s="59">
        <v>33549</v>
      </c>
      <c r="AI403" s="55" t="s">
        <v>869</v>
      </c>
      <c r="AY403" s="63"/>
      <c r="AZ403" s="55">
        <v>1164.9100000000001</v>
      </c>
      <c r="BA403" s="55">
        <v>16</v>
      </c>
      <c r="BB403" s="60">
        <v>18638.560000000001</v>
      </c>
      <c r="BC403" s="61">
        <f t="shared" si="16"/>
        <v>0.30248760094518451</v>
      </c>
    </row>
    <row r="404" spans="2:55" x14ac:dyDescent="0.25">
      <c r="B404" s="55" t="s">
        <v>65</v>
      </c>
      <c r="D404" s="55" t="s">
        <v>1379</v>
      </c>
      <c r="E404" s="55" t="s">
        <v>866</v>
      </c>
      <c r="G404" s="55"/>
      <c r="H404" s="55"/>
      <c r="I404" s="55" t="s">
        <v>1381</v>
      </c>
      <c r="J404" s="55" t="s">
        <v>1383</v>
      </c>
      <c r="K404" s="55" t="s">
        <v>1384</v>
      </c>
      <c r="L404" s="57">
        <v>26.940809854412329</v>
      </c>
      <c r="M404" s="55">
        <v>25</v>
      </c>
      <c r="N404" s="55" t="s">
        <v>68</v>
      </c>
      <c r="AB404" s="57">
        <v>0</v>
      </c>
      <c r="AF404" s="59">
        <v>32341</v>
      </c>
      <c r="AI404" s="55" t="s">
        <v>869</v>
      </c>
      <c r="AY404" s="63"/>
      <c r="AZ404" s="60">
        <v>816.68999999999903</v>
      </c>
      <c r="BA404" s="60">
        <v>22</v>
      </c>
      <c r="BB404" s="60">
        <v>17967.179999999978</v>
      </c>
      <c r="BC404" s="61">
        <f t="shared" si="16"/>
        <v>0.29159168808911706</v>
      </c>
    </row>
    <row r="405" spans="2:55" x14ac:dyDescent="0.25">
      <c r="B405" s="55" t="s">
        <v>65</v>
      </c>
      <c r="D405" s="55" t="s">
        <v>1385</v>
      </c>
      <c r="E405" s="55" t="s">
        <v>866</v>
      </c>
      <c r="F405" s="55"/>
      <c r="G405" s="102"/>
      <c r="H405" s="102"/>
      <c r="I405" s="55" t="s">
        <v>1386</v>
      </c>
      <c r="J405" s="55" t="s">
        <v>96</v>
      </c>
      <c r="K405" s="55" t="s">
        <v>73</v>
      </c>
      <c r="L405" s="57">
        <v>45.419200623413921</v>
      </c>
      <c r="M405" s="55">
        <v>25</v>
      </c>
      <c r="N405" s="55" t="s">
        <v>68</v>
      </c>
      <c r="AB405" s="55">
        <v>0</v>
      </c>
      <c r="AF405" s="59">
        <v>49339</v>
      </c>
      <c r="AH405" s="55"/>
      <c r="AI405" s="55" t="s">
        <v>869</v>
      </c>
      <c r="AJ405" s="55"/>
      <c r="AK405" s="55"/>
      <c r="AL405" s="55"/>
      <c r="AN405" s="55"/>
      <c r="AO405" s="55"/>
      <c r="AQ405" s="55"/>
      <c r="AR405" s="55"/>
      <c r="AT405" s="55"/>
      <c r="AU405" s="55"/>
      <c r="AY405" s="101"/>
      <c r="AZ405" s="55">
        <v>1105.2699999999991</v>
      </c>
      <c r="BA405" s="55">
        <v>25</v>
      </c>
      <c r="BB405" s="55">
        <v>27410.359999999975</v>
      </c>
      <c r="BC405" s="61">
        <f t="shared" si="16"/>
        <v>0.44484627768689428</v>
      </c>
    </row>
    <row r="406" spans="2:55" x14ac:dyDescent="0.25">
      <c r="B406" s="55" t="s">
        <v>65</v>
      </c>
      <c r="D406" s="55" t="s">
        <v>1385</v>
      </c>
      <c r="E406" s="55" t="s">
        <v>866</v>
      </c>
      <c r="F406" s="55"/>
      <c r="G406" s="55"/>
      <c r="H406" s="55"/>
      <c r="I406" s="55" t="s">
        <v>1389</v>
      </c>
      <c r="J406" s="55" t="s">
        <v>96</v>
      </c>
      <c r="K406" s="55" t="s">
        <v>73</v>
      </c>
      <c r="L406" s="76">
        <v>26</v>
      </c>
      <c r="M406" s="55">
        <v>25</v>
      </c>
      <c r="N406" s="55" t="s">
        <v>68</v>
      </c>
      <c r="AB406" s="55">
        <v>0</v>
      </c>
      <c r="AF406" s="59">
        <v>32230</v>
      </c>
      <c r="AH406" s="55"/>
      <c r="AI406" s="55" t="s">
        <v>869</v>
      </c>
      <c r="AQ406" s="55"/>
      <c r="AR406" s="55"/>
      <c r="AT406" s="55"/>
      <c r="AU406" s="55"/>
      <c r="AZ406" s="55">
        <v>596.85</v>
      </c>
      <c r="BA406" s="55">
        <v>30</v>
      </c>
      <c r="BB406" s="60">
        <v>17905.5</v>
      </c>
      <c r="BC406" s="61">
        <f t="shared" si="16"/>
        <v>0.29059067539144662</v>
      </c>
    </row>
    <row r="407" spans="2:55" x14ac:dyDescent="0.25">
      <c r="B407" s="55" t="s">
        <v>65</v>
      </c>
      <c r="D407" s="55" t="s">
        <v>1385</v>
      </c>
      <c r="E407" s="55" t="s">
        <v>866</v>
      </c>
      <c r="G407" s="102"/>
      <c r="H407" s="102"/>
      <c r="I407" s="55" t="s">
        <v>1391</v>
      </c>
      <c r="J407" s="55" t="s">
        <v>96</v>
      </c>
      <c r="K407" s="55" t="s">
        <v>73</v>
      </c>
      <c r="L407" s="57">
        <v>30</v>
      </c>
      <c r="M407" s="55">
        <v>25</v>
      </c>
      <c r="N407" s="55" t="s">
        <v>68</v>
      </c>
      <c r="AB407" s="55">
        <v>0</v>
      </c>
      <c r="AF407" s="59">
        <v>28850</v>
      </c>
      <c r="AI407" s="55" t="s">
        <v>869</v>
      </c>
      <c r="AY407" s="101"/>
      <c r="AZ407" s="55">
        <v>616.45000000000005</v>
      </c>
      <c r="BA407" s="55">
        <v>26</v>
      </c>
      <c r="BB407" s="60">
        <v>16027.7</v>
      </c>
      <c r="BC407" s="61">
        <f t="shared" si="16"/>
        <v>0.26011561631741581</v>
      </c>
    </row>
    <row r="408" spans="2:55" x14ac:dyDescent="0.25">
      <c r="B408" s="55" t="s">
        <v>65</v>
      </c>
      <c r="D408" s="55" t="s">
        <v>1385</v>
      </c>
      <c r="E408" s="55" t="s">
        <v>866</v>
      </c>
      <c r="F408" s="55"/>
      <c r="G408" s="102"/>
      <c r="H408" s="102"/>
      <c r="I408" s="55" t="s">
        <v>1392</v>
      </c>
      <c r="J408" s="55" t="s">
        <v>1386</v>
      </c>
      <c r="K408" s="55" t="s">
        <v>73</v>
      </c>
      <c r="L408" s="57">
        <v>17</v>
      </c>
      <c r="M408" s="55">
        <v>25</v>
      </c>
      <c r="N408" s="55" t="s">
        <v>68</v>
      </c>
      <c r="AB408" s="55">
        <v>0</v>
      </c>
      <c r="AF408" s="59">
        <v>14012</v>
      </c>
      <c r="AH408" s="55"/>
      <c r="AI408" s="55" t="s">
        <v>869</v>
      </c>
      <c r="AJ408" s="55"/>
      <c r="AK408" s="55"/>
      <c r="AL408" s="55"/>
      <c r="AN408" s="55"/>
      <c r="AO408" s="55"/>
      <c r="AQ408" s="55"/>
      <c r="AR408" s="55"/>
      <c r="AT408" s="55"/>
      <c r="AU408" s="55"/>
      <c r="AY408" s="101"/>
      <c r="AZ408" s="55">
        <v>389.22</v>
      </c>
      <c r="BA408" s="55">
        <v>20</v>
      </c>
      <c r="BB408" s="55">
        <v>7784.4000000000005</v>
      </c>
      <c r="BC408" s="61">
        <f t="shared" si="16"/>
        <v>0.12633403443172081</v>
      </c>
    </row>
    <row r="409" spans="2:55" x14ac:dyDescent="0.25">
      <c r="B409" s="55" t="s">
        <v>65</v>
      </c>
      <c r="D409" s="55" t="s">
        <v>811</v>
      </c>
      <c r="E409" s="56" t="s">
        <v>888</v>
      </c>
      <c r="F409" s="55"/>
      <c r="G409" s="102">
        <v>7900</v>
      </c>
      <c r="H409" s="102">
        <v>8399</v>
      </c>
      <c r="I409" s="36" t="s">
        <v>650</v>
      </c>
      <c r="J409" s="36" t="s">
        <v>661</v>
      </c>
      <c r="K409" s="36" t="s">
        <v>256</v>
      </c>
      <c r="L409" s="57">
        <v>26</v>
      </c>
      <c r="M409" s="55">
        <v>25</v>
      </c>
      <c r="N409" s="55" t="s">
        <v>68</v>
      </c>
      <c r="AF409" s="59">
        <v>70776.100000000006</v>
      </c>
      <c r="AG409" s="59" t="s">
        <v>812</v>
      </c>
      <c r="AH409" s="55"/>
      <c r="AJ409" s="55"/>
      <c r="AK409" s="55"/>
      <c r="AL409" s="55"/>
      <c r="AN409" s="55"/>
      <c r="AO409" s="55"/>
      <c r="AQ409" s="55"/>
      <c r="AR409" s="55"/>
      <c r="AT409" s="55"/>
      <c r="AU409" s="55"/>
      <c r="AY409" s="104" t="s">
        <v>813</v>
      </c>
      <c r="AZ409" s="55">
        <v>3055.009135275654</v>
      </c>
      <c r="BA409" s="55">
        <v>14.946600150143221</v>
      </c>
      <c r="BB409" s="55">
        <v>45662</v>
      </c>
      <c r="BC409" s="40">
        <f t="shared" si="16"/>
        <v>0.74105450390797434</v>
      </c>
    </row>
    <row r="410" spans="2:55" x14ac:dyDescent="0.25">
      <c r="B410" s="55" t="s">
        <v>65</v>
      </c>
      <c r="E410" s="55" t="s">
        <v>866</v>
      </c>
      <c r="F410" s="55"/>
      <c r="G410" s="102"/>
      <c r="H410" s="102"/>
      <c r="I410" s="55" t="s">
        <v>1394</v>
      </c>
      <c r="J410" s="55" t="s">
        <v>1395</v>
      </c>
      <c r="K410" s="55" t="s">
        <v>1396</v>
      </c>
      <c r="L410" s="57">
        <v>41.860354696016088</v>
      </c>
      <c r="M410" s="55">
        <v>26</v>
      </c>
      <c r="N410" s="55" t="s">
        <v>68</v>
      </c>
      <c r="AB410" s="55">
        <v>0</v>
      </c>
      <c r="AF410" s="59">
        <v>92931.365894543967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AZ410" s="55">
        <v>2239.9298586699988</v>
      </c>
      <c r="BA410" s="55">
        <v>23</v>
      </c>
      <c r="BB410" s="55">
        <v>51628.536608079979</v>
      </c>
      <c r="BC410" s="61">
        <f t="shared" si="16"/>
        <v>0.83788619823037547</v>
      </c>
    </row>
    <row r="411" spans="2:55" x14ac:dyDescent="0.25">
      <c r="B411" s="55" t="s">
        <v>65</v>
      </c>
      <c r="E411" s="55" t="s">
        <v>866</v>
      </c>
      <c r="F411" s="55"/>
      <c r="G411" s="55"/>
      <c r="H411" s="55"/>
      <c r="I411" s="55" t="s">
        <v>1397</v>
      </c>
      <c r="J411" s="55" t="s">
        <v>1398</v>
      </c>
      <c r="K411" s="55" t="s">
        <v>1399</v>
      </c>
      <c r="L411" s="57">
        <v>37</v>
      </c>
      <c r="M411" s="55">
        <v>26</v>
      </c>
      <c r="N411" s="55" t="s">
        <v>68</v>
      </c>
      <c r="AB411" s="55">
        <v>6</v>
      </c>
      <c r="AF411" s="59">
        <v>47250</v>
      </c>
      <c r="AH411" s="55"/>
      <c r="AI411" s="55" t="s">
        <v>145</v>
      </c>
      <c r="AJ411" s="55" t="s">
        <v>1488</v>
      </c>
      <c r="AK411" s="55">
        <v>112284.06</v>
      </c>
      <c r="AL411" s="55"/>
      <c r="AM411" s="55" t="s">
        <v>1489</v>
      </c>
      <c r="AN411" s="55">
        <v>50492.42</v>
      </c>
      <c r="AO411" s="55"/>
      <c r="AP411" s="55" t="s">
        <v>1490</v>
      </c>
      <c r="AQ411" s="55">
        <v>17653.650000000001</v>
      </c>
      <c r="AR411" s="55"/>
      <c r="AS411" s="55" t="s">
        <v>1491</v>
      </c>
      <c r="AT411" s="55">
        <v>28163.58</v>
      </c>
      <c r="AU411" s="55"/>
      <c r="AY411" s="55"/>
      <c r="BB411" s="55">
        <v>27008</v>
      </c>
      <c r="BC411" s="61">
        <f t="shared" si="16"/>
        <v>0.4383163252057854</v>
      </c>
    </row>
    <row r="412" spans="2:55" x14ac:dyDescent="0.25">
      <c r="B412" s="55" t="s">
        <v>65</v>
      </c>
      <c r="E412" s="55" t="s">
        <v>866</v>
      </c>
      <c r="F412" s="55"/>
      <c r="G412" s="102"/>
      <c r="H412" s="102"/>
      <c r="I412" s="55" t="s">
        <v>1396</v>
      </c>
      <c r="J412" s="55" t="s">
        <v>1394</v>
      </c>
      <c r="K412" s="55" t="s">
        <v>1400</v>
      </c>
      <c r="L412" s="57">
        <v>35</v>
      </c>
      <c r="M412" s="55">
        <v>26</v>
      </c>
      <c r="N412" s="55" t="s">
        <v>68</v>
      </c>
      <c r="AB412" s="55">
        <v>1</v>
      </c>
      <c r="AF412" s="59">
        <v>39974.21999999995</v>
      </c>
      <c r="AH412" s="55"/>
      <c r="AI412" s="55" t="s">
        <v>869</v>
      </c>
      <c r="AJ412" s="55"/>
      <c r="AK412" s="55"/>
      <c r="AL412" s="55"/>
      <c r="AN412" s="55"/>
      <c r="AO412" s="55"/>
      <c r="AQ412" s="55"/>
      <c r="AR412" s="55"/>
      <c r="AT412" s="55"/>
      <c r="AU412" s="55"/>
      <c r="AY412" s="101"/>
      <c r="AZ412" s="55">
        <v>854.14999999999895</v>
      </c>
      <c r="BA412" s="55">
        <v>26</v>
      </c>
      <c r="BB412" s="55">
        <v>22207.899999999972</v>
      </c>
      <c r="BC412" s="61">
        <f t="shared" si="16"/>
        <v>0.36041488146243889</v>
      </c>
    </row>
    <row r="413" spans="2:55" x14ac:dyDescent="0.25">
      <c r="E413" s="55" t="s">
        <v>866</v>
      </c>
      <c r="F413" s="55"/>
      <c r="G413" s="55"/>
      <c r="H413" s="55"/>
      <c r="I413" s="55" t="s">
        <v>1401</v>
      </c>
      <c r="M413" s="55">
        <v>26</v>
      </c>
      <c r="AF413" s="59">
        <v>122844</v>
      </c>
      <c r="AH413" s="55"/>
      <c r="AI413" s="55" t="s">
        <v>145</v>
      </c>
      <c r="AJ413" s="55"/>
      <c r="AK413" s="55"/>
      <c r="AL413" s="55"/>
      <c r="AN413" s="55"/>
      <c r="AO413" s="55"/>
      <c r="AQ413" s="55"/>
      <c r="AR413" s="55"/>
      <c r="AT413" s="55"/>
      <c r="AU413" s="55"/>
      <c r="AY413" s="55"/>
      <c r="BB413" s="55"/>
      <c r="BC413" s="61">
        <f t="shared" si="16"/>
        <v>0</v>
      </c>
    </row>
    <row r="414" spans="2:55" x14ac:dyDescent="0.25">
      <c r="B414" s="55" t="s">
        <v>65</v>
      </c>
      <c r="E414" s="55" t="s">
        <v>866</v>
      </c>
      <c r="F414" s="55"/>
      <c r="G414" s="102"/>
      <c r="H414" s="102"/>
      <c r="I414" s="55" t="s">
        <v>1402</v>
      </c>
      <c r="J414" s="55" t="s">
        <v>1394</v>
      </c>
      <c r="K414" s="55" t="s">
        <v>73</v>
      </c>
      <c r="L414" s="57">
        <v>32</v>
      </c>
      <c r="M414" s="55">
        <v>26</v>
      </c>
      <c r="N414" s="55" t="s">
        <v>68</v>
      </c>
      <c r="AB414" s="55">
        <v>4</v>
      </c>
      <c r="AF414" s="59">
        <v>69295.463999999949</v>
      </c>
      <c r="AH414" s="55"/>
      <c r="AI414" s="55" t="s">
        <v>869</v>
      </c>
      <c r="AJ414" s="55"/>
      <c r="AK414" s="55"/>
      <c r="AL414" s="55"/>
      <c r="AN414" s="55"/>
      <c r="AO414" s="55"/>
      <c r="AQ414" s="55"/>
      <c r="AR414" s="55"/>
      <c r="AT414" s="55"/>
      <c r="AU414" s="55"/>
      <c r="AY414" s="101"/>
      <c r="BB414" s="55">
        <v>38497</v>
      </c>
      <c r="BC414" s="61">
        <f t="shared" si="16"/>
        <v>0.62477279218924464</v>
      </c>
    </row>
    <row r="415" spans="2:55" x14ac:dyDescent="0.25">
      <c r="B415" s="55" t="s">
        <v>65</v>
      </c>
      <c r="C415" s="58"/>
      <c r="D415" s="58"/>
      <c r="E415" s="55" t="s">
        <v>866</v>
      </c>
      <c r="F415" s="55"/>
      <c r="G415" s="55"/>
      <c r="H415" s="100"/>
      <c r="I415" s="55" t="s">
        <v>1403</v>
      </c>
      <c r="J415" s="55" t="s">
        <v>1404</v>
      </c>
      <c r="K415" s="55" t="s">
        <v>73</v>
      </c>
      <c r="L415" s="57">
        <v>69</v>
      </c>
      <c r="M415" s="55">
        <v>26</v>
      </c>
      <c r="N415" s="55" t="s">
        <v>68</v>
      </c>
      <c r="AB415" s="55">
        <v>0</v>
      </c>
      <c r="AF415" s="59">
        <v>3877.2000000000003</v>
      </c>
      <c r="AI415" s="55" t="s">
        <v>869</v>
      </c>
      <c r="AY415" s="101"/>
      <c r="AZ415" s="55">
        <v>89.75</v>
      </c>
      <c r="BA415" s="55">
        <v>24</v>
      </c>
      <c r="BB415" s="60">
        <v>2154</v>
      </c>
      <c r="BC415" s="61">
        <f t="shared" si="16"/>
        <v>3.4957544597647425E-2</v>
      </c>
    </row>
    <row r="416" spans="2:55" x14ac:dyDescent="0.25">
      <c r="B416" s="55" t="s">
        <v>65</v>
      </c>
      <c r="C416" s="58"/>
      <c r="D416" s="58"/>
      <c r="E416" s="55" t="s">
        <v>866</v>
      </c>
      <c r="F416" s="55"/>
      <c r="G416" s="55"/>
      <c r="H416" s="100"/>
      <c r="I416" s="55" t="s">
        <v>1404</v>
      </c>
      <c r="J416" s="55" t="s">
        <v>1405</v>
      </c>
      <c r="K416" s="55" t="s">
        <v>460</v>
      </c>
      <c r="L416" s="57">
        <v>18.545716148467886</v>
      </c>
      <c r="M416" s="55">
        <v>26</v>
      </c>
      <c r="N416" s="55" t="s">
        <v>68</v>
      </c>
      <c r="AB416" s="55">
        <v>24</v>
      </c>
      <c r="AF416" s="59">
        <v>38431.583999999959</v>
      </c>
      <c r="AI416" s="55" t="s">
        <v>869</v>
      </c>
      <c r="AY416" s="101"/>
      <c r="AZ416" s="55">
        <v>889.61999999999898</v>
      </c>
      <c r="BA416" s="55">
        <v>24</v>
      </c>
      <c r="BB416" s="60">
        <v>21350.879999999976</v>
      </c>
      <c r="BC416" s="61">
        <f t="shared" si="16"/>
        <v>0.34650619303575564</v>
      </c>
    </row>
    <row r="417" spans="2:55" x14ac:dyDescent="0.25">
      <c r="B417" s="55" t="s">
        <v>65</v>
      </c>
      <c r="E417" s="55" t="s">
        <v>866</v>
      </c>
      <c r="F417" s="55"/>
      <c r="G417" s="55"/>
      <c r="H417" s="55"/>
      <c r="I417" s="55" t="s">
        <v>1406</v>
      </c>
      <c r="J417" s="55" t="s">
        <v>687</v>
      </c>
      <c r="K417" s="55" t="s">
        <v>1407</v>
      </c>
      <c r="L417" s="57">
        <v>42</v>
      </c>
      <c r="M417" s="55">
        <v>26</v>
      </c>
      <c r="N417" s="55" t="s">
        <v>68</v>
      </c>
      <c r="AB417" s="55">
        <v>5</v>
      </c>
      <c r="AF417" s="59">
        <v>38500</v>
      </c>
      <c r="AH417" s="55"/>
      <c r="AI417" s="55" t="s">
        <v>145</v>
      </c>
      <c r="AJ417" s="55" t="s">
        <v>1492</v>
      </c>
      <c r="AK417" s="55"/>
      <c r="AL417" s="55"/>
      <c r="AN417" s="55"/>
      <c r="AO417" s="55"/>
      <c r="AQ417" s="55"/>
      <c r="AR417" s="55"/>
      <c r="AT417" s="55"/>
      <c r="AU417" s="55"/>
      <c r="AY417" s="55"/>
      <c r="BB417" s="55">
        <v>21891</v>
      </c>
      <c r="BC417" s="61">
        <f t="shared" si="16"/>
        <v>0.35527187037469815</v>
      </c>
    </row>
    <row r="418" spans="2:55" x14ac:dyDescent="0.25">
      <c r="B418" s="55" t="s">
        <v>65</v>
      </c>
      <c r="E418" s="55" t="s">
        <v>866</v>
      </c>
      <c r="G418" s="100"/>
      <c r="H418" s="100"/>
      <c r="I418" s="55" t="s">
        <v>1408</v>
      </c>
      <c r="J418" s="55" t="s">
        <v>1409</v>
      </c>
      <c r="K418" s="55" t="s">
        <v>73</v>
      </c>
      <c r="L418" s="57">
        <v>58</v>
      </c>
      <c r="M418" s="55">
        <v>26</v>
      </c>
      <c r="N418" s="55" t="s">
        <v>68</v>
      </c>
      <c r="AB418" s="55">
        <v>0</v>
      </c>
      <c r="AF418" s="59">
        <v>17266.788</v>
      </c>
      <c r="AI418" s="55" t="s">
        <v>869</v>
      </c>
      <c r="AY418" s="101"/>
      <c r="AZ418" s="55">
        <v>436.03</v>
      </c>
      <c r="BA418" s="55">
        <v>22</v>
      </c>
      <c r="BB418" s="60">
        <v>9592.66</v>
      </c>
      <c r="BC418" s="61">
        <f t="shared" si="16"/>
        <v>0.15568051985147102</v>
      </c>
    </row>
    <row r="419" spans="2:55" x14ac:dyDescent="0.25">
      <c r="B419" s="55" t="s">
        <v>65</v>
      </c>
      <c r="E419" s="55" t="s">
        <v>866</v>
      </c>
      <c r="F419" s="55"/>
      <c r="G419" s="102"/>
      <c r="H419" s="102"/>
      <c r="I419" s="55" t="s">
        <v>1410</v>
      </c>
      <c r="J419" s="55" t="s">
        <v>1411</v>
      </c>
      <c r="K419" s="55" t="s">
        <v>1412</v>
      </c>
      <c r="L419" s="57">
        <v>34.490659921054096</v>
      </c>
      <c r="M419" s="55">
        <v>26</v>
      </c>
      <c r="N419" s="55" t="s">
        <v>68</v>
      </c>
      <c r="AB419" s="55">
        <v>0</v>
      </c>
      <c r="AF419" s="59">
        <v>31081.535999999956</v>
      </c>
      <c r="AH419" s="55"/>
      <c r="AI419" s="55" t="s">
        <v>869</v>
      </c>
      <c r="AJ419" s="55"/>
      <c r="AK419" s="55"/>
      <c r="AL419" s="55"/>
      <c r="AN419" s="55"/>
      <c r="AO419" s="55"/>
      <c r="AQ419" s="55"/>
      <c r="AR419" s="55"/>
      <c r="AT419" s="55"/>
      <c r="AU419" s="55"/>
      <c r="AY419" s="101"/>
      <c r="AZ419" s="55">
        <v>719.479999999999</v>
      </c>
      <c r="BA419" s="55">
        <v>24</v>
      </c>
      <c r="BB419" s="55">
        <v>17267.519999999975</v>
      </c>
      <c r="BC419" s="61">
        <f t="shared" si="16"/>
        <v>0.28023681545532403</v>
      </c>
    </row>
    <row r="420" spans="2:55" x14ac:dyDescent="0.25">
      <c r="B420" s="55" t="s">
        <v>65</v>
      </c>
      <c r="E420" s="55" t="s">
        <v>866</v>
      </c>
      <c r="F420" s="55"/>
      <c r="G420" s="102"/>
      <c r="H420" s="102"/>
      <c r="I420" s="55" t="s">
        <v>1413</v>
      </c>
      <c r="J420" s="55" t="s">
        <v>1414</v>
      </c>
      <c r="K420" s="55" t="s">
        <v>1400</v>
      </c>
      <c r="L420" s="57">
        <v>39</v>
      </c>
      <c r="M420" s="55">
        <v>26</v>
      </c>
      <c r="N420" s="55" t="s">
        <v>68</v>
      </c>
      <c r="AB420" s="55">
        <v>6</v>
      </c>
      <c r="AF420" s="59">
        <v>36193.950000000004</v>
      </c>
      <c r="AH420" s="55"/>
      <c r="AI420" s="55" t="s">
        <v>869</v>
      </c>
      <c r="AJ420" s="55"/>
      <c r="AK420" s="55"/>
      <c r="AL420" s="55"/>
      <c r="AN420" s="55"/>
      <c r="AO420" s="55"/>
      <c r="AQ420" s="55"/>
      <c r="AR420" s="55"/>
      <c r="AT420" s="55"/>
      <c r="AU420" s="55"/>
      <c r="AY420" s="101"/>
      <c r="AZ420" s="55">
        <v>874.25</v>
      </c>
      <c r="BA420" s="55">
        <v>23</v>
      </c>
      <c r="BB420" s="55">
        <v>20107.75</v>
      </c>
      <c r="BC420" s="61">
        <f t="shared" si="16"/>
        <v>0.32633127547973306</v>
      </c>
    </row>
    <row r="421" spans="2:55" x14ac:dyDescent="0.25">
      <c r="B421" s="55" t="s">
        <v>65</v>
      </c>
      <c r="E421" s="55" t="s">
        <v>866</v>
      </c>
      <c r="G421" s="100"/>
      <c r="H421" s="100"/>
      <c r="I421" s="55" t="s">
        <v>1415</v>
      </c>
      <c r="J421" s="55" t="s">
        <v>1416</v>
      </c>
      <c r="K421" s="55" t="s">
        <v>73</v>
      </c>
      <c r="L421" s="57">
        <v>33</v>
      </c>
      <c r="M421" s="55">
        <v>26</v>
      </c>
      <c r="N421" s="55" t="s">
        <v>68</v>
      </c>
      <c r="AB421" s="55">
        <v>0</v>
      </c>
      <c r="AF421" s="59">
        <v>12043.547999999959</v>
      </c>
      <c r="AI421" s="55" t="s">
        <v>869</v>
      </c>
      <c r="AY421" s="101"/>
      <c r="AZ421" s="55">
        <v>304.12999999999897</v>
      </c>
      <c r="BA421" s="55">
        <v>22</v>
      </c>
      <c r="BB421" s="60">
        <v>6690.8599999999769</v>
      </c>
      <c r="BC421" s="61">
        <f t="shared" si="16"/>
        <v>0.1085868323336186</v>
      </c>
    </row>
    <row r="422" spans="2:55" x14ac:dyDescent="0.25">
      <c r="B422" s="55" t="s">
        <v>65</v>
      </c>
      <c r="E422" s="55" t="s">
        <v>866</v>
      </c>
      <c r="F422" s="55"/>
      <c r="G422" s="102"/>
      <c r="H422" s="102"/>
      <c r="I422" s="55" t="s">
        <v>1411</v>
      </c>
      <c r="J422" s="55" t="s">
        <v>1394</v>
      </c>
      <c r="K422" s="55" t="s">
        <v>1417</v>
      </c>
      <c r="L422" s="57">
        <v>41</v>
      </c>
      <c r="M422" s="55">
        <v>26</v>
      </c>
      <c r="N422" s="55" t="s">
        <v>68</v>
      </c>
      <c r="AB422" s="55">
        <v>6</v>
      </c>
      <c r="AF422" s="59">
        <v>10746.432000000001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248.76</v>
      </c>
      <c r="BA422" s="55">
        <v>24</v>
      </c>
      <c r="BB422" s="55">
        <v>5970.24</v>
      </c>
      <c r="BC422" s="61">
        <f t="shared" si="16"/>
        <v>9.689179714886656E-2</v>
      </c>
    </row>
    <row r="423" spans="2:55" x14ac:dyDescent="0.25">
      <c r="B423" s="55" t="s">
        <v>65</v>
      </c>
      <c r="E423" s="55" t="s">
        <v>866</v>
      </c>
      <c r="G423" s="100"/>
      <c r="H423" s="100"/>
      <c r="I423" s="55" t="s">
        <v>1418</v>
      </c>
      <c r="J423" s="55" t="s">
        <v>1416</v>
      </c>
      <c r="K423" s="55" t="s">
        <v>73</v>
      </c>
      <c r="L423" s="57">
        <v>28</v>
      </c>
      <c r="M423" s="55">
        <v>26</v>
      </c>
      <c r="N423" s="55" t="s">
        <v>68</v>
      </c>
      <c r="AB423" s="55">
        <v>0</v>
      </c>
      <c r="AF423" s="59">
        <v>10504.691999999963</v>
      </c>
      <c r="AI423" s="55" t="s">
        <v>869</v>
      </c>
      <c r="AY423" s="101"/>
      <c r="AZ423" s="55">
        <v>265.26999999999902</v>
      </c>
      <c r="BA423" s="55">
        <v>22</v>
      </c>
      <c r="BB423" s="60">
        <v>5835.9399999999787</v>
      </c>
      <c r="BC423" s="61">
        <f t="shared" si="16"/>
        <v>9.4712225078548637E-2</v>
      </c>
    </row>
    <row r="424" spans="2:55" x14ac:dyDescent="0.25">
      <c r="B424" s="55" t="s">
        <v>65</v>
      </c>
      <c r="E424" s="55" t="s">
        <v>866</v>
      </c>
      <c r="G424" s="100"/>
      <c r="H424" s="100"/>
      <c r="I424" s="55" t="s">
        <v>1416</v>
      </c>
      <c r="J424" s="55" t="s">
        <v>1409</v>
      </c>
      <c r="K424" s="55" t="s">
        <v>1415</v>
      </c>
      <c r="L424" s="57">
        <v>50.787712711197216</v>
      </c>
      <c r="M424" s="55">
        <v>26</v>
      </c>
      <c r="N424" s="55" t="s">
        <v>68</v>
      </c>
      <c r="AB424" s="55">
        <v>8</v>
      </c>
      <c r="AF424" s="59">
        <v>85603.391999999556</v>
      </c>
      <c r="AI424" s="55" t="s">
        <v>869</v>
      </c>
      <c r="AY424" s="101"/>
      <c r="AZ424" s="55">
        <v>1981.5599999999899</v>
      </c>
      <c r="BA424" s="55">
        <v>24</v>
      </c>
      <c r="BB424" s="60">
        <v>47557.439999999755</v>
      </c>
      <c r="BC424" s="61">
        <f t="shared" si="16"/>
        <v>0.77181584482355292</v>
      </c>
    </row>
    <row r="425" spans="2:55" x14ac:dyDescent="0.25">
      <c r="B425" s="55" t="s">
        <v>65</v>
      </c>
      <c r="E425" s="55" t="s">
        <v>866</v>
      </c>
      <c r="F425" s="55"/>
      <c r="G425" s="102"/>
      <c r="H425" s="102"/>
      <c r="I425" s="55" t="s">
        <v>92</v>
      </c>
      <c r="J425" s="55" t="s">
        <v>1394</v>
      </c>
      <c r="K425" s="55" t="s">
        <v>73</v>
      </c>
      <c r="L425" s="57">
        <v>64</v>
      </c>
      <c r="M425" s="55">
        <v>26</v>
      </c>
      <c r="N425" s="55" t="s">
        <v>68</v>
      </c>
      <c r="AB425" s="55">
        <v>1</v>
      </c>
      <c r="AF425" s="59">
        <v>21875.327999999998</v>
      </c>
      <c r="AH425" s="55"/>
      <c r="AI425" s="55" t="s">
        <v>869</v>
      </c>
      <c r="AJ425" s="55"/>
      <c r="AK425" s="55"/>
      <c r="AL425" s="55"/>
      <c r="AN425" s="55"/>
      <c r="AO425" s="55"/>
      <c r="AQ425" s="55"/>
      <c r="AR425" s="55"/>
      <c r="AT425" s="55"/>
      <c r="AU425" s="55"/>
      <c r="AY425" s="101"/>
      <c r="AZ425" s="55">
        <v>759.56</v>
      </c>
      <c r="BA425" s="55">
        <v>16</v>
      </c>
      <c r="BB425" s="55">
        <v>12152.96</v>
      </c>
      <c r="BC425" s="61">
        <f t="shared" si="16"/>
        <v>0.19723195969982601</v>
      </c>
    </row>
    <row r="426" spans="2:55" x14ac:dyDescent="0.25">
      <c r="B426" s="55" t="s">
        <v>65</v>
      </c>
      <c r="E426" s="55" t="s">
        <v>866</v>
      </c>
      <c r="F426" s="55"/>
      <c r="G426" s="102"/>
      <c r="H426" s="102"/>
      <c r="I426" s="55" t="s">
        <v>1419</v>
      </c>
      <c r="J426" s="55" t="s">
        <v>1394</v>
      </c>
      <c r="K426" s="55" t="s">
        <v>1400</v>
      </c>
      <c r="L426" s="57">
        <v>26.486066024331297</v>
      </c>
      <c r="M426" s="55">
        <v>26</v>
      </c>
      <c r="N426" s="55" t="s">
        <v>68</v>
      </c>
      <c r="AB426" s="55">
        <v>4</v>
      </c>
      <c r="AF426" s="59">
        <v>38181.923999999963</v>
      </c>
      <c r="AH426" s="55"/>
      <c r="AI426" s="55" t="s">
        <v>869</v>
      </c>
      <c r="AJ426" s="55"/>
      <c r="AK426" s="55"/>
      <c r="AL426" s="55"/>
      <c r="AN426" s="55"/>
      <c r="AO426" s="55"/>
      <c r="AQ426" s="55"/>
      <c r="AR426" s="55"/>
      <c r="AT426" s="55"/>
      <c r="AU426" s="55"/>
      <c r="AY426" s="101"/>
      <c r="AZ426" s="55">
        <v>936.49999999999886</v>
      </c>
      <c r="BA426" s="55">
        <v>23</v>
      </c>
      <c r="BB426" s="55">
        <v>21212.179999999978</v>
      </c>
      <c r="BC426" s="61">
        <f t="shared" si="16"/>
        <v>0.34425521279634358</v>
      </c>
    </row>
    <row r="427" spans="2:55" x14ac:dyDescent="0.25">
      <c r="B427" s="55" t="s">
        <v>65</v>
      </c>
      <c r="E427" s="55" t="s">
        <v>866</v>
      </c>
      <c r="G427" s="100"/>
      <c r="H427" s="100"/>
      <c r="I427" s="55" t="s">
        <v>1420</v>
      </c>
      <c r="J427" s="55" t="s">
        <v>1409</v>
      </c>
      <c r="K427" s="55" t="s">
        <v>73</v>
      </c>
      <c r="L427" s="57">
        <v>80</v>
      </c>
      <c r="M427" s="55">
        <v>26</v>
      </c>
      <c r="N427" s="55" t="s">
        <v>68</v>
      </c>
      <c r="AB427" s="55">
        <v>0</v>
      </c>
      <c r="AF427" s="59">
        <v>12974.939999999999</v>
      </c>
      <c r="AI427" s="55" t="s">
        <v>869</v>
      </c>
      <c r="AY427" s="101"/>
      <c r="AZ427" s="55">
        <v>327.64999999999998</v>
      </c>
      <c r="BA427" s="55">
        <v>22</v>
      </c>
      <c r="BB427" s="60">
        <v>7208.2999999999993</v>
      </c>
      <c r="BC427" s="61">
        <f t="shared" si="16"/>
        <v>0.11698443301913738</v>
      </c>
    </row>
    <row r="428" spans="2:55" x14ac:dyDescent="0.25">
      <c r="B428" s="55" t="s">
        <v>65</v>
      </c>
      <c r="E428" s="55" t="s">
        <v>866</v>
      </c>
      <c r="G428" s="100"/>
      <c r="H428" s="100"/>
      <c r="I428" s="92" t="s">
        <v>1409</v>
      </c>
      <c r="J428" s="55" t="s">
        <v>95</v>
      </c>
      <c r="K428" s="55" t="s">
        <v>1415</v>
      </c>
      <c r="L428" s="57">
        <v>50.789295044912819</v>
      </c>
      <c r="M428" s="55">
        <v>26</v>
      </c>
      <c r="N428" s="55" t="s">
        <v>68</v>
      </c>
      <c r="AB428" s="55">
        <v>13</v>
      </c>
      <c r="AF428" s="59">
        <v>117732.09600000001</v>
      </c>
      <c r="AI428" s="55" t="s">
        <v>869</v>
      </c>
      <c r="AY428" s="101"/>
      <c r="AZ428" s="55">
        <v>2395.29</v>
      </c>
      <c r="BA428" s="55">
        <v>30</v>
      </c>
      <c r="BB428" s="60">
        <v>65406.720000000001</v>
      </c>
      <c r="BC428" s="61">
        <f t="shared" si="16"/>
        <v>1.0614941185635274</v>
      </c>
    </row>
    <row r="429" spans="2:55" x14ac:dyDescent="0.25">
      <c r="B429" s="55" t="s">
        <v>1493</v>
      </c>
      <c r="D429" s="55" t="s">
        <v>1494</v>
      </c>
      <c r="E429" s="55" t="s">
        <v>866</v>
      </c>
      <c r="F429" s="55"/>
      <c r="G429" s="55"/>
      <c r="H429" s="55"/>
      <c r="I429" s="92" t="s">
        <v>1495</v>
      </c>
      <c r="AG429" s="59">
        <v>2005.42</v>
      </c>
      <c r="AH429" s="55"/>
      <c r="AJ429" s="55"/>
      <c r="AK429" s="55"/>
      <c r="AL429" s="55"/>
      <c r="AN429" s="55"/>
      <c r="AO429" s="55"/>
      <c r="AQ429" s="55"/>
      <c r="AR429" s="55"/>
      <c r="AT429" s="55"/>
      <c r="AU429" s="55"/>
      <c r="AY429" s="55"/>
      <c r="BB429" s="55"/>
      <c r="BC429" s="55"/>
    </row>
    <row r="430" spans="2:55" x14ac:dyDescent="0.25">
      <c r="B430" s="55" t="s">
        <v>859</v>
      </c>
      <c r="D430" s="55" t="s">
        <v>860</v>
      </c>
      <c r="E430" s="56" t="s">
        <v>866</v>
      </c>
      <c r="F430" s="55"/>
      <c r="G430" s="55"/>
      <c r="H430" s="55"/>
      <c r="I430" s="55" t="s">
        <v>861</v>
      </c>
      <c r="AF430" s="59">
        <v>71609</v>
      </c>
      <c r="AG430" s="59">
        <f>17701.73+29292.49+39362.68+25706.24</f>
        <v>112063.14</v>
      </c>
      <c r="AH430" s="55"/>
      <c r="AJ430" s="55"/>
      <c r="AK430" s="55"/>
      <c r="AL430" s="55"/>
      <c r="AN430" s="55"/>
      <c r="AO430" s="55"/>
      <c r="AQ430" s="55"/>
      <c r="AR430" s="55"/>
      <c r="AT430" s="55"/>
      <c r="AU430" s="55"/>
      <c r="AY430" s="55"/>
      <c r="BB430" s="55"/>
      <c r="BC430" s="55"/>
    </row>
    <row r="431" spans="2:55" x14ac:dyDescent="0.25">
      <c r="F431" s="55"/>
      <c r="G431" s="55"/>
      <c r="H431" s="55"/>
      <c r="AH431" s="55"/>
      <c r="AJ431" s="55"/>
      <c r="AK431" s="55"/>
      <c r="AL431" s="55"/>
      <c r="AN431" s="55"/>
      <c r="AO431" s="55"/>
      <c r="AQ431" s="55"/>
      <c r="AR431" s="55"/>
      <c r="AT431" s="55"/>
      <c r="AU431" s="55"/>
      <c r="AY431" s="55"/>
      <c r="BB431" s="55"/>
      <c r="BC431" s="55"/>
    </row>
    <row r="432" spans="2:55" x14ac:dyDescent="0.25">
      <c r="F432" s="55"/>
      <c r="G432" s="55"/>
      <c r="H432" s="55"/>
      <c r="AH432" s="55"/>
      <c r="AJ432" s="55"/>
      <c r="AK432" s="55"/>
      <c r="AL432" s="55"/>
      <c r="AN432" s="55"/>
      <c r="AO432" s="55"/>
      <c r="AQ432" s="55"/>
      <c r="AR432" s="55"/>
      <c r="AT432" s="55"/>
      <c r="AU432" s="55"/>
      <c r="AY432" s="55"/>
      <c r="BB432" s="55"/>
      <c r="BC432" s="55"/>
    </row>
    <row r="433" spans="12:33" s="55" customFormat="1" x14ac:dyDescent="0.25">
      <c r="L433" s="57"/>
      <c r="AF433" s="59"/>
      <c r="AG433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F14B"/>
  </sheetPr>
  <dimension ref="A1:BD440"/>
  <sheetViews>
    <sheetView topLeftCell="I2" workbookViewId="0">
      <pane ySplit="1" topLeftCell="A3" activePane="bottomLeft" state="frozen"/>
      <selection activeCell="B2" sqref="B2"/>
      <selection pane="bottomLeft" activeCell="M436" sqref="M436"/>
    </sheetView>
  </sheetViews>
  <sheetFormatPr defaultColWidth="9.140625" defaultRowHeight="15" x14ac:dyDescent="0.25"/>
  <cols>
    <col min="1" max="1" width="10.140625" style="55" hidden="1" customWidth="1"/>
    <col min="2" max="2" width="13.7109375" style="55" hidden="1" customWidth="1"/>
    <col min="3" max="3" width="9.5703125" style="55" hidden="1" customWidth="1"/>
    <col min="4" max="4" width="11.7109375" style="55" hidden="1" customWidth="1"/>
    <col min="5" max="5" width="13.28515625" style="55" hidden="1" customWidth="1"/>
    <col min="6" max="8" width="14.42578125" style="37" hidden="1" customWidth="1"/>
    <col min="9" max="9" width="27.140625" style="55" bestFit="1" customWidth="1"/>
    <col min="10" max="10" width="34.85546875" style="55" customWidth="1"/>
    <col min="11" max="11" width="42.28515625" style="55" bestFit="1" customWidth="1"/>
    <col min="12" max="12" width="7.140625" style="57" bestFit="1" customWidth="1"/>
    <col min="13" max="13" width="12.5703125" style="55" customWidth="1"/>
    <col min="14" max="14" width="18.28515625" style="55" customWidth="1"/>
    <col min="15" max="15" width="7" style="55" hidden="1" customWidth="1"/>
    <col min="16" max="16" width="6.5703125" style="55" hidden="1" customWidth="1"/>
    <col min="17" max="17" width="10.42578125" style="55" hidden="1" customWidth="1"/>
    <col min="18" max="18" width="9.140625" style="55" hidden="1" customWidth="1"/>
    <col min="19" max="19" width="6.42578125" style="55" hidden="1" customWidth="1"/>
    <col min="20" max="20" width="8" style="55" hidden="1" customWidth="1"/>
    <col min="21" max="22" width="10.7109375" style="55" hidden="1" customWidth="1"/>
    <col min="23" max="23" width="11.140625" style="55" hidden="1" customWidth="1"/>
    <col min="24" max="25" width="10.140625" style="55" hidden="1" customWidth="1"/>
    <col min="26" max="26" width="8.7109375" style="55" hidden="1" customWidth="1"/>
    <col min="27" max="27" width="13.140625" style="55" hidden="1" customWidth="1"/>
    <col min="28" max="28" width="18.42578125" style="55" hidden="1" customWidth="1"/>
    <col min="29" max="29" width="11.140625" style="55" hidden="1" customWidth="1"/>
    <col min="30" max="30" width="15.28515625" style="55" hidden="1" customWidth="1"/>
    <col min="31" max="31" width="19.7109375" style="55" hidden="1" customWidth="1"/>
    <col min="32" max="32" width="13.85546875" style="59" customWidth="1"/>
    <col min="33" max="33" width="23.42578125" style="59" customWidth="1"/>
    <col min="34" max="34" width="14.28515625" style="37" bestFit="1" customWidth="1"/>
    <col min="35" max="35" width="30.7109375" style="55" customWidth="1"/>
    <col min="36" max="36" width="28" style="57" bestFit="1" customWidth="1"/>
    <col min="37" max="37" width="14.28515625" style="59" customWidth="1"/>
    <col min="38" max="38" width="20.140625" style="59" bestFit="1" customWidth="1"/>
    <col min="39" max="39" width="27.42578125" style="55" customWidth="1"/>
    <col min="40" max="41" width="14.28515625" style="59" customWidth="1"/>
    <col min="42" max="42" width="27.42578125" style="55" customWidth="1"/>
    <col min="43" max="44" width="14.28515625" style="59" customWidth="1"/>
    <col min="45" max="45" width="27.42578125" style="55" customWidth="1"/>
    <col min="46" max="47" width="14.28515625" style="59" customWidth="1"/>
    <col min="48" max="48" width="27.42578125" style="55" customWidth="1"/>
    <col min="49" max="50" width="14.28515625" style="55" customWidth="1"/>
    <col min="51" max="51" width="54.42578125" style="64" customWidth="1"/>
    <col min="52" max="53" width="14.28515625" style="55" hidden="1" customWidth="1"/>
    <col min="54" max="54" width="14.28515625" style="60" hidden="1" customWidth="1"/>
    <col min="55" max="55" width="14.28515625" style="61" hidden="1" customWidth="1"/>
    <col min="56" max="16384" width="9.140625" style="55"/>
  </cols>
  <sheetData>
    <row r="1" spans="1:56" s="43" customFormat="1" ht="15.75" hidden="1" thickBot="1" x14ac:dyDescent="0.3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3.5" thickBot="1" x14ac:dyDescent="0.3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D3" s="55" t="s">
        <v>1496</v>
      </c>
      <c r="E3" s="55" t="s">
        <v>866</v>
      </c>
      <c r="G3" s="100"/>
      <c r="H3" s="100"/>
      <c r="I3" s="55" t="s">
        <v>867</v>
      </c>
      <c r="J3" s="55" t="s">
        <v>868</v>
      </c>
      <c r="K3" s="55" t="s">
        <v>73</v>
      </c>
      <c r="L3" s="57">
        <v>30.688069152001802</v>
      </c>
      <c r="M3" s="55">
        <v>1</v>
      </c>
      <c r="N3" s="55" t="s">
        <v>68</v>
      </c>
      <c r="AB3" s="55">
        <v>1</v>
      </c>
      <c r="AF3" s="59">
        <v>100503</v>
      </c>
      <c r="AG3" s="59">
        <v>5448.79</v>
      </c>
      <c r="AI3" s="55" t="s">
        <v>869</v>
      </c>
      <c r="AY3" s="101"/>
      <c r="AZ3" s="55">
        <v>2965.84</v>
      </c>
      <c r="BA3" s="55">
        <v>19</v>
      </c>
      <c r="BB3" s="60">
        <v>55835.259999999995</v>
      </c>
      <c r="BC3" s="61">
        <f t="shared" ref="BC3:BC57" si="0">BB3/(5280*11.67)</f>
        <v>0.9061576562540572</v>
      </c>
      <c r="BD3" s="86"/>
    </row>
    <row r="4" spans="1:56" ht="15" customHeight="1" x14ac:dyDescent="0.25">
      <c r="A4" s="85"/>
      <c r="B4" s="55" t="s">
        <v>65</v>
      </c>
      <c r="E4" s="55" t="s">
        <v>866</v>
      </c>
      <c r="F4" s="55"/>
      <c r="G4" s="102"/>
      <c r="H4" s="102"/>
      <c r="I4" s="55" t="s">
        <v>870</v>
      </c>
      <c r="J4" s="55" t="s">
        <v>321</v>
      </c>
      <c r="K4" s="55" t="s">
        <v>128</v>
      </c>
      <c r="L4" s="57">
        <v>30.184818929395508</v>
      </c>
      <c r="M4" s="55">
        <v>1</v>
      </c>
      <c r="N4" s="55" t="s">
        <v>68</v>
      </c>
      <c r="AB4" s="55">
        <v>14</v>
      </c>
      <c r="AF4" s="59">
        <v>155020</v>
      </c>
      <c r="AH4" s="55"/>
      <c r="AI4" s="55" t="s">
        <v>869</v>
      </c>
      <c r="AJ4" s="55"/>
      <c r="AK4" s="55"/>
      <c r="AL4" s="55"/>
      <c r="AN4" s="55"/>
      <c r="AO4" s="55"/>
      <c r="AQ4" s="55"/>
      <c r="AR4" s="55"/>
      <c r="AT4" s="55"/>
      <c r="AU4" s="55"/>
      <c r="AY4" s="101" t="s">
        <v>871</v>
      </c>
      <c r="AZ4" s="55">
        <v>2421.8757023699977</v>
      </c>
      <c r="BA4" s="55">
        <v>35.25</v>
      </c>
      <c r="BB4" s="55">
        <v>86122.439582949926</v>
      </c>
      <c r="BC4" s="61">
        <f t="shared" si="0"/>
        <v>1.3976922110395396</v>
      </c>
      <c r="BD4" s="86"/>
    </row>
    <row r="5" spans="1:56" ht="15" customHeight="1" x14ac:dyDescent="0.25">
      <c r="A5" s="85"/>
      <c r="E5" s="55" t="s">
        <v>866</v>
      </c>
      <c r="F5" s="55"/>
      <c r="G5" s="102"/>
      <c r="H5" s="102"/>
      <c r="I5" s="55" t="s">
        <v>872</v>
      </c>
      <c r="M5" s="55">
        <v>1</v>
      </c>
      <c r="AF5" s="59">
        <v>40000</v>
      </c>
      <c r="AG5" s="55"/>
      <c r="AH5" s="59"/>
      <c r="AI5" s="55" t="s">
        <v>145</v>
      </c>
      <c r="AJ5" s="55" t="s">
        <v>1452</v>
      </c>
      <c r="AK5" s="55">
        <v>40000</v>
      </c>
      <c r="AL5" s="55"/>
      <c r="AN5" s="55"/>
      <c r="AO5" s="55"/>
      <c r="AQ5" s="55"/>
      <c r="AR5" s="55"/>
      <c r="AT5" s="55"/>
      <c r="AU5" s="55"/>
      <c r="AY5" s="101"/>
      <c r="BB5" s="55"/>
      <c r="BC5" s="61">
        <f t="shared" si="0"/>
        <v>0</v>
      </c>
      <c r="BD5" s="86"/>
    </row>
    <row r="6" spans="1:56" ht="15" customHeight="1" x14ac:dyDescent="0.25">
      <c r="A6" s="85"/>
      <c r="E6" s="55" t="s">
        <v>866</v>
      </c>
      <c r="F6" s="55"/>
      <c r="G6" s="102"/>
      <c r="H6" s="102"/>
      <c r="I6" s="55" t="s">
        <v>1551</v>
      </c>
      <c r="J6" s="55" t="s">
        <v>1552</v>
      </c>
      <c r="K6" s="55" t="s">
        <v>1553</v>
      </c>
      <c r="M6" s="55">
        <v>1</v>
      </c>
      <c r="N6" s="55" t="s">
        <v>68</v>
      </c>
      <c r="AF6" s="59">
        <v>20000</v>
      </c>
      <c r="AG6" s="55"/>
      <c r="AH6" s="59"/>
      <c r="AI6" s="55" t="s">
        <v>145</v>
      </c>
      <c r="AJ6" s="55" t="s">
        <v>1554</v>
      </c>
      <c r="AK6" s="55">
        <v>20000</v>
      </c>
      <c r="AL6" s="55"/>
      <c r="AN6" s="55"/>
      <c r="AO6" s="55"/>
      <c r="AQ6" s="55"/>
      <c r="AR6" s="55"/>
      <c r="AT6" s="55"/>
      <c r="AU6" s="55"/>
      <c r="AY6" s="101"/>
      <c r="BB6" s="55"/>
      <c r="BD6" s="86"/>
    </row>
    <row r="7" spans="1:56" ht="15" customHeight="1" x14ac:dyDescent="0.25">
      <c r="A7" s="85"/>
      <c r="E7" s="55" t="s">
        <v>937</v>
      </c>
      <c r="F7" s="55"/>
      <c r="G7" s="102"/>
      <c r="H7" s="102"/>
      <c r="I7" s="55" t="s">
        <v>1555</v>
      </c>
      <c r="J7" s="55" t="s">
        <v>192</v>
      </c>
      <c r="K7" s="55" t="s">
        <v>1556</v>
      </c>
      <c r="M7" s="55">
        <v>1</v>
      </c>
      <c r="N7" s="55" t="s">
        <v>68</v>
      </c>
      <c r="AF7" s="59">
        <v>43747</v>
      </c>
      <c r="AG7" s="55"/>
      <c r="AH7" s="59"/>
      <c r="AI7" s="55" t="s">
        <v>145</v>
      </c>
      <c r="AJ7" s="55" t="s">
        <v>1557</v>
      </c>
      <c r="AK7" s="55">
        <v>10754.93</v>
      </c>
      <c r="AL7" s="55"/>
      <c r="AM7" s="55" t="s">
        <v>1558</v>
      </c>
      <c r="AN7" s="55">
        <v>48791.07</v>
      </c>
      <c r="AO7" s="55"/>
      <c r="AP7" s="55" t="s">
        <v>1559</v>
      </c>
      <c r="AQ7" s="55">
        <v>9000</v>
      </c>
      <c r="AR7" s="55"/>
      <c r="AT7" s="55"/>
      <c r="AU7" s="55"/>
      <c r="AY7" s="101"/>
      <c r="BB7" s="55"/>
      <c r="BD7" s="86"/>
    </row>
    <row r="8" spans="1:56" ht="15" customHeight="1" x14ac:dyDescent="0.25">
      <c r="A8" s="85"/>
      <c r="E8" s="55" t="s">
        <v>866</v>
      </c>
      <c r="F8" s="55"/>
      <c r="G8" s="102"/>
      <c r="H8" s="102"/>
      <c r="I8" s="55" t="s">
        <v>1560</v>
      </c>
      <c r="J8" s="55" t="s">
        <v>1561</v>
      </c>
      <c r="K8" s="55" t="s">
        <v>1562</v>
      </c>
      <c r="M8" s="55">
        <v>1</v>
      </c>
      <c r="N8" s="55" t="s">
        <v>68</v>
      </c>
      <c r="AF8" s="59">
        <v>18250</v>
      </c>
      <c r="AG8" s="55"/>
      <c r="AH8" s="59"/>
      <c r="AI8" s="55" t="s">
        <v>145</v>
      </c>
      <c r="AJ8" s="55" t="s">
        <v>1563</v>
      </c>
      <c r="AK8" s="55"/>
      <c r="AL8" s="55"/>
      <c r="AN8" s="55"/>
      <c r="AO8" s="55"/>
      <c r="AQ8" s="55"/>
      <c r="AR8" s="55"/>
      <c r="AT8" s="55"/>
      <c r="AU8" s="55"/>
      <c r="AY8" s="101"/>
      <c r="BB8" s="55"/>
      <c r="BD8" s="86"/>
    </row>
    <row r="9" spans="1:56" ht="15" customHeight="1" x14ac:dyDescent="0.25">
      <c r="A9" s="85"/>
      <c r="E9" s="55" t="s">
        <v>866</v>
      </c>
      <c r="F9" s="55"/>
      <c r="G9" s="102"/>
      <c r="H9" s="102"/>
      <c r="I9" s="55" t="s">
        <v>1564</v>
      </c>
      <c r="J9" s="55" t="s">
        <v>1565</v>
      </c>
      <c r="K9" s="55" t="s">
        <v>73</v>
      </c>
      <c r="M9" s="55">
        <v>1</v>
      </c>
      <c r="N9" s="55" t="s">
        <v>68</v>
      </c>
      <c r="AF9" s="59">
        <v>6549</v>
      </c>
      <c r="AG9" s="55"/>
      <c r="AH9" s="59"/>
      <c r="AI9" s="55" t="s">
        <v>145</v>
      </c>
      <c r="AJ9" s="55" t="s">
        <v>1566</v>
      </c>
      <c r="AK9" s="55"/>
      <c r="AL9" s="55"/>
      <c r="AN9" s="55"/>
      <c r="AO9" s="55"/>
      <c r="AQ9" s="55"/>
      <c r="AR9" s="55"/>
      <c r="AT9" s="55"/>
      <c r="AU9" s="55"/>
      <c r="AY9" s="101"/>
      <c r="BB9" s="55"/>
      <c r="BD9" s="86"/>
    </row>
    <row r="10" spans="1:56" ht="15" customHeight="1" x14ac:dyDescent="0.25">
      <c r="A10" s="85"/>
      <c r="B10" s="55" t="s">
        <v>65</v>
      </c>
      <c r="E10" s="55" t="s">
        <v>866</v>
      </c>
      <c r="G10" s="100"/>
      <c r="H10" s="100"/>
      <c r="I10" s="55" t="s">
        <v>873</v>
      </c>
      <c r="J10" s="55" t="s">
        <v>221</v>
      </c>
      <c r="K10" s="55" t="s">
        <v>874</v>
      </c>
      <c r="L10" s="57">
        <v>22.53297765253712</v>
      </c>
      <c r="M10" s="55">
        <v>1</v>
      </c>
      <c r="N10" s="55" t="s">
        <v>68</v>
      </c>
      <c r="AB10" s="55">
        <v>6</v>
      </c>
      <c r="AF10" s="59">
        <v>23711</v>
      </c>
      <c r="AI10" s="55" t="s">
        <v>869</v>
      </c>
      <c r="AY10" s="101" t="s">
        <v>875</v>
      </c>
      <c r="AZ10" s="55">
        <v>1061.0099999999989</v>
      </c>
      <c r="BA10" s="55">
        <v>12.666666666666666</v>
      </c>
      <c r="BB10" s="60">
        <v>13172.85999999999</v>
      </c>
      <c r="BC10" s="61">
        <f t="shared" si="0"/>
        <v>0.21378404871335446</v>
      </c>
      <c r="BD10" s="86"/>
    </row>
    <row r="11" spans="1:56" ht="15" customHeight="1" x14ac:dyDescent="0.25">
      <c r="A11" s="85"/>
      <c r="B11" s="55" t="s">
        <v>65</v>
      </c>
      <c r="D11" s="55" t="s">
        <v>1497</v>
      </c>
      <c r="E11" s="55" t="s">
        <v>866</v>
      </c>
      <c r="G11" s="100"/>
      <c r="H11" s="100"/>
      <c r="I11" s="55" t="s">
        <v>876</v>
      </c>
      <c r="J11" s="55" t="s">
        <v>877</v>
      </c>
      <c r="K11" s="55" t="s">
        <v>73</v>
      </c>
      <c r="L11" s="57">
        <v>37.252673137388442</v>
      </c>
      <c r="M11" s="55">
        <v>1</v>
      </c>
      <c r="N11" s="55" t="s">
        <v>68</v>
      </c>
      <c r="AB11" s="55">
        <v>2</v>
      </c>
      <c r="AF11" s="59">
        <v>41202</v>
      </c>
      <c r="AI11" s="55" t="s">
        <v>869</v>
      </c>
      <c r="AY11" s="101" t="s">
        <v>878</v>
      </c>
      <c r="AZ11" s="55">
        <v>1321.1200000000001</v>
      </c>
      <c r="BA11" s="55">
        <v>17</v>
      </c>
      <c r="BB11" s="60">
        <v>22889.77</v>
      </c>
      <c r="BC11" s="61">
        <f t="shared" si="0"/>
        <v>0.37148103788527953</v>
      </c>
      <c r="BD11" s="86"/>
    </row>
    <row r="12" spans="1:56" ht="15" customHeight="1" x14ac:dyDescent="0.25">
      <c r="A12" s="85"/>
      <c r="B12" s="55" t="s">
        <v>65</v>
      </c>
      <c r="E12" s="55" t="s">
        <v>866</v>
      </c>
      <c r="G12" s="100"/>
      <c r="H12" s="100"/>
      <c r="I12" s="55" t="s">
        <v>86</v>
      </c>
      <c r="J12" s="55" t="s">
        <v>67</v>
      </c>
      <c r="K12" s="55" t="s">
        <v>201</v>
      </c>
      <c r="L12" s="57">
        <v>29.216156028338347</v>
      </c>
      <c r="M12" s="55">
        <v>1</v>
      </c>
      <c r="N12" s="55" t="s">
        <v>68</v>
      </c>
      <c r="AB12" s="55">
        <v>8</v>
      </c>
      <c r="AF12" s="59">
        <v>100582</v>
      </c>
      <c r="AI12" s="55" t="s">
        <v>869</v>
      </c>
      <c r="AY12" s="101" t="s">
        <v>879</v>
      </c>
      <c r="AZ12" s="55">
        <v>1582.869999999999</v>
      </c>
      <c r="BA12" s="55">
        <v>35.5</v>
      </c>
      <c r="BB12" s="60">
        <v>55879.079999999965</v>
      </c>
      <c r="BC12" s="61">
        <f t="shared" si="0"/>
        <v>0.90686881670172104</v>
      </c>
      <c r="BD12" s="86"/>
    </row>
    <row r="13" spans="1:56" ht="15" customHeight="1" x14ac:dyDescent="0.25">
      <c r="A13" s="85"/>
      <c r="B13" s="55" t="s">
        <v>65</v>
      </c>
      <c r="D13" s="55" t="s">
        <v>1496</v>
      </c>
      <c r="E13" s="55" t="s">
        <v>866</v>
      </c>
      <c r="G13" s="100"/>
      <c r="H13" s="100"/>
      <c r="I13" s="55" t="s">
        <v>880</v>
      </c>
      <c r="J13" s="55" t="s">
        <v>867</v>
      </c>
      <c r="K13" s="55" t="s">
        <v>881</v>
      </c>
      <c r="L13" s="57">
        <v>51.436412351619929</v>
      </c>
      <c r="M13" s="55">
        <v>1</v>
      </c>
      <c r="N13" s="55" t="s">
        <v>68</v>
      </c>
      <c r="AB13" s="55">
        <v>0</v>
      </c>
      <c r="AF13" s="59">
        <v>27007</v>
      </c>
      <c r="AG13" s="59" t="s">
        <v>1498</v>
      </c>
      <c r="AI13" s="55" t="s">
        <v>869</v>
      </c>
      <c r="AY13" s="101" t="s">
        <v>882</v>
      </c>
      <c r="AZ13" s="55">
        <v>759.68999999999903</v>
      </c>
      <c r="BA13" s="55">
        <v>20</v>
      </c>
      <c r="BB13" s="60">
        <v>15003.699999999979</v>
      </c>
      <c r="BC13" s="61">
        <f t="shared" si="0"/>
        <v>0.24349698787359422</v>
      </c>
      <c r="BD13" s="86"/>
    </row>
    <row r="14" spans="1:56" ht="15" customHeight="1" x14ac:dyDescent="0.25">
      <c r="A14" s="85"/>
      <c r="B14" s="55" t="s">
        <v>65</v>
      </c>
      <c r="D14" s="55" t="s">
        <v>1497</v>
      </c>
      <c r="E14" s="55" t="s">
        <v>866</v>
      </c>
      <c r="F14" s="55"/>
      <c r="G14" s="102"/>
      <c r="H14" s="102"/>
      <c r="I14" s="55" t="s">
        <v>883</v>
      </c>
      <c r="J14" s="55" t="s">
        <v>877</v>
      </c>
      <c r="K14" s="55" t="s">
        <v>73</v>
      </c>
      <c r="L14" s="57">
        <v>37</v>
      </c>
      <c r="M14" s="55">
        <v>1</v>
      </c>
      <c r="N14" s="55" t="s">
        <v>68</v>
      </c>
      <c r="AB14" s="55">
        <v>2</v>
      </c>
      <c r="AF14" s="59">
        <v>12907</v>
      </c>
      <c r="AH14" s="55"/>
      <c r="AI14" s="55" t="s">
        <v>869</v>
      </c>
      <c r="AJ14" s="55"/>
      <c r="AK14" s="55"/>
      <c r="AL14" s="55"/>
      <c r="AN14" s="55"/>
      <c r="AO14" s="55"/>
      <c r="AQ14" s="55"/>
      <c r="AR14" s="55"/>
      <c r="AT14" s="55"/>
      <c r="AU14" s="55"/>
      <c r="AY14" s="101" t="s">
        <v>884</v>
      </c>
      <c r="AZ14" s="55">
        <v>358.54</v>
      </c>
      <c r="BA14" s="55">
        <v>20</v>
      </c>
      <c r="BB14" s="55">
        <v>7170.8</v>
      </c>
      <c r="BC14" s="61">
        <f t="shared" si="0"/>
        <v>0.1163758406688998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55"/>
      <c r="H15" s="55"/>
      <c r="I15" s="55" t="s">
        <v>376</v>
      </c>
      <c r="J15" s="55" t="s">
        <v>885</v>
      </c>
      <c r="K15" s="55" t="s">
        <v>886</v>
      </c>
      <c r="L15" s="76">
        <v>30.973793155835782</v>
      </c>
      <c r="M15" s="55">
        <v>1</v>
      </c>
      <c r="N15" s="55" t="s">
        <v>68</v>
      </c>
      <c r="AB15" s="55">
        <v>12</v>
      </c>
      <c r="AF15" s="59">
        <v>62558</v>
      </c>
      <c r="AI15" s="55" t="s">
        <v>869</v>
      </c>
      <c r="AM15" s="62"/>
      <c r="AY15" s="63" t="s">
        <v>887</v>
      </c>
      <c r="AZ15" s="55">
        <v>1579.7399999999989</v>
      </c>
      <c r="BA15" s="55">
        <v>22</v>
      </c>
      <c r="BB15" s="87">
        <v>34754.279999999977</v>
      </c>
      <c r="BC15" s="61">
        <f t="shared" si="0"/>
        <v>0.56403170522707757</v>
      </c>
      <c r="BD15" s="86"/>
    </row>
    <row r="16" spans="1:56" ht="15" customHeight="1" x14ac:dyDescent="0.25">
      <c r="A16" s="85"/>
      <c r="B16" s="28" t="s">
        <v>65</v>
      </c>
      <c r="C16" s="28"/>
      <c r="D16" s="28"/>
      <c r="E16" s="29" t="s">
        <v>888</v>
      </c>
      <c r="F16" s="38"/>
      <c r="G16" s="181">
        <v>2100</v>
      </c>
      <c r="H16" s="181">
        <v>2136</v>
      </c>
      <c r="I16" s="182" t="s">
        <v>116</v>
      </c>
      <c r="J16" s="70" t="s">
        <v>153</v>
      </c>
      <c r="K16" s="70" t="s">
        <v>154</v>
      </c>
      <c r="L16" s="69">
        <v>33</v>
      </c>
      <c r="M16" s="70">
        <v>1</v>
      </c>
      <c r="N16" s="182" t="s">
        <v>68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5" t="s">
        <v>262</v>
      </c>
      <c r="AC16" s="28"/>
      <c r="AD16" s="28"/>
      <c r="AE16" s="28"/>
      <c r="AF16" s="183">
        <v>110276</v>
      </c>
      <c r="AG16" s="34"/>
      <c r="AH16" s="38"/>
      <c r="AI16" s="28"/>
      <c r="AJ16" s="35"/>
      <c r="AK16" s="34"/>
      <c r="AL16" s="34"/>
      <c r="AM16" s="28"/>
      <c r="AN16" s="34"/>
      <c r="AO16" s="34"/>
      <c r="AP16" s="28"/>
      <c r="AQ16" s="34"/>
      <c r="AR16" s="34"/>
      <c r="AS16" s="28"/>
      <c r="AT16" s="34"/>
      <c r="AU16" s="34"/>
      <c r="AV16" s="28"/>
      <c r="AW16" s="28"/>
      <c r="AX16" s="28"/>
      <c r="AY16" s="68" t="s">
        <v>155</v>
      </c>
      <c r="AZ16" s="184">
        <v>862</v>
      </c>
      <c r="BA16" s="181">
        <v>32</v>
      </c>
      <c r="BB16" s="74">
        <v>27569</v>
      </c>
      <c r="BC16" s="40">
        <f t="shared" si="0"/>
        <v>0.44742086676533976</v>
      </c>
      <c r="BD16" s="86"/>
    </row>
    <row r="17" spans="1:56" ht="15" customHeight="1" x14ac:dyDescent="0.25">
      <c r="A17" s="85"/>
      <c r="B17" s="28" t="s">
        <v>65</v>
      </c>
      <c r="C17" s="28"/>
      <c r="D17" s="28"/>
      <c r="E17" s="29" t="s">
        <v>888</v>
      </c>
      <c r="F17" s="38"/>
      <c r="G17" s="181">
        <v>1800</v>
      </c>
      <c r="H17" s="181">
        <v>2125</v>
      </c>
      <c r="I17" s="182" t="s">
        <v>70</v>
      </c>
      <c r="J17" s="182" t="s">
        <v>73</v>
      </c>
      <c r="K17" s="182" t="s">
        <v>156</v>
      </c>
      <c r="L17" s="181">
        <v>36.145054945054945</v>
      </c>
      <c r="M17" s="182">
        <v>1</v>
      </c>
      <c r="N17" s="182" t="s">
        <v>68</v>
      </c>
      <c r="O17" s="28"/>
      <c r="P17" s="28"/>
      <c r="Q17" s="35"/>
      <c r="R17" s="35"/>
      <c r="S17" s="185"/>
      <c r="T17" s="35"/>
      <c r="U17" s="28"/>
      <c r="V17" s="35"/>
      <c r="W17" s="34"/>
      <c r="X17" s="34"/>
      <c r="Y17" s="34"/>
      <c r="Z17" s="34"/>
      <c r="AA17" s="34"/>
      <c r="AB17" s="35">
        <v>3</v>
      </c>
      <c r="AC17" s="185"/>
      <c r="AD17" s="186"/>
      <c r="AE17" s="187"/>
      <c r="AF17" s="183">
        <v>52188.5</v>
      </c>
      <c r="AG17" s="188"/>
      <c r="AH17" s="38"/>
      <c r="AI17" s="28"/>
      <c r="AJ17" s="35"/>
      <c r="AK17" s="34"/>
      <c r="AL17" s="34"/>
      <c r="AM17" s="28"/>
      <c r="AN17" s="34"/>
      <c r="AO17" s="34"/>
      <c r="AP17" s="28"/>
      <c r="AQ17" s="34"/>
      <c r="AR17" s="34"/>
      <c r="AS17" s="28"/>
      <c r="AT17" s="34"/>
      <c r="AU17" s="34"/>
      <c r="AV17" s="28"/>
      <c r="AW17" s="28"/>
      <c r="AX17" s="28"/>
      <c r="AY17" s="68" t="s">
        <v>157</v>
      </c>
      <c r="AZ17" s="184">
        <v>1342.940862323863</v>
      </c>
      <c r="BA17" s="181">
        <v>25.071841169339709</v>
      </c>
      <c r="BB17" s="74">
        <v>33670</v>
      </c>
      <c r="BC17" s="40">
        <f t="shared" si="0"/>
        <v>0.54643478486666153</v>
      </c>
      <c r="BD17" s="86"/>
    </row>
    <row r="18" spans="1:56" ht="15" customHeight="1" x14ac:dyDescent="0.25">
      <c r="A18" s="85"/>
      <c r="B18" s="28" t="s">
        <v>65</v>
      </c>
      <c r="C18" s="28"/>
      <c r="D18" s="28"/>
      <c r="E18" s="29" t="s">
        <v>888</v>
      </c>
      <c r="F18" s="38"/>
      <c r="G18" s="181">
        <v>2000</v>
      </c>
      <c r="H18" s="181">
        <v>2199</v>
      </c>
      <c r="I18" s="182" t="s">
        <v>158</v>
      </c>
      <c r="J18" s="182" t="s">
        <v>117</v>
      </c>
      <c r="K18" s="182" t="s">
        <v>159</v>
      </c>
      <c r="L18" s="181">
        <v>41.104051141729421</v>
      </c>
      <c r="M18" s="182">
        <v>1</v>
      </c>
      <c r="N18" s="182" t="s">
        <v>68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35">
        <v>1</v>
      </c>
      <c r="AC18" s="28"/>
      <c r="AD18" s="28"/>
      <c r="AE18" s="28"/>
      <c r="AF18" s="183">
        <v>64010.35</v>
      </c>
      <c r="AG18" s="34"/>
      <c r="AH18" s="38"/>
      <c r="AI18" s="28"/>
      <c r="AJ18" s="35"/>
      <c r="AK18" s="34"/>
      <c r="AL18" s="34"/>
      <c r="AM18" s="28"/>
      <c r="AN18" s="34"/>
      <c r="AO18" s="34"/>
      <c r="AP18" s="28"/>
      <c r="AQ18" s="34"/>
      <c r="AR18" s="34"/>
      <c r="AS18" s="28"/>
      <c r="AT18" s="34"/>
      <c r="AU18" s="34"/>
      <c r="AV18" s="28"/>
      <c r="AW18" s="28"/>
      <c r="AX18" s="28"/>
      <c r="AY18" s="68" t="s">
        <v>160</v>
      </c>
      <c r="AZ18" s="184">
        <v>1717.4638482538398</v>
      </c>
      <c r="BA18" s="181">
        <v>24.045338737107631</v>
      </c>
      <c r="BB18" s="74">
        <v>41297</v>
      </c>
      <c r="BC18" s="40">
        <f t="shared" si="0"/>
        <v>0.6702143543403184</v>
      </c>
      <c r="BD18" s="86"/>
    </row>
    <row r="19" spans="1:56" ht="15" customHeight="1" x14ac:dyDescent="0.25">
      <c r="A19" s="85"/>
      <c r="B19" s="55" t="s">
        <v>65</v>
      </c>
      <c r="D19" s="55" t="s">
        <v>1497</v>
      </c>
      <c r="E19" s="55" t="s">
        <v>866</v>
      </c>
      <c r="F19" s="55"/>
      <c r="G19" s="102"/>
      <c r="H19" s="102"/>
      <c r="I19" s="55" t="s">
        <v>889</v>
      </c>
      <c r="J19" s="55" t="s">
        <v>877</v>
      </c>
      <c r="K19" s="55" t="s">
        <v>73</v>
      </c>
      <c r="L19" s="57">
        <v>90</v>
      </c>
      <c r="M19" s="55">
        <v>1</v>
      </c>
      <c r="N19" s="55" t="s">
        <v>68</v>
      </c>
      <c r="AB19" s="55">
        <v>0</v>
      </c>
      <c r="AF19" s="59">
        <v>48286</v>
      </c>
      <c r="AH19" s="55"/>
      <c r="AI19" s="55" t="s">
        <v>869</v>
      </c>
      <c r="AJ19" s="55"/>
      <c r="AK19" s="55"/>
      <c r="AL19" s="55"/>
      <c r="AN19" s="55"/>
      <c r="AO19" s="55"/>
      <c r="AQ19" s="55"/>
      <c r="AR19" s="55"/>
      <c r="AT19" s="55"/>
      <c r="AU19" s="55"/>
      <c r="AY19" s="101" t="s">
        <v>890</v>
      </c>
      <c r="BB19" s="55">
        <v>26825</v>
      </c>
      <c r="BC19" s="61">
        <f t="shared" si="0"/>
        <v>0.43534639453662594</v>
      </c>
      <c r="BD19" s="86"/>
    </row>
    <row r="20" spans="1:56" ht="15" customHeight="1" x14ac:dyDescent="0.25">
      <c r="A20" s="85"/>
      <c r="B20" s="55" t="s">
        <v>65</v>
      </c>
      <c r="E20" s="55" t="s">
        <v>866</v>
      </c>
      <c r="G20" s="100"/>
      <c r="H20" s="100"/>
      <c r="I20" s="55" t="s">
        <v>891</v>
      </c>
      <c r="J20" s="55" t="s">
        <v>892</v>
      </c>
      <c r="K20" s="55" t="s">
        <v>202</v>
      </c>
      <c r="L20" s="57">
        <v>19.939564626740211</v>
      </c>
      <c r="M20" s="55">
        <v>1</v>
      </c>
      <c r="N20" s="55" t="s">
        <v>68</v>
      </c>
      <c r="AB20" s="55">
        <v>21</v>
      </c>
      <c r="AF20" s="59">
        <v>144319</v>
      </c>
      <c r="AI20" s="55" t="s">
        <v>869</v>
      </c>
      <c r="AY20" s="101"/>
      <c r="AZ20" s="55">
        <v>2380.0934600499968</v>
      </c>
      <c r="BA20" s="55">
        <v>33.428571428571431</v>
      </c>
      <c r="BB20" s="60">
        <v>80177.19764169991</v>
      </c>
      <c r="BC20" s="61">
        <f t="shared" si="0"/>
        <v>1.3012061106193671</v>
      </c>
      <c r="BD20" s="86"/>
    </row>
    <row r="21" spans="1:56" ht="15" customHeight="1" x14ac:dyDescent="0.25">
      <c r="A21" s="85"/>
      <c r="B21" s="55" t="s">
        <v>65</v>
      </c>
      <c r="D21" s="55" t="s">
        <v>1497</v>
      </c>
      <c r="E21" s="55" t="s">
        <v>866</v>
      </c>
      <c r="F21" s="55"/>
      <c r="G21" s="102"/>
      <c r="H21" s="102"/>
      <c r="I21" s="55" t="s">
        <v>893</v>
      </c>
      <c r="J21" s="55" t="s">
        <v>894</v>
      </c>
      <c r="K21" s="55" t="s">
        <v>889</v>
      </c>
      <c r="L21" s="57">
        <v>48</v>
      </c>
      <c r="M21" s="55">
        <v>1</v>
      </c>
      <c r="N21" s="55" t="s">
        <v>68</v>
      </c>
      <c r="AB21" s="55">
        <v>0</v>
      </c>
      <c r="AF21" s="59">
        <v>11885</v>
      </c>
      <c r="AH21" s="55"/>
      <c r="AI21" s="55" t="s">
        <v>869</v>
      </c>
      <c r="AJ21" s="55"/>
      <c r="AK21" s="55"/>
      <c r="AL21" s="55"/>
      <c r="AN21" s="55"/>
      <c r="AO21" s="55"/>
      <c r="AQ21" s="55"/>
      <c r="AR21" s="55"/>
      <c r="AT21" s="55"/>
      <c r="AU21" s="55"/>
      <c r="AY21" s="101"/>
      <c r="BB21" s="55">
        <v>6603</v>
      </c>
      <c r="BC21" s="61">
        <f t="shared" si="0"/>
        <v>0.10716094102983563</v>
      </c>
      <c r="BD21" s="86"/>
    </row>
    <row r="22" spans="1:56" ht="15" customHeight="1" x14ac:dyDescent="0.25">
      <c r="A22" s="85"/>
      <c r="B22" s="28" t="s">
        <v>65</v>
      </c>
      <c r="C22" s="28"/>
      <c r="D22" s="28" t="s">
        <v>781</v>
      </c>
      <c r="E22" s="29" t="s">
        <v>888</v>
      </c>
      <c r="F22" s="28"/>
      <c r="G22" s="189">
        <v>1915</v>
      </c>
      <c r="H22" s="189">
        <v>2135</v>
      </c>
      <c r="I22" s="28" t="s">
        <v>331</v>
      </c>
      <c r="J22" s="28" t="s">
        <v>332</v>
      </c>
      <c r="K22" s="28" t="s">
        <v>333</v>
      </c>
      <c r="L22" s="35">
        <v>27</v>
      </c>
      <c r="M22" s="28">
        <v>2</v>
      </c>
      <c r="N22" s="28" t="s">
        <v>69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4">
        <v>139301.25</v>
      </c>
      <c r="AG22" s="34">
        <f>73605.48+14538.57</f>
        <v>88144.049999999988</v>
      </c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190" t="s">
        <v>895</v>
      </c>
      <c r="AZ22" s="28">
        <v>4105.8566584328719</v>
      </c>
      <c r="BA22" s="28">
        <v>20.562091427766362</v>
      </c>
      <c r="BB22" s="55">
        <v>84425</v>
      </c>
      <c r="BC22" s="40">
        <f t="shared" si="0"/>
        <v>1.370144244501571</v>
      </c>
      <c r="BD22" s="86"/>
    </row>
    <row r="23" spans="1:56" ht="15" customHeight="1" x14ac:dyDescent="0.25">
      <c r="A23" s="85"/>
      <c r="B23" s="55" t="s">
        <v>65</v>
      </c>
      <c r="E23" s="55" t="s">
        <v>866</v>
      </c>
      <c r="G23" s="66"/>
      <c r="H23" s="66"/>
      <c r="I23" s="71" t="s">
        <v>896</v>
      </c>
      <c r="J23" s="71" t="s">
        <v>897</v>
      </c>
      <c r="K23" s="71" t="s">
        <v>73</v>
      </c>
      <c r="L23" s="66">
        <v>11</v>
      </c>
      <c r="M23" s="71">
        <v>2</v>
      </c>
      <c r="N23" s="71" t="s">
        <v>68</v>
      </c>
      <c r="Q23" s="57"/>
      <c r="R23" s="57"/>
      <c r="S23" s="61"/>
      <c r="T23" s="57"/>
      <c r="V23" s="57"/>
      <c r="W23" s="59"/>
      <c r="X23" s="59"/>
      <c r="Y23" s="59"/>
      <c r="Z23" s="59"/>
      <c r="AA23" s="59"/>
      <c r="AB23" s="57">
        <v>0</v>
      </c>
      <c r="AC23" s="61"/>
      <c r="AD23" s="21"/>
      <c r="AE23" s="22"/>
      <c r="AF23" s="103">
        <v>12440.519999999966</v>
      </c>
      <c r="AG23" s="23"/>
      <c r="AI23" s="55" t="s">
        <v>869</v>
      </c>
      <c r="AY23" s="72"/>
      <c r="AZ23" s="73">
        <v>345.56999999999903</v>
      </c>
      <c r="BA23" s="66">
        <v>20</v>
      </c>
      <c r="BB23" s="73">
        <v>6911.3999999999805</v>
      </c>
      <c r="BC23" s="61">
        <f t="shared" si="0"/>
        <v>0.1121660045181893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G24" s="66"/>
      <c r="H24" s="66"/>
      <c r="I24" s="71" t="s">
        <v>898</v>
      </c>
      <c r="J24" s="71" t="s">
        <v>897</v>
      </c>
      <c r="K24" s="71" t="s">
        <v>73</v>
      </c>
      <c r="L24" s="66">
        <v>62</v>
      </c>
      <c r="M24" s="71">
        <v>2</v>
      </c>
      <c r="N24" s="71" t="s">
        <v>68</v>
      </c>
      <c r="AB24" s="57">
        <v>0</v>
      </c>
      <c r="AF24" s="103">
        <v>16778.949000000001</v>
      </c>
      <c r="AI24" s="55" t="s">
        <v>869</v>
      </c>
      <c r="AY24" s="72" t="s">
        <v>899</v>
      </c>
      <c r="AZ24" s="73">
        <v>462.23</v>
      </c>
      <c r="BA24" s="66">
        <v>22</v>
      </c>
      <c r="BB24" s="73">
        <v>10169.060000000001</v>
      </c>
      <c r="BC24" s="61">
        <f t="shared" si="0"/>
        <v>0.16503499000285635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F25" s="55"/>
      <c r="G25" s="102"/>
      <c r="H25" s="102"/>
      <c r="I25" s="55" t="s">
        <v>337</v>
      </c>
      <c r="J25" s="55" t="s">
        <v>348</v>
      </c>
      <c r="K25" s="55" t="s">
        <v>900</v>
      </c>
      <c r="L25" s="57">
        <v>38.617665473342861</v>
      </c>
      <c r="M25" s="55">
        <v>2</v>
      </c>
      <c r="N25" s="55" t="s">
        <v>68</v>
      </c>
      <c r="AB25" s="55">
        <v>0</v>
      </c>
      <c r="AF25" s="59">
        <v>26909.712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104"/>
      <c r="AZ25" s="55">
        <v>622.91000000000008</v>
      </c>
      <c r="BA25" s="55">
        <v>24</v>
      </c>
      <c r="BB25" s="55">
        <v>14949.84</v>
      </c>
      <c r="BC25" s="61">
        <f t="shared" si="0"/>
        <v>0.24262288696735998</v>
      </c>
      <c r="BD25" s="86"/>
    </row>
    <row r="26" spans="1:56" ht="15" customHeight="1" x14ac:dyDescent="0.25">
      <c r="A26" s="85"/>
      <c r="B26" s="28" t="s">
        <v>65</v>
      </c>
      <c r="C26" s="28"/>
      <c r="D26" s="28" t="s">
        <v>781</v>
      </c>
      <c r="E26" s="29" t="s">
        <v>888</v>
      </c>
      <c r="F26" s="38"/>
      <c r="G26" s="191">
        <v>2136</v>
      </c>
      <c r="H26" s="191">
        <v>2199</v>
      </c>
      <c r="I26" s="28" t="s">
        <v>340</v>
      </c>
      <c r="J26" s="28" t="s">
        <v>333</v>
      </c>
      <c r="K26" s="28" t="s">
        <v>91</v>
      </c>
      <c r="L26" s="35">
        <v>26</v>
      </c>
      <c r="M26" s="28">
        <v>2</v>
      </c>
      <c r="N26" s="28" t="s">
        <v>68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34">
        <v>22273.5</v>
      </c>
      <c r="AG26" s="34" t="s">
        <v>782</v>
      </c>
      <c r="AH26" s="38"/>
      <c r="AI26" s="28"/>
      <c r="AJ26" s="35"/>
      <c r="AK26" s="34"/>
      <c r="AL26" s="34"/>
      <c r="AM26" s="28"/>
      <c r="AN26" s="34"/>
      <c r="AO26" s="34"/>
      <c r="AP26" s="28"/>
      <c r="AQ26" s="34"/>
      <c r="AR26" s="34"/>
      <c r="AS26" s="28"/>
      <c r="AT26" s="34"/>
      <c r="AU26" s="34"/>
      <c r="AV26" s="28"/>
      <c r="AW26" s="28"/>
      <c r="AX26" s="28"/>
      <c r="AY26" s="190" t="s">
        <v>895</v>
      </c>
      <c r="AZ26" s="28">
        <v>674</v>
      </c>
      <c r="BA26" s="28">
        <v>24</v>
      </c>
      <c r="BB26" s="60">
        <v>14370</v>
      </c>
      <c r="BC26" s="40">
        <f t="shared" si="0"/>
        <v>0.23321258861104621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901</v>
      </c>
      <c r="J27" s="55" t="s">
        <v>902</v>
      </c>
      <c r="K27" s="55" t="s">
        <v>73</v>
      </c>
      <c r="L27" s="57">
        <v>64</v>
      </c>
      <c r="M27" s="55">
        <v>2</v>
      </c>
      <c r="N27" s="55" t="s">
        <v>68</v>
      </c>
      <c r="AB27" s="55">
        <v>0</v>
      </c>
      <c r="AF27" s="59">
        <v>7492.1759999999995</v>
      </c>
      <c r="AI27" s="55" t="s">
        <v>869</v>
      </c>
      <c r="AY27" s="101"/>
      <c r="AZ27" s="55">
        <v>173.43</v>
      </c>
      <c r="BA27" s="55">
        <v>24</v>
      </c>
      <c r="BB27" s="60">
        <v>4162.32</v>
      </c>
      <c r="BC27" s="61">
        <f t="shared" si="0"/>
        <v>6.7550829633091836E-2</v>
      </c>
      <c r="BD27" s="86"/>
    </row>
    <row r="28" spans="1:56" ht="15" customHeight="1" x14ac:dyDescent="0.25">
      <c r="A28" s="85"/>
      <c r="B28" s="55" t="s">
        <v>65</v>
      </c>
      <c r="E28" s="55" t="s">
        <v>866</v>
      </c>
      <c r="G28" s="100"/>
      <c r="H28" s="100"/>
      <c r="I28" s="55" t="s">
        <v>902</v>
      </c>
      <c r="J28" s="55" t="s">
        <v>903</v>
      </c>
      <c r="K28" s="55" t="s">
        <v>904</v>
      </c>
      <c r="L28" s="57">
        <v>46.080058973253408</v>
      </c>
      <c r="M28" s="55">
        <v>2</v>
      </c>
      <c r="N28" s="55" t="s">
        <v>68</v>
      </c>
      <c r="AB28" s="55">
        <v>8</v>
      </c>
      <c r="AF28" s="59">
        <v>93178.511999999944</v>
      </c>
      <c r="AI28" s="55" t="s">
        <v>869</v>
      </c>
      <c r="AY28" s="101"/>
      <c r="AZ28" s="55">
        <v>1437.9399999999989</v>
      </c>
      <c r="BA28" s="55">
        <v>36</v>
      </c>
      <c r="BB28" s="60">
        <v>51765.839999999967</v>
      </c>
      <c r="BC28" s="61">
        <f t="shared" si="0"/>
        <v>0.84011451273662019</v>
      </c>
      <c r="BD28" s="86"/>
    </row>
    <row r="29" spans="1:56" ht="15" customHeight="1" x14ac:dyDescent="0.25">
      <c r="A29" s="85"/>
      <c r="B29" s="55" t="s">
        <v>65</v>
      </c>
      <c r="E29" s="55" t="s">
        <v>866</v>
      </c>
      <c r="G29" s="100"/>
      <c r="H29" s="100"/>
      <c r="I29" s="55" t="s">
        <v>905</v>
      </c>
      <c r="J29" s="55" t="s">
        <v>906</v>
      </c>
      <c r="K29" s="55" t="s">
        <v>903</v>
      </c>
      <c r="L29" s="57">
        <v>19.851926721415033</v>
      </c>
      <c r="M29" s="55">
        <v>2</v>
      </c>
      <c r="N29" s="55" t="s">
        <v>68</v>
      </c>
      <c r="AB29" s="55">
        <v>12</v>
      </c>
      <c r="AF29" s="59">
        <v>92320.560000000012</v>
      </c>
      <c r="AI29" s="55" t="s">
        <v>869</v>
      </c>
      <c r="AY29" s="101" t="s">
        <v>907</v>
      </c>
      <c r="AZ29" s="55">
        <v>1424.7</v>
      </c>
      <c r="BA29" s="55">
        <v>36</v>
      </c>
      <c r="BB29" s="60">
        <v>51289.200000000004</v>
      </c>
      <c r="BC29" s="61">
        <f t="shared" si="0"/>
        <v>0.83237906052816091</v>
      </c>
      <c r="BD29" s="86"/>
    </row>
    <row r="30" spans="1:56" ht="15" customHeight="1" x14ac:dyDescent="0.25">
      <c r="A30" s="91"/>
      <c r="B30" s="55" t="s">
        <v>72</v>
      </c>
      <c r="E30" s="55" t="s">
        <v>866</v>
      </c>
      <c r="F30" s="55"/>
      <c r="G30" s="102"/>
      <c r="H30" s="102"/>
      <c r="I30" s="55" t="s">
        <v>179</v>
      </c>
      <c r="J30" s="55" t="s">
        <v>91</v>
      </c>
      <c r="K30" s="55" t="s">
        <v>106</v>
      </c>
      <c r="L30" s="57">
        <v>55.608067868341763</v>
      </c>
      <c r="M30" s="55">
        <v>2</v>
      </c>
      <c r="N30" s="55" t="s">
        <v>71</v>
      </c>
      <c r="AB30" s="55">
        <v>16</v>
      </c>
      <c r="AF30" s="59">
        <v>938271.86113662191</v>
      </c>
      <c r="AH30" s="55"/>
      <c r="AI30" s="55" t="s">
        <v>869</v>
      </c>
      <c r="AJ30" s="55"/>
      <c r="AK30" s="55"/>
      <c r="AL30" s="55"/>
      <c r="AN30" s="55"/>
      <c r="AO30" s="55"/>
      <c r="AQ30" s="55"/>
      <c r="AR30" s="55"/>
      <c r="AT30" s="55"/>
      <c r="AU30" s="55"/>
      <c r="AY30" s="101"/>
      <c r="AZ30" s="55">
        <v>9572.4105535699891</v>
      </c>
      <c r="BA30" s="55">
        <v>47.81818181818182</v>
      </c>
      <c r="BB30" s="55">
        <v>481165.05699313944</v>
      </c>
      <c r="BC30" s="61">
        <f t="shared" si="0"/>
        <v>7.8088899436709553</v>
      </c>
      <c r="BD30" s="86"/>
    </row>
    <row r="31" spans="1:56" ht="15" customHeight="1" x14ac:dyDescent="0.25">
      <c r="A31" s="91"/>
      <c r="B31" s="55" t="s">
        <v>65</v>
      </c>
      <c r="E31" s="55" t="s">
        <v>866</v>
      </c>
      <c r="G31" s="100"/>
      <c r="H31" s="100"/>
      <c r="I31" s="55" t="s">
        <v>908</v>
      </c>
      <c r="J31" s="55" t="s">
        <v>340</v>
      </c>
      <c r="K31" s="55" t="s">
        <v>73</v>
      </c>
      <c r="L31" s="57">
        <v>20</v>
      </c>
      <c r="M31" s="55">
        <v>2</v>
      </c>
      <c r="N31" s="55" t="s">
        <v>68</v>
      </c>
      <c r="AB31" s="55">
        <v>0</v>
      </c>
      <c r="AF31" s="59">
        <v>94402.76400000001</v>
      </c>
      <c r="AI31" s="55" t="s">
        <v>869</v>
      </c>
      <c r="AY31" s="101"/>
      <c r="AZ31" s="55">
        <v>2280.2600000000002</v>
      </c>
      <c r="BA31" s="55">
        <v>23</v>
      </c>
      <c r="BB31" s="60">
        <v>52445.98</v>
      </c>
      <c r="BC31" s="61">
        <f t="shared" si="0"/>
        <v>0.85115259276570343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100"/>
      <c r="H32" s="100"/>
      <c r="I32" s="55" t="s">
        <v>909</v>
      </c>
      <c r="J32" s="55" t="s">
        <v>905</v>
      </c>
      <c r="K32" s="55" t="s">
        <v>73</v>
      </c>
      <c r="L32" s="57">
        <v>39</v>
      </c>
      <c r="M32" s="55">
        <v>2</v>
      </c>
      <c r="N32" s="55" t="s">
        <v>68</v>
      </c>
      <c r="AB32" s="55">
        <v>0</v>
      </c>
      <c r="AF32" s="59">
        <v>15129.504000000001</v>
      </c>
      <c r="AI32" s="55" t="s">
        <v>869</v>
      </c>
      <c r="AY32" s="104"/>
      <c r="AZ32" s="55">
        <v>350.22</v>
      </c>
      <c r="BA32" s="55">
        <v>24</v>
      </c>
      <c r="BB32" s="60">
        <v>8405.2800000000007</v>
      </c>
      <c r="BC32" s="61">
        <f t="shared" si="0"/>
        <v>0.13641037625613461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G33" s="100"/>
      <c r="H33" s="100"/>
      <c r="I33" s="55" t="s">
        <v>897</v>
      </c>
      <c r="J33" s="55" t="s">
        <v>340</v>
      </c>
      <c r="K33" s="55" t="s">
        <v>337</v>
      </c>
      <c r="L33" s="57">
        <v>25.189262634360965</v>
      </c>
      <c r="M33" s="55">
        <v>2</v>
      </c>
      <c r="N33" s="55" t="s">
        <v>68</v>
      </c>
      <c r="AB33" s="55">
        <v>9</v>
      </c>
      <c r="AF33" s="59">
        <v>79433</v>
      </c>
      <c r="AI33" s="55" t="s">
        <v>869</v>
      </c>
      <c r="AY33" s="101" t="s">
        <v>910</v>
      </c>
      <c r="AZ33" s="55">
        <v>1922.2399999999971</v>
      </c>
      <c r="BA33" s="55">
        <v>23</v>
      </c>
      <c r="BB33" s="60">
        <v>44129.259999999929</v>
      </c>
      <c r="BC33" s="61">
        <f t="shared" si="0"/>
        <v>0.71617946820388867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G34" s="100"/>
      <c r="H34" s="100"/>
      <c r="I34" s="55" t="s">
        <v>911</v>
      </c>
      <c r="J34" s="55" t="s">
        <v>897</v>
      </c>
      <c r="K34" s="55" t="s">
        <v>73</v>
      </c>
      <c r="L34" s="57">
        <v>54</v>
      </c>
      <c r="M34" s="55">
        <v>2</v>
      </c>
      <c r="N34" s="55" t="s">
        <v>68</v>
      </c>
      <c r="AB34" s="55">
        <v>0</v>
      </c>
      <c r="AF34" s="59">
        <v>14204</v>
      </c>
      <c r="AI34" s="55" t="s">
        <v>869</v>
      </c>
      <c r="AY34" s="101"/>
      <c r="AZ34" s="55">
        <v>438.4</v>
      </c>
      <c r="BA34" s="55">
        <v>18</v>
      </c>
      <c r="BB34" s="60">
        <v>7891.2</v>
      </c>
      <c r="BC34" s="61">
        <f t="shared" si="0"/>
        <v>0.12806730544519748</v>
      </c>
      <c r="BD34" s="86"/>
    </row>
    <row r="35" spans="1:56" ht="15" customHeight="1" x14ac:dyDescent="0.25">
      <c r="A35" s="91"/>
      <c r="B35" s="55" t="s">
        <v>65</v>
      </c>
      <c r="E35" s="55" t="s">
        <v>866</v>
      </c>
      <c r="F35" s="55"/>
      <c r="G35" s="102"/>
      <c r="H35" s="102"/>
      <c r="I35" s="55" t="s">
        <v>912</v>
      </c>
      <c r="J35" s="55" t="s">
        <v>897</v>
      </c>
      <c r="K35" s="55" t="s">
        <v>900</v>
      </c>
      <c r="L35" s="57">
        <v>55</v>
      </c>
      <c r="M35" s="55">
        <v>2</v>
      </c>
      <c r="N35" s="55" t="s">
        <v>68</v>
      </c>
      <c r="AB35" s="55">
        <v>0</v>
      </c>
      <c r="AF35" s="59">
        <v>20582.207999999959</v>
      </c>
      <c r="AH35" s="55"/>
      <c r="AI35" s="55" t="s">
        <v>869</v>
      </c>
      <c r="AJ35" s="55"/>
      <c r="AK35" s="55"/>
      <c r="AL35" s="55"/>
      <c r="AN35" s="55"/>
      <c r="AO35" s="55"/>
      <c r="AQ35" s="55"/>
      <c r="AR35" s="55"/>
      <c r="AT35" s="55"/>
      <c r="AU35" s="55"/>
      <c r="AY35" s="101" t="s">
        <v>913</v>
      </c>
      <c r="AZ35" s="55">
        <v>476.43999999999897</v>
      </c>
      <c r="BA35" s="55">
        <v>24</v>
      </c>
      <c r="BB35" s="55">
        <v>11434.559999999976</v>
      </c>
      <c r="BC35" s="61">
        <f t="shared" si="0"/>
        <v>0.18557295318220729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0"/>
      <c r="H36" s="100"/>
      <c r="I36" s="55" t="s">
        <v>914</v>
      </c>
      <c r="J36" s="55" t="s">
        <v>179</v>
      </c>
      <c r="K36" s="55" t="s">
        <v>73</v>
      </c>
      <c r="L36" s="57">
        <v>54.796640645167031</v>
      </c>
      <c r="M36" s="55">
        <v>2</v>
      </c>
      <c r="N36" s="55" t="s">
        <v>68</v>
      </c>
      <c r="AB36" s="55">
        <v>2</v>
      </c>
      <c r="AF36" s="59">
        <v>56620.871999999952</v>
      </c>
      <c r="AI36" s="55" t="s">
        <v>869</v>
      </c>
      <c r="AY36" s="101"/>
      <c r="AZ36" s="55">
        <v>1123.4299999999989</v>
      </c>
      <c r="BA36" s="55">
        <v>28</v>
      </c>
      <c r="BB36" s="60">
        <v>31456.039999999972</v>
      </c>
      <c r="BC36" s="61">
        <f t="shared" si="0"/>
        <v>0.51050414167380709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F37" s="55"/>
      <c r="G37" s="101"/>
      <c r="H37" s="101"/>
      <c r="I37" s="55" t="s">
        <v>900</v>
      </c>
      <c r="J37" s="55" t="s">
        <v>179</v>
      </c>
      <c r="K37" s="55" t="s">
        <v>912</v>
      </c>
      <c r="L37" s="57">
        <v>18.93264194426985</v>
      </c>
      <c r="M37" s="55">
        <v>2</v>
      </c>
      <c r="N37" s="55" t="s">
        <v>68</v>
      </c>
      <c r="AB37" s="55">
        <v>1</v>
      </c>
      <c r="AF37" s="59">
        <v>67012.92</v>
      </c>
      <c r="AH37" s="55"/>
      <c r="AI37" s="55" t="s">
        <v>869</v>
      </c>
      <c r="AJ37" s="55"/>
      <c r="AK37" s="55"/>
      <c r="AL37" s="55"/>
      <c r="AN37" s="55"/>
      <c r="AO37" s="55"/>
      <c r="AQ37" s="55"/>
      <c r="AR37" s="55"/>
      <c r="AT37" s="55"/>
      <c r="AU37" s="55"/>
      <c r="AY37" s="101" t="s">
        <v>915</v>
      </c>
      <c r="AZ37" s="55">
        <v>1431.9</v>
      </c>
      <c r="BA37" s="55">
        <v>26</v>
      </c>
      <c r="BB37" s="55">
        <v>37229.4</v>
      </c>
      <c r="BC37" s="61">
        <f t="shared" si="0"/>
        <v>0.60420074783828004</v>
      </c>
      <c r="BD37" s="86"/>
    </row>
    <row r="38" spans="1:56" ht="15" customHeight="1" x14ac:dyDescent="0.25">
      <c r="A38" s="91"/>
      <c r="B38" s="55" t="s">
        <v>65</v>
      </c>
      <c r="E38" s="55" t="s">
        <v>866</v>
      </c>
      <c r="G38" s="66"/>
      <c r="H38" s="66"/>
      <c r="I38" s="71" t="s">
        <v>916</v>
      </c>
      <c r="J38" s="71" t="s">
        <v>340</v>
      </c>
      <c r="K38" s="71" t="s">
        <v>897</v>
      </c>
      <c r="L38" s="66">
        <v>53</v>
      </c>
      <c r="M38" s="71">
        <v>2</v>
      </c>
      <c r="N38" s="71" t="s">
        <v>68</v>
      </c>
      <c r="AB38" s="57">
        <v>4</v>
      </c>
      <c r="AF38" s="103">
        <v>59871.798000000003</v>
      </c>
      <c r="AI38" s="55" t="s">
        <v>869</v>
      </c>
      <c r="AY38" s="72"/>
      <c r="AZ38" s="73">
        <v>1583.91</v>
      </c>
      <c r="BA38" s="66">
        <v>21</v>
      </c>
      <c r="BB38" s="73">
        <v>33262.11</v>
      </c>
      <c r="BC38" s="61">
        <f t="shared" si="0"/>
        <v>0.53981508530030387</v>
      </c>
      <c r="BD38" s="86"/>
    </row>
    <row r="39" spans="1:56" ht="15" customHeight="1" x14ac:dyDescent="0.25">
      <c r="A39" s="91"/>
      <c r="B39" s="55" t="s">
        <v>65</v>
      </c>
      <c r="E39" s="55" t="s">
        <v>866</v>
      </c>
      <c r="G39" s="100"/>
      <c r="H39" s="100"/>
      <c r="I39" s="55" t="s">
        <v>903</v>
      </c>
      <c r="J39" s="55" t="s">
        <v>902</v>
      </c>
      <c r="K39" s="55" t="s">
        <v>73</v>
      </c>
      <c r="L39" s="57">
        <v>46</v>
      </c>
      <c r="M39" s="55">
        <v>2</v>
      </c>
      <c r="N39" s="55" t="s">
        <v>68</v>
      </c>
      <c r="AB39" s="55">
        <v>0</v>
      </c>
      <c r="AF39" s="59">
        <v>15148.079999999998</v>
      </c>
      <c r="AI39" s="55" t="s">
        <v>869</v>
      </c>
      <c r="AY39" s="101"/>
      <c r="AZ39" s="55">
        <v>350.65</v>
      </c>
      <c r="BA39" s="55">
        <v>24</v>
      </c>
      <c r="BB39" s="60">
        <v>8415.5999999999985</v>
      </c>
      <c r="BC39" s="61">
        <f t="shared" si="0"/>
        <v>0.13657786087091997</v>
      </c>
      <c r="BD39" s="86"/>
    </row>
    <row r="40" spans="1:56" ht="15" customHeight="1" x14ac:dyDescent="0.25">
      <c r="A40" s="91"/>
      <c r="B40" s="55" t="s">
        <v>65</v>
      </c>
      <c r="E40" s="55" t="s">
        <v>866</v>
      </c>
      <c r="G40" s="102"/>
      <c r="H40" s="102"/>
      <c r="I40" s="55" t="s">
        <v>917</v>
      </c>
      <c r="J40" s="55" t="s">
        <v>902</v>
      </c>
      <c r="K40" s="55" t="s">
        <v>73</v>
      </c>
      <c r="L40" s="57">
        <v>25</v>
      </c>
      <c r="M40" s="55">
        <v>2</v>
      </c>
      <c r="N40" s="55" t="s">
        <v>68</v>
      </c>
      <c r="AB40" s="55">
        <v>0</v>
      </c>
      <c r="AF40" s="59">
        <v>7706.880000000001</v>
      </c>
      <c r="AI40" s="55" t="s">
        <v>869</v>
      </c>
      <c r="AY40" s="101"/>
      <c r="AZ40" s="55">
        <v>178.4</v>
      </c>
      <c r="BA40" s="55">
        <v>24</v>
      </c>
      <c r="BB40" s="60">
        <v>4281.6000000000004</v>
      </c>
      <c r="BC40" s="61">
        <f t="shared" si="0"/>
        <v>6.9486640180727588E-2</v>
      </c>
      <c r="BD40" s="86"/>
    </row>
    <row r="41" spans="1:56" ht="15" customHeight="1" x14ac:dyDescent="0.25">
      <c r="A41" s="91"/>
      <c r="B41" s="55" t="s">
        <v>65</v>
      </c>
      <c r="E41" s="55" t="s">
        <v>866</v>
      </c>
      <c r="G41" s="100"/>
      <c r="H41" s="100"/>
      <c r="I41" s="55" t="s">
        <v>918</v>
      </c>
      <c r="J41" s="55" t="s">
        <v>905</v>
      </c>
      <c r="K41" s="55" t="s">
        <v>73</v>
      </c>
      <c r="L41" s="57">
        <v>66</v>
      </c>
      <c r="M41" s="55">
        <v>2</v>
      </c>
      <c r="N41" s="55" t="s">
        <v>68</v>
      </c>
      <c r="AB41" s="55">
        <v>0</v>
      </c>
      <c r="AF41" s="59">
        <v>19063.282933727958</v>
      </c>
      <c r="AI41" s="55" t="s">
        <v>869</v>
      </c>
      <c r="AY41" s="101"/>
      <c r="AZ41" s="55">
        <v>441.27969753999901</v>
      </c>
      <c r="BA41" s="55">
        <v>24</v>
      </c>
      <c r="BB41" s="60">
        <v>10590.712740959976</v>
      </c>
      <c r="BC41" s="61">
        <f t="shared" si="0"/>
        <v>0.1718780468723218</v>
      </c>
      <c r="BD41" s="86"/>
    </row>
    <row r="42" spans="1:56" ht="15" customHeight="1" x14ac:dyDescent="0.25">
      <c r="A42" s="91"/>
      <c r="B42" s="20" t="s">
        <v>65</v>
      </c>
      <c r="C42" s="20"/>
      <c r="D42" s="20"/>
      <c r="E42" s="20" t="s">
        <v>866</v>
      </c>
      <c r="F42" s="25"/>
      <c r="G42" s="20"/>
      <c r="H42" s="20"/>
      <c r="I42" s="20" t="s">
        <v>349</v>
      </c>
      <c r="J42" s="20" t="s">
        <v>87</v>
      </c>
      <c r="K42" s="20" t="s">
        <v>350</v>
      </c>
      <c r="L42" s="81">
        <v>20</v>
      </c>
      <c r="M42" s="20">
        <v>3</v>
      </c>
      <c r="N42" s="20" t="s">
        <v>68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7" t="s">
        <v>919</v>
      </c>
      <c r="AC42" s="20"/>
      <c r="AD42" s="20"/>
      <c r="AE42" s="20"/>
      <c r="AF42" s="41">
        <v>67784.600000000006</v>
      </c>
      <c r="AG42" s="41" t="s">
        <v>920</v>
      </c>
      <c r="AH42" s="25" t="s">
        <v>921</v>
      </c>
      <c r="AI42" s="20" t="s">
        <v>869</v>
      </c>
      <c r="AJ42" s="27"/>
      <c r="AK42" s="41"/>
      <c r="AL42" s="41"/>
      <c r="AM42" s="20"/>
      <c r="AN42" s="41"/>
      <c r="AO42" s="41"/>
      <c r="AP42" s="20"/>
      <c r="AQ42" s="41"/>
      <c r="AR42" s="41"/>
      <c r="AS42" s="20"/>
      <c r="AT42" s="41"/>
      <c r="AU42" s="41"/>
      <c r="AV42" s="20"/>
      <c r="AW42" s="20"/>
      <c r="AX42" s="20"/>
      <c r="AY42" s="145"/>
      <c r="AZ42" s="60">
        <v>1566.7757124269669</v>
      </c>
      <c r="BA42" s="60">
        <v>27.912099768420749</v>
      </c>
      <c r="BB42" s="87">
        <v>43732</v>
      </c>
      <c r="BC42" s="61">
        <f t="shared" si="0"/>
        <v>0.70973228428241286</v>
      </c>
      <c r="BD42" s="86"/>
    </row>
    <row r="43" spans="1:56" ht="15" customHeight="1" x14ac:dyDescent="0.25">
      <c r="A43" s="192"/>
      <c r="B43" s="20" t="s">
        <v>65</v>
      </c>
      <c r="C43" s="20"/>
      <c r="D43" s="20"/>
      <c r="E43" s="20" t="s">
        <v>866</v>
      </c>
      <c r="F43" s="25"/>
      <c r="G43" s="193"/>
      <c r="H43" s="193"/>
      <c r="I43" s="20" t="s">
        <v>351</v>
      </c>
      <c r="J43" s="20" t="s">
        <v>76</v>
      </c>
      <c r="K43" s="20" t="s">
        <v>165</v>
      </c>
      <c r="L43" s="27">
        <v>56</v>
      </c>
      <c r="M43" s="20">
        <v>3</v>
      </c>
      <c r="N43" s="20" t="s">
        <v>68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 t="s">
        <v>919</v>
      </c>
      <c r="AC43" s="20"/>
      <c r="AD43" s="20"/>
      <c r="AE43" s="20"/>
      <c r="AF43" s="41">
        <v>31238.7</v>
      </c>
      <c r="AG43" s="41" t="s">
        <v>920</v>
      </c>
      <c r="AH43" s="25" t="s">
        <v>922</v>
      </c>
      <c r="AI43" s="20" t="s">
        <v>869</v>
      </c>
      <c r="AJ43" s="27"/>
      <c r="AK43" s="41"/>
      <c r="AL43" s="41"/>
      <c r="AM43" s="20"/>
      <c r="AN43" s="41"/>
      <c r="AO43" s="41"/>
      <c r="AP43" s="20"/>
      <c r="AQ43" s="41"/>
      <c r="AR43" s="41"/>
      <c r="AS43" s="20"/>
      <c r="AT43" s="41"/>
      <c r="AU43" s="41"/>
      <c r="AV43" s="20"/>
      <c r="AW43" s="20"/>
      <c r="AX43" s="20"/>
      <c r="AY43" s="159"/>
      <c r="AZ43" s="55">
        <v>629.79764892583194</v>
      </c>
      <c r="BA43" s="55">
        <v>32.00075458264125</v>
      </c>
      <c r="BB43" s="60">
        <v>20154</v>
      </c>
      <c r="BC43" s="61">
        <f t="shared" si="0"/>
        <v>0.32708187271169276</v>
      </c>
      <c r="BD43" s="86"/>
    </row>
    <row r="44" spans="1:56" ht="15" customHeight="1" x14ac:dyDescent="0.25">
      <c r="A44" s="91"/>
      <c r="B44" s="20" t="s">
        <v>65</v>
      </c>
      <c r="C44" s="20"/>
      <c r="D44" s="20"/>
      <c r="E44" s="20" t="s">
        <v>866</v>
      </c>
      <c r="F44" s="25"/>
      <c r="G44" s="20"/>
      <c r="H44" s="20"/>
      <c r="I44" s="20" t="s">
        <v>350</v>
      </c>
      <c r="J44" s="20" t="s">
        <v>76</v>
      </c>
      <c r="K44" s="20" t="s">
        <v>165</v>
      </c>
      <c r="L44" s="81">
        <v>34</v>
      </c>
      <c r="M44" s="20">
        <v>3</v>
      </c>
      <c r="N44" s="20" t="s">
        <v>68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7" t="s">
        <v>919</v>
      </c>
      <c r="AC44" s="20"/>
      <c r="AD44" s="20"/>
      <c r="AE44" s="20"/>
      <c r="AF44" s="41">
        <v>28873.4</v>
      </c>
      <c r="AG44" s="41" t="s">
        <v>920</v>
      </c>
      <c r="AH44" s="25" t="s">
        <v>921</v>
      </c>
      <c r="AI44" s="20" t="s">
        <v>869</v>
      </c>
      <c r="AJ44" s="27"/>
      <c r="AK44" s="41"/>
      <c r="AL44" s="41"/>
      <c r="AM44" s="20"/>
      <c r="AN44" s="41"/>
      <c r="AO44" s="41"/>
      <c r="AP44" s="20"/>
      <c r="AQ44" s="41"/>
      <c r="AR44" s="41"/>
      <c r="AS44" s="20"/>
      <c r="AT44" s="41"/>
      <c r="AU44" s="41"/>
      <c r="AV44" s="20"/>
      <c r="AW44" s="20"/>
      <c r="AX44" s="20"/>
      <c r="AY44" s="145"/>
      <c r="AZ44" s="60">
        <v>620.94619409046004</v>
      </c>
      <c r="BA44" s="60">
        <v>29.999378653549257</v>
      </c>
      <c r="BB44" s="87">
        <v>18628</v>
      </c>
      <c r="BC44" s="61">
        <f t="shared" si="0"/>
        <v>0.30231622133935759</v>
      </c>
      <c r="BD44" s="86"/>
    </row>
    <row r="45" spans="1:56" ht="15" customHeight="1" x14ac:dyDescent="0.25">
      <c r="A45" s="192"/>
      <c r="B45" s="20" t="s">
        <v>65</v>
      </c>
      <c r="C45" s="20"/>
      <c r="D45" s="20"/>
      <c r="E45" s="20" t="s">
        <v>866</v>
      </c>
      <c r="F45" s="25"/>
      <c r="G45" s="193"/>
      <c r="H45" s="193"/>
      <c r="I45" s="20" t="s">
        <v>165</v>
      </c>
      <c r="J45" s="20" t="s">
        <v>87</v>
      </c>
      <c r="K45" s="20" t="s">
        <v>350</v>
      </c>
      <c r="L45" s="27">
        <v>47</v>
      </c>
      <c r="M45" s="20">
        <v>3</v>
      </c>
      <c r="N45" s="20" t="s">
        <v>68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 t="s">
        <v>919</v>
      </c>
      <c r="AC45" s="20"/>
      <c r="AD45" s="20"/>
      <c r="AE45" s="20"/>
      <c r="AF45" s="41">
        <v>50573.4</v>
      </c>
      <c r="AG45" s="41" t="s">
        <v>920</v>
      </c>
      <c r="AH45" s="25" t="s">
        <v>921</v>
      </c>
      <c r="AI45" s="20" t="s">
        <v>869</v>
      </c>
      <c r="AJ45" s="27"/>
      <c r="AK45" s="41"/>
      <c r="AL45" s="41"/>
      <c r="AM45" s="20"/>
      <c r="AN45" s="41"/>
      <c r="AO45" s="41"/>
      <c r="AP45" s="20"/>
      <c r="AQ45" s="41"/>
      <c r="AR45" s="41"/>
      <c r="AS45" s="20"/>
      <c r="AT45" s="41"/>
      <c r="AU45" s="41"/>
      <c r="AV45" s="20"/>
      <c r="AW45" s="20"/>
      <c r="AX45" s="20"/>
      <c r="AY45" s="159"/>
      <c r="AZ45" s="55">
        <v>1483.1220273127169</v>
      </c>
      <c r="BA45" s="55">
        <v>21.999538405561264</v>
      </c>
      <c r="BB45" s="60">
        <v>32628</v>
      </c>
      <c r="BC45" s="61">
        <f t="shared" si="0"/>
        <v>0.5295240320947262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100"/>
      <c r="H46" s="100"/>
      <c r="I46" s="55" t="s">
        <v>870</v>
      </c>
      <c r="J46" s="55" t="s">
        <v>128</v>
      </c>
      <c r="K46" s="55" t="s">
        <v>923</v>
      </c>
      <c r="L46" s="57">
        <v>29.290693530360549</v>
      </c>
      <c r="M46" s="55">
        <v>3</v>
      </c>
      <c r="N46" s="55" t="s">
        <v>68</v>
      </c>
      <c r="AB46" s="55">
        <v>6</v>
      </c>
      <c r="AF46" s="59">
        <v>54951.191999999995</v>
      </c>
      <c r="AI46" s="55" t="s">
        <v>869</v>
      </c>
      <c r="AY46" s="101"/>
      <c r="AZ46" s="55">
        <v>984.81999999999994</v>
      </c>
      <c r="BA46" s="55">
        <v>30.666666666666668</v>
      </c>
      <c r="BB46" s="60">
        <v>30528.439999999995</v>
      </c>
      <c r="BC46" s="61">
        <f t="shared" si="0"/>
        <v>0.49545000129833028</v>
      </c>
      <c r="BD46" s="86"/>
    </row>
    <row r="47" spans="1:56" ht="15" customHeight="1" x14ac:dyDescent="0.25">
      <c r="A47" s="91"/>
      <c r="B47" s="55" t="s">
        <v>65</v>
      </c>
      <c r="E47" s="55" t="s">
        <v>866</v>
      </c>
      <c r="G47" s="100"/>
      <c r="H47" s="100"/>
      <c r="I47" s="55" t="s">
        <v>208</v>
      </c>
      <c r="J47" s="55" t="s">
        <v>87</v>
      </c>
      <c r="K47" s="55" t="s">
        <v>206</v>
      </c>
      <c r="L47" s="57">
        <v>23</v>
      </c>
      <c r="M47" s="55">
        <v>3</v>
      </c>
      <c r="N47" s="55" t="s">
        <v>68</v>
      </c>
      <c r="AB47" s="55">
        <v>0</v>
      </c>
      <c r="AF47" s="59">
        <v>42265.4</v>
      </c>
      <c r="AI47" s="55" t="s">
        <v>869</v>
      </c>
      <c r="AY47" s="101" t="s">
        <v>924</v>
      </c>
      <c r="AZ47" s="55">
        <v>1514.8573578386281</v>
      </c>
      <c r="BA47" s="55">
        <v>18.000374661615339</v>
      </c>
      <c r="BB47" s="60">
        <v>27268</v>
      </c>
      <c r="BC47" s="61">
        <f t="shared" si="0"/>
        <v>0.44253589883409938</v>
      </c>
      <c r="BD47" s="86"/>
    </row>
    <row r="48" spans="1:56" ht="15" customHeight="1" x14ac:dyDescent="0.25">
      <c r="A48" s="91"/>
      <c r="B48" s="55" t="s">
        <v>65</v>
      </c>
      <c r="E48" s="55" t="s">
        <v>866</v>
      </c>
      <c r="G48" s="55"/>
      <c r="H48" s="55"/>
      <c r="I48" s="55" t="s">
        <v>925</v>
      </c>
      <c r="J48" s="55" t="s">
        <v>926</v>
      </c>
      <c r="K48" s="55" t="s">
        <v>73</v>
      </c>
      <c r="L48" s="76">
        <v>56</v>
      </c>
      <c r="M48" s="55">
        <v>3</v>
      </c>
      <c r="N48" s="55" t="s">
        <v>68</v>
      </c>
      <c r="AB48" s="57">
        <v>0</v>
      </c>
      <c r="AF48" s="59">
        <v>9432</v>
      </c>
      <c r="AI48" s="55" t="s">
        <v>869</v>
      </c>
      <c r="AY48" s="63"/>
      <c r="AZ48" s="60">
        <v>187</v>
      </c>
      <c r="BA48" s="60">
        <v>28</v>
      </c>
      <c r="BB48" s="87">
        <v>5240</v>
      </c>
      <c r="BC48" s="61">
        <f t="shared" si="0"/>
        <v>8.5040637739866531E-2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G49" s="100"/>
      <c r="H49" s="100"/>
      <c r="I49" s="55" t="s">
        <v>892</v>
      </c>
      <c r="J49" s="55" t="s">
        <v>926</v>
      </c>
      <c r="K49" s="55" t="s">
        <v>73</v>
      </c>
      <c r="L49" s="57">
        <v>55</v>
      </c>
      <c r="M49" s="55">
        <v>3</v>
      </c>
      <c r="N49" s="55" t="s">
        <v>68</v>
      </c>
      <c r="AB49" s="55">
        <v>0</v>
      </c>
      <c r="AF49" s="59">
        <v>16247.519999999944</v>
      </c>
      <c r="AI49" s="55" t="s">
        <v>869</v>
      </c>
      <c r="AY49" s="101"/>
      <c r="AZ49" s="55">
        <v>300.87999999999897</v>
      </c>
      <c r="BA49" s="55">
        <v>30</v>
      </c>
      <c r="BB49" s="60">
        <v>9026.3999999999687</v>
      </c>
      <c r="BC49" s="61">
        <f t="shared" si="0"/>
        <v>0.14649061307158942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927</v>
      </c>
      <c r="J50" s="55" t="s">
        <v>207</v>
      </c>
      <c r="K50" s="55" t="s">
        <v>928</v>
      </c>
      <c r="L50" s="57">
        <v>42.70913141526934</v>
      </c>
      <c r="M50" s="55">
        <v>3</v>
      </c>
      <c r="N50" s="55" t="s">
        <v>68</v>
      </c>
      <c r="AB50" s="55">
        <v>0</v>
      </c>
      <c r="AF50" s="59">
        <v>42614.15</v>
      </c>
      <c r="AI50" s="55" t="s">
        <v>869</v>
      </c>
      <c r="AY50" s="101" t="s">
        <v>924</v>
      </c>
      <c r="AZ50" s="55">
        <v>1527.389902964964</v>
      </c>
      <c r="BA50" s="55">
        <v>17.999988049305998</v>
      </c>
      <c r="BB50" s="60">
        <v>27493</v>
      </c>
      <c r="BC50" s="61">
        <f t="shared" si="0"/>
        <v>0.44618745293552492</v>
      </c>
      <c r="BD50" s="86"/>
    </row>
    <row r="51" spans="1:56" ht="15" customHeight="1" x14ac:dyDescent="0.25">
      <c r="A51" s="91"/>
      <c r="B51" s="28" t="s">
        <v>65</v>
      </c>
      <c r="C51" s="28"/>
      <c r="D51" s="28"/>
      <c r="E51" s="29" t="s">
        <v>888</v>
      </c>
      <c r="F51" s="38"/>
      <c r="G51" s="35"/>
      <c r="H51" s="35"/>
      <c r="I51" s="28" t="s">
        <v>205</v>
      </c>
      <c r="J51" s="28"/>
      <c r="K51" s="28"/>
      <c r="L51" s="194"/>
      <c r="M51" s="28">
        <v>3</v>
      </c>
      <c r="N51" s="28" t="s">
        <v>68</v>
      </c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35"/>
      <c r="AC51" s="28"/>
      <c r="AD51" s="28"/>
      <c r="AE51" s="28"/>
      <c r="AF51" s="34">
        <v>50000</v>
      </c>
      <c r="AG51" s="34"/>
      <c r="AH51" s="38"/>
      <c r="AI51" s="28"/>
      <c r="AJ51" s="35"/>
      <c r="AK51" s="34"/>
      <c r="AL51" s="34"/>
      <c r="AM51" s="28"/>
      <c r="AN51" s="34"/>
      <c r="AO51" s="34"/>
      <c r="AP51" s="28"/>
      <c r="AQ51" s="34"/>
      <c r="AR51" s="34"/>
      <c r="AS51" s="28"/>
      <c r="AT51" s="34"/>
      <c r="AU51" s="34"/>
      <c r="AV51" s="28"/>
      <c r="AW51" s="28"/>
      <c r="AX51" s="28"/>
      <c r="AY51" s="195" t="s">
        <v>929</v>
      </c>
      <c r="AZ51" s="196"/>
      <c r="BA51" s="196"/>
      <c r="BB51" s="87"/>
      <c r="BC51" s="40">
        <f t="shared" si="0"/>
        <v>0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28">
        <v>2200</v>
      </c>
      <c r="H52" s="28">
        <v>2299</v>
      </c>
      <c r="I52" s="28" t="s">
        <v>206</v>
      </c>
      <c r="J52" s="28" t="s">
        <v>207</v>
      </c>
      <c r="K52" s="28" t="s">
        <v>208</v>
      </c>
      <c r="L52" s="194">
        <v>61.375659437280184</v>
      </c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21154.400000000001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>
        <v>758.20571462969406</v>
      </c>
      <c r="BA52" s="196">
        <v>18.000391894521201</v>
      </c>
      <c r="BB52" s="87">
        <v>13648</v>
      </c>
      <c r="BC52" s="40">
        <f t="shared" si="0"/>
        <v>0.22149515722780505</v>
      </c>
      <c r="BD52" s="86"/>
    </row>
    <row r="53" spans="1:56" ht="15" customHeight="1" x14ac:dyDescent="0.25">
      <c r="A53" s="91"/>
      <c r="B53" s="55" t="s">
        <v>65</v>
      </c>
      <c r="E53" s="55" t="s">
        <v>866</v>
      </c>
      <c r="F53" s="55"/>
      <c r="G53" s="102"/>
      <c r="H53" s="102"/>
      <c r="I53" s="55" t="s">
        <v>930</v>
      </c>
      <c r="J53" s="55" t="s">
        <v>926</v>
      </c>
      <c r="K53" s="55" t="s">
        <v>73</v>
      </c>
      <c r="L53" s="57">
        <v>51</v>
      </c>
      <c r="M53" s="55">
        <v>3</v>
      </c>
      <c r="N53" s="55" t="s">
        <v>68</v>
      </c>
      <c r="AB53" s="55">
        <v>0</v>
      </c>
      <c r="AF53" s="59">
        <v>10071.828</v>
      </c>
      <c r="AH53" s="55"/>
      <c r="AI53" s="55" t="s">
        <v>869</v>
      </c>
      <c r="AJ53" s="55"/>
      <c r="AK53" s="55"/>
      <c r="AL53" s="55"/>
      <c r="AN53" s="55"/>
      <c r="AO53" s="55"/>
      <c r="AQ53" s="55"/>
      <c r="AR53" s="55"/>
      <c r="AT53" s="55"/>
      <c r="AU53" s="55"/>
      <c r="AY53" s="101"/>
      <c r="AZ53" s="55">
        <v>215.21</v>
      </c>
      <c r="BA53" s="55">
        <v>26</v>
      </c>
      <c r="BB53" s="55">
        <v>5595.46</v>
      </c>
      <c r="BC53" s="61">
        <f t="shared" si="0"/>
        <v>9.0809444054945343E-2</v>
      </c>
      <c r="BD53" s="86"/>
    </row>
    <row r="54" spans="1:56" ht="15" customHeight="1" x14ac:dyDescent="0.25">
      <c r="A54" s="92"/>
      <c r="B54" s="55" t="s">
        <v>65</v>
      </c>
      <c r="E54" s="55" t="s">
        <v>866</v>
      </c>
      <c r="F54" s="55"/>
      <c r="G54" s="102"/>
      <c r="H54" s="102"/>
      <c r="I54" s="55" t="s">
        <v>926</v>
      </c>
      <c r="J54" s="55" t="s">
        <v>931</v>
      </c>
      <c r="K54" s="55" t="s">
        <v>128</v>
      </c>
      <c r="L54" s="57">
        <v>35.288295193205364</v>
      </c>
      <c r="M54" s="55">
        <v>3</v>
      </c>
      <c r="N54" s="55" t="s">
        <v>68</v>
      </c>
      <c r="AB54" s="55">
        <v>9</v>
      </c>
      <c r="AF54" s="59">
        <v>79050.599999999904</v>
      </c>
      <c r="AH54" s="55"/>
      <c r="AI54" s="55" t="s">
        <v>869</v>
      </c>
      <c r="AJ54" s="55"/>
      <c r="AK54" s="55"/>
      <c r="AL54" s="55"/>
      <c r="AN54" s="55"/>
      <c r="AO54" s="55"/>
      <c r="AQ54" s="55"/>
      <c r="AR54" s="55"/>
      <c r="AT54" s="55"/>
      <c r="AU54" s="55"/>
      <c r="AY54" s="101"/>
      <c r="AZ54" s="55">
        <v>1631.469999999998</v>
      </c>
      <c r="BA54" s="55">
        <v>26.8</v>
      </c>
      <c r="BB54" s="55">
        <v>43916.999999999949</v>
      </c>
      <c r="BC54" s="61">
        <f t="shared" si="0"/>
        <v>0.71273467321025086</v>
      </c>
      <c r="BD54" s="86"/>
    </row>
    <row r="55" spans="1:56" x14ac:dyDescent="0.25">
      <c r="A55" s="85"/>
      <c r="B55" s="20" t="s">
        <v>65</v>
      </c>
      <c r="C55" s="20"/>
      <c r="D55" s="20" t="s">
        <v>932</v>
      </c>
      <c r="E55" s="24" t="s">
        <v>888</v>
      </c>
      <c r="F55" s="25"/>
      <c r="G55" s="193">
        <v>500</v>
      </c>
      <c r="H55" s="193">
        <v>699</v>
      </c>
      <c r="I55" s="20" t="s">
        <v>357</v>
      </c>
      <c r="J55" s="20" t="s">
        <v>215</v>
      </c>
      <c r="K55" s="20" t="s">
        <v>77</v>
      </c>
      <c r="L55" s="27">
        <v>25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98990.75</v>
      </c>
      <c r="AG55" s="41">
        <f>20184.13+121198.88</f>
        <v>141383.01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1691</v>
      </c>
      <c r="BA55" s="55">
        <v>39</v>
      </c>
      <c r="BB55" s="60">
        <v>63865</v>
      </c>
      <c r="BC55" s="40">
        <f t="shared" si="0"/>
        <v>1.0364733452779726</v>
      </c>
      <c r="BD55" s="86"/>
    </row>
    <row r="56" spans="1:56" x14ac:dyDescent="0.25">
      <c r="A56" s="85"/>
      <c r="B56" s="20" t="s">
        <v>65</v>
      </c>
      <c r="C56" s="20"/>
      <c r="D56" s="20" t="s">
        <v>932</v>
      </c>
      <c r="E56" s="24" t="s">
        <v>888</v>
      </c>
      <c r="F56" s="25"/>
      <c r="G56" s="144">
        <v>616</v>
      </c>
      <c r="H56" s="144">
        <v>699</v>
      </c>
      <c r="I56" s="20" t="s">
        <v>365</v>
      </c>
      <c r="J56" s="20" t="s">
        <v>366</v>
      </c>
      <c r="K56" s="20" t="s">
        <v>215</v>
      </c>
      <c r="L56" s="27">
        <v>19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41">
        <v>34380.550000000003</v>
      </c>
      <c r="AG56" s="41" t="s">
        <v>933</v>
      </c>
      <c r="AH56" s="25" t="s">
        <v>74</v>
      </c>
      <c r="AI56" s="20"/>
      <c r="AJ56" s="27"/>
      <c r="AK56" s="41"/>
      <c r="AL56" s="41"/>
      <c r="AM56" s="20"/>
      <c r="AN56" s="41"/>
      <c r="AO56" s="41"/>
      <c r="AP56" s="20"/>
      <c r="AQ56" s="41"/>
      <c r="AR56" s="41"/>
      <c r="AS56" s="20"/>
      <c r="AT56" s="41"/>
      <c r="AU56" s="41"/>
      <c r="AV56" s="20"/>
      <c r="AW56" s="20"/>
      <c r="AX56" s="20"/>
      <c r="AY56" s="159"/>
      <c r="AZ56" s="55">
        <v>619.83652759997005</v>
      </c>
      <c r="BA56" s="55">
        <v>36</v>
      </c>
      <c r="BB56" s="60">
        <v>22181</v>
      </c>
      <c r="BC56" s="40">
        <f t="shared" si="0"/>
        <v>0.35997831788320223</v>
      </c>
      <c r="BD56" s="86"/>
    </row>
    <row r="57" spans="1:56" x14ac:dyDescent="0.25">
      <c r="A57" s="85"/>
      <c r="B57" s="20" t="s">
        <v>65</v>
      </c>
      <c r="C57" s="20"/>
      <c r="D57" s="20"/>
      <c r="E57" s="20" t="s">
        <v>866</v>
      </c>
      <c r="F57" s="20"/>
      <c r="G57" s="144"/>
      <c r="H57" s="144"/>
      <c r="I57" s="20" t="s">
        <v>818</v>
      </c>
      <c r="J57" s="20" t="s">
        <v>819</v>
      </c>
      <c r="K57" s="20" t="s">
        <v>188</v>
      </c>
      <c r="L57" s="27">
        <v>17</v>
      </c>
      <c r="M57" s="20">
        <v>4</v>
      </c>
      <c r="N57" s="20" t="s">
        <v>68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 t="s">
        <v>919</v>
      </c>
      <c r="AC57" s="20"/>
      <c r="AD57" s="20"/>
      <c r="AE57" s="20"/>
      <c r="AF57" s="41">
        <v>31156.488000000001</v>
      </c>
      <c r="AG57" s="41" t="s">
        <v>920</v>
      </c>
      <c r="AH57" s="20" t="s">
        <v>921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55">
        <v>480.81</v>
      </c>
      <c r="BA57" s="55">
        <v>36</v>
      </c>
      <c r="BB57" s="55">
        <v>17309.16</v>
      </c>
      <c r="BC57" s="61">
        <f t="shared" si="0"/>
        <v>0.28091259640102828</v>
      </c>
      <c r="BD57" s="86"/>
    </row>
    <row r="58" spans="1:56" x14ac:dyDescent="0.25">
      <c r="A58" s="85"/>
      <c r="B58" s="20" t="s">
        <v>65</v>
      </c>
      <c r="C58" s="20"/>
      <c r="D58" s="20" t="s">
        <v>955</v>
      </c>
      <c r="E58" s="20" t="s">
        <v>937</v>
      </c>
      <c r="F58" s="20"/>
      <c r="G58" s="144"/>
      <c r="H58" s="144"/>
      <c r="I58" s="20" t="s">
        <v>938</v>
      </c>
      <c r="J58" s="20"/>
      <c r="K58" s="20"/>
      <c r="L58" s="27"/>
      <c r="M58" s="20">
        <v>4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50000</v>
      </c>
      <c r="AG58" s="41">
        <v>29557.09</v>
      </c>
      <c r="AH58" s="20" t="s">
        <v>737</v>
      </c>
      <c r="AI58" s="20" t="s">
        <v>869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/>
      <c r="BA58" s="20"/>
      <c r="BB58" s="20"/>
      <c r="BD58" s="86"/>
    </row>
    <row r="59" spans="1:56" x14ac:dyDescent="0.25">
      <c r="A59" s="85"/>
      <c r="B59" s="20" t="s">
        <v>65</v>
      </c>
      <c r="C59" s="20"/>
      <c r="D59" s="20" t="s">
        <v>702</v>
      </c>
      <c r="E59" s="24" t="s">
        <v>888</v>
      </c>
      <c r="F59" s="20"/>
      <c r="G59" s="144">
        <v>100</v>
      </c>
      <c r="H59" s="144">
        <v>899</v>
      </c>
      <c r="I59" s="20" t="s">
        <v>81</v>
      </c>
      <c r="J59" s="20" t="s">
        <v>78</v>
      </c>
      <c r="K59" s="20" t="s">
        <v>358</v>
      </c>
      <c r="L59" s="27">
        <v>58</v>
      </c>
      <c r="M59" s="20">
        <v>4</v>
      </c>
      <c r="N59" s="20" t="s">
        <v>71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326676</v>
      </c>
      <c r="AG59" s="41">
        <v>116336.29</v>
      </c>
      <c r="AH59" s="20" t="s">
        <v>737</v>
      </c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159"/>
      <c r="AZ59" s="20">
        <v>4583.8784600762974</v>
      </c>
      <c r="BA59" s="20">
        <v>40.72359283210421</v>
      </c>
      <c r="BB59" s="20">
        <v>186672</v>
      </c>
      <c r="BC59" s="40">
        <f t="shared" ref="BC59:BC82" si="1">BB59/(5280*11.67)</f>
        <v>3.0295240320947263</v>
      </c>
      <c r="BD59" s="86"/>
    </row>
    <row r="60" spans="1:56" x14ac:dyDescent="0.25">
      <c r="A60" s="98"/>
      <c r="B60" s="20" t="s">
        <v>65</v>
      </c>
      <c r="C60" s="20"/>
      <c r="D60" s="20" t="s">
        <v>702</v>
      </c>
      <c r="E60" s="24" t="s">
        <v>888</v>
      </c>
      <c r="F60" s="25"/>
      <c r="G60" s="144">
        <v>800</v>
      </c>
      <c r="H60" s="144">
        <v>999</v>
      </c>
      <c r="I60" s="20" t="s">
        <v>359</v>
      </c>
      <c r="J60" s="20" t="s">
        <v>83</v>
      </c>
      <c r="K60" s="20" t="s">
        <v>73</v>
      </c>
      <c r="L60" s="27">
        <v>29</v>
      </c>
      <c r="M60" s="20">
        <v>4</v>
      </c>
      <c r="N60" s="20" t="s">
        <v>68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63942.15</v>
      </c>
      <c r="AG60" s="41">
        <v>248959.71</v>
      </c>
      <c r="AH60" s="25" t="s">
        <v>737</v>
      </c>
      <c r="AI60" s="20"/>
      <c r="AJ60" s="27"/>
      <c r="AK60" s="41"/>
      <c r="AL60" s="41"/>
      <c r="AM60" s="20"/>
      <c r="AN60" s="41"/>
      <c r="AO60" s="41"/>
      <c r="AP60" s="20"/>
      <c r="AQ60" s="41"/>
      <c r="AR60" s="41"/>
      <c r="AS60" s="20"/>
      <c r="AT60" s="41"/>
      <c r="AU60" s="41"/>
      <c r="AV60" s="20"/>
      <c r="AW60" s="20"/>
      <c r="AX60" s="20"/>
      <c r="AY60" s="159"/>
      <c r="AZ60" s="20">
        <v>1114.5146837563329</v>
      </c>
      <c r="BA60" s="20">
        <v>37.015214425850836</v>
      </c>
      <c r="BB60" s="42">
        <v>41253</v>
      </c>
      <c r="BC60" s="40">
        <f t="shared" si="1"/>
        <v>0.66950027264937295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0"/>
      <c r="G61" s="144">
        <v>100</v>
      </c>
      <c r="H61" s="144">
        <v>1099</v>
      </c>
      <c r="I61" s="20" t="s">
        <v>360</v>
      </c>
      <c r="J61" s="20" t="s">
        <v>78</v>
      </c>
      <c r="K61" s="20" t="s">
        <v>81</v>
      </c>
      <c r="L61" s="27">
        <v>53</v>
      </c>
      <c r="M61" s="20">
        <v>4</v>
      </c>
      <c r="N61" s="55" t="s">
        <v>71</v>
      </c>
      <c r="AF61" s="59">
        <v>374336.91749999998</v>
      </c>
      <c r="AH61" s="55" t="s">
        <v>737</v>
      </c>
      <c r="AJ61" s="55"/>
      <c r="AK61" s="55"/>
      <c r="AL61" s="55"/>
      <c r="AN61" s="55"/>
      <c r="AO61" s="55"/>
      <c r="AQ61" s="55"/>
      <c r="AR61" s="55"/>
      <c r="AT61" s="55"/>
      <c r="AU61" s="55"/>
      <c r="AY61" s="101"/>
      <c r="AZ61" s="55">
        <v>5484.79</v>
      </c>
      <c r="BA61" s="55">
        <v>39</v>
      </c>
      <c r="BB61" s="55">
        <v>213906.81</v>
      </c>
      <c r="BC61" s="40">
        <f t="shared" si="1"/>
        <v>3.471521286126042</v>
      </c>
      <c r="BD61" s="86"/>
    </row>
    <row r="62" spans="1:56" x14ac:dyDescent="0.25">
      <c r="A62" s="85"/>
      <c r="B62" s="20" t="s">
        <v>65</v>
      </c>
      <c r="C62" s="20"/>
      <c r="D62" s="20" t="s">
        <v>702</v>
      </c>
      <c r="E62" s="24" t="s">
        <v>888</v>
      </c>
      <c r="F62" s="25"/>
      <c r="G62" s="144">
        <v>100</v>
      </c>
      <c r="H62" s="144">
        <v>629</v>
      </c>
      <c r="I62" s="20" t="s">
        <v>358</v>
      </c>
      <c r="J62" s="20" t="s">
        <v>367</v>
      </c>
      <c r="K62" s="20" t="s">
        <v>73</v>
      </c>
      <c r="L62" s="27">
        <v>21</v>
      </c>
      <c r="M62" s="20">
        <v>4</v>
      </c>
      <c r="N62" s="20" t="s">
        <v>68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41">
        <v>184008.25</v>
      </c>
      <c r="AG62" s="41" t="s">
        <v>1499</v>
      </c>
      <c r="AH62" s="25" t="s">
        <v>737</v>
      </c>
      <c r="AI62" s="20"/>
      <c r="AJ62" s="27"/>
      <c r="AK62" s="41"/>
      <c r="AL62" s="41"/>
      <c r="AM62" s="20"/>
      <c r="AN62" s="41"/>
      <c r="AO62" s="41"/>
      <c r="AP62" s="20"/>
      <c r="AQ62" s="41"/>
      <c r="AR62" s="41"/>
      <c r="AS62" s="20"/>
      <c r="AT62" s="41"/>
      <c r="AU62" s="41"/>
      <c r="AV62" s="20"/>
      <c r="AW62" s="20"/>
      <c r="AX62" s="20"/>
      <c r="AY62" s="159"/>
      <c r="AZ62" s="20">
        <v>3063.1175210625788</v>
      </c>
      <c r="BA62" s="20">
        <v>38.75626683719873</v>
      </c>
      <c r="BB62" s="42">
        <v>118715</v>
      </c>
      <c r="BC62" s="40">
        <f t="shared" si="1"/>
        <v>1.9266410895588273</v>
      </c>
      <c r="BD62" s="86"/>
    </row>
    <row r="63" spans="1:56" x14ac:dyDescent="0.25">
      <c r="A63" s="85"/>
      <c r="B63" s="20" t="s">
        <v>65</v>
      </c>
      <c r="C63" s="20"/>
      <c r="D63" s="20" t="s">
        <v>270</v>
      </c>
      <c r="E63" s="24" t="s">
        <v>888</v>
      </c>
      <c r="F63" s="20"/>
      <c r="G63" s="20">
        <v>600</v>
      </c>
      <c r="H63" s="20">
        <v>699</v>
      </c>
      <c r="I63" s="20" t="s">
        <v>79</v>
      </c>
      <c r="J63" s="20" t="s">
        <v>81</v>
      </c>
      <c r="K63" s="20" t="s">
        <v>215</v>
      </c>
      <c r="L63" s="80">
        <v>66.71148036253777</v>
      </c>
      <c r="M63" s="20">
        <v>4</v>
      </c>
      <c r="N63" s="55" t="s">
        <v>69</v>
      </c>
      <c r="AF63" s="59">
        <v>62261.1</v>
      </c>
      <c r="AG63" s="59">
        <v>30131.58</v>
      </c>
      <c r="AH63" s="55" t="s">
        <v>737</v>
      </c>
      <c r="AQ63" s="55"/>
      <c r="AR63" s="55"/>
      <c r="AT63" s="55"/>
      <c r="AU63" s="55"/>
      <c r="AZ63" s="55">
        <v>943.32545346261304</v>
      </c>
      <c r="BA63" s="55">
        <v>40.001040851269174</v>
      </c>
      <c r="BB63" s="60">
        <v>37734</v>
      </c>
      <c r="BC63" s="40">
        <f t="shared" si="1"/>
        <v>0.61238996650307709</v>
      </c>
      <c r="BD63" s="86"/>
    </row>
    <row r="64" spans="1:56" x14ac:dyDescent="0.25">
      <c r="A64" s="85"/>
      <c r="B64" s="55" t="s">
        <v>65</v>
      </c>
      <c r="E64" s="55" t="s">
        <v>866</v>
      </c>
      <c r="F64" s="55"/>
      <c r="G64" s="55"/>
      <c r="H64" s="55"/>
      <c r="I64" s="55" t="s">
        <v>934</v>
      </c>
      <c r="J64" s="55" t="s">
        <v>935</v>
      </c>
      <c r="K64" s="55" t="s">
        <v>936</v>
      </c>
      <c r="L64" s="57">
        <v>23</v>
      </c>
      <c r="M64" s="55">
        <v>4</v>
      </c>
      <c r="N64" s="55" t="s">
        <v>68</v>
      </c>
      <c r="AB64" s="55">
        <v>4</v>
      </c>
      <c r="AF64" s="59">
        <v>15710.688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55"/>
      <c r="AZ64" s="55">
        <v>311.72000000000003</v>
      </c>
      <c r="BA64" s="55">
        <v>28</v>
      </c>
      <c r="BB64" s="55">
        <v>8728.16</v>
      </c>
      <c r="BC64" s="61">
        <f t="shared" si="1"/>
        <v>0.14165043753732701</v>
      </c>
      <c r="BD64" s="86"/>
    </row>
    <row r="65" spans="1:56" x14ac:dyDescent="0.25">
      <c r="A65" s="85"/>
      <c r="B65" s="55" t="s">
        <v>65</v>
      </c>
      <c r="E65" s="55" t="s">
        <v>866</v>
      </c>
      <c r="F65" s="55"/>
      <c r="G65" s="55"/>
      <c r="H65" s="55"/>
      <c r="I65" s="55" t="s">
        <v>373</v>
      </c>
      <c r="J65" s="55" t="s">
        <v>939</v>
      </c>
      <c r="K65" s="55" t="s">
        <v>940</v>
      </c>
      <c r="L65" s="57">
        <v>38.916695905309652</v>
      </c>
      <c r="M65" s="55">
        <v>4</v>
      </c>
      <c r="N65" s="55" t="s">
        <v>68</v>
      </c>
      <c r="AB65" s="55">
        <v>15</v>
      </c>
      <c r="AF65" s="59">
        <v>128110.83434600379</v>
      </c>
      <c r="AH65" s="55"/>
      <c r="AI65" s="55" t="s">
        <v>869</v>
      </c>
      <c r="AJ65" s="55"/>
      <c r="AK65" s="55"/>
      <c r="AL65" s="55"/>
      <c r="AN65" s="55"/>
      <c r="AO65" s="55"/>
      <c r="AQ65" s="55"/>
      <c r="AR65" s="55"/>
      <c r="AT65" s="55"/>
      <c r="AU65" s="55"/>
      <c r="AY65" s="55"/>
      <c r="AZ65" s="55">
        <v>1923.4640248799969</v>
      </c>
      <c r="BA65" s="55">
        <v>37</v>
      </c>
      <c r="BB65" s="55">
        <v>71172.685747779877</v>
      </c>
      <c r="BC65" s="61">
        <f t="shared" si="1"/>
        <v>1.1550707224523493</v>
      </c>
      <c r="BD65" s="86"/>
    </row>
    <row r="66" spans="1:56" x14ac:dyDescent="0.25">
      <c r="A66" s="85"/>
      <c r="B66" s="55" t="s">
        <v>65</v>
      </c>
      <c r="C66" s="94"/>
      <c r="D66" s="94"/>
      <c r="E66" s="55" t="s">
        <v>866</v>
      </c>
      <c r="F66" s="158"/>
      <c r="G66" s="105"/>
      <c r="H66" s="106"/>
      <c r="I66" s="94" t="s">
        <v>941</v>
      </c>
      <c r="J66" s="94" t="s">
        <v>936</v>
      </c>
      <c r="K66" s="94" t="s">
        <v>942</v>
      </c>
      <c r="L66" s="249">
        <v>32.476928264650553</v>
      </c>
      <c r="M66" s="94">
        <v>4</v>
      </c>
      <c r="N66" s="94" t="s">
        <v>68</v>
      </c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7">
        <v>11</v>
      </c>
      <c r="AC66" s="94"/>
      <c r="AD66" s="94"/>
      <c r="AE66" s="94"/>
      <c r="AF66" s="96">
        <v>60853.679999999884</v>
      </c>
      <c r="AG66" s="96"/>
      <c r="AH66" s="158"/>
      <c r="AI66" s="94" t="s">
        <v>869</v>
      </c>
      <c r="AJ66" s="97"/>
      <c r="AK66" s="96"/>
      <c r="AL66" s="96"/>
      <c r="AM66" s="94"/>
      <c r="AN66" s="96"/>
      <c r="AO66" s="96"/>
      <c r="AP66" s="94"/>
      <c r="AY66" s="111"/>
      <c r="AZ66" s="60">
        <v>1126.9199999999978</v>
      </c>
      <c r="BA66" s="60">
        <v>30</v>
      </c>
      <c r="BB66" s="60">
        <v>33807.599999999933</v>
      </c>
      <c r="BC66" s="61">
        <f t="shared" si="1"/>
        <v>0.54866791306379892</v>
      </c>
      <c r="BD66" s="86"/>
    </row>
    <row r="67" spans="1:56" x14ac:dyDescent="0.25">
      <c r="A67" s="85"/>
      <c r="B67" s="55" t="s">
        <v>65</v>
      </c>
      <c r="D67" s="55" t="s">
        <v>1500</v>
      </c>
      <c r="E67" s="55" t="s">
        <v>866</v>
      </c>
      <c r="G67" s="105"/>
      <c r="H67" s="106"/>
      <c r="I67" s="89" t="s">
        <v>381</v>
      </c>
      <c r="J67" s="89" t="s">
        <v>943</v>
      </c>
      <c r="K67" s="89" t="s">
        <v>944</v>
      </c>
      <c r="L67" s="66">
        <v>14.020515331798242</v>
      </c>
      <c r="M67" s="89">
        <v>4</v>
      </c>
      <c r="N67" s="89" t="s">
        <v>68</v>
      </c>
      <c r="Q67" s="57"/>
      <c r="R67" s="57"/>
      <c r="S67" s="61"/>
      <c r="T67" s="57"/>
      <c r="V67" s="57"/>
      <c r="W67" s="59"/>
      <c r="X67" s="59"/>
      <c r="Y67" s="59"/>
      <c r="Z67" s="59"/>
      <c r="AA67" s="59"/>
      <c r="AB67" s="55">
        <v>12</v>
      </c>
      <c r="AC67" s="59"/>
      <c r="AD67" s="59"/>
      <c r="AF67" s="59">
        <v>62193.096000000005</v>
      </c>
      <c r="AG67" s="59" t="s">
        <v>1501</v>
      </c>
      <c r="AI67" s="55" t="s">
        <v>869</v>
      </c>
      <c r="AY67" s="107"/>
      <c r="AZ67" s="55">
        <v>959.77</v>
      </c>
      <c r="BA67" s="55">
        <v>36</v>
      </c>
      <c r="BB67" s="60">
        <v>34551.72</v>
      </c>
      <c r="BC67" s="61">
        <f t="shared" si="1"/>
        <v>0.56074433278803459</v>
      </c>
      <c r="BD67" s="86"/>
    </row>
    <row r="68" spans="1:56" x14ac:dyDescent="0.25">
      <c r="A68" s="85"/>
      <c r="B68" s="55" t="s">
        <v>65</v>
      </c>
      <c r="D68" s="55" t="s">
        <v>269</v>
      </c>
      <c r="E68" s="56" t="s">
        <v>888</v>
      </c>
      <c r="G68" s="105">
        <v>1100</v>
      </c>
      <c r="H68" s="106">
        <v>1199</v>
      </c>
      <c r="I68" s="89" t="s">
        <v>211</v>
      </c>
      <c r="J68" s="89" t="s">
        <v>77</v>
      </c>
      <c r="K68" s="89" t="s">
        <v>212</v>
      </c>
      <c r="L68" s="66">
        <v>46</v>
      </c>
      <c r="M68" s="55">
        <v>4</v>
      </c>
      <c r="N68" s="89" t="s">
        <v>71</v>
      </c>
      <c r="Q68" s="57"/>
      <c r="R68" s="57"/>
      <c r="S68" s="61"/>
      <c r="T68" s="57"/>
      <c r="V68" s="57"/>
      <c r="W68" s="59"/>
      <c r="X68" s="59"/>
      <c r="Y68" s="59"/>
      <c r="Z68" s="59"/>
      <c r="AA68" s="59"/>
      <c r="AC68" s="59"/>
      <c r="AD68" s="59"/>
      <c r="AF68" s="59">
        <v>88352.549999999988</v>
      </c>
      <c r="AG68" s="59">
        <f>21852.98+11549.04</f>
        <v>33402.020000000004</v>
      </c>
      <c r="AM68" s="89"/>
      <c r="AY68" s="107"/>
      <c r="AZ68" s="55">
        <v>764.95254289725403</v>
      </c>
      <c r="BA68" s="55">
        <v>70.000420937475411</v>
      </c>
      <c r="BB68" s="60">
        <v>53547</v>
      </c>
      <c r="BC68" s="40">
        <f t="shared" si="1"/>
        <v>0.86902118875126588</v>
      </c>
      <c r="BD68" s="86"/>
    </row>
    <row r="69" spans="1:56" x14ac:dyDescent="0.25">
      <c r="A69" s="85"/>
      <c r="B69" s="55" t="s">
        <v>65</v>
      </c>
      <c r="D69" s="55" t="s">
        <v>269</v>
      </c>
      <c r="E69" s="56" t="s">
        <v>888</v>
      </c>
      <c r="G69" s="105">
        <v>100</v>
      </c>
      <c r="H69" s="106">
        <v>399</v>
      </c>
      <c r="I69" s="89" t="s">
        <v>211</v>
      </c>
      <c r="J69" s="89" t="s">
        <v>78</v>
      </c>
      <c r="K69" s="89" t="s">
        <v>84</v>
      </c>
      <c r="L69" s="66">
        <v>57.286012289413421</v>
      </c>
      <c r="M69" s="89">
        <v>4</v>
      </c>
      <c r="N69" s="89" t="s">
        <v>71</v>
      </c>
      <c r="Q69" s="57"/>
      <c r="R69" s="57"/>
      <c r="S69" s="61"/>
      <c r="T69" s="57"/>
      <c r="V69" s="57"/>
      <c r="W69" s="59"/>
      <c r="X69" s="59"/>
      <c r="Y69" s="59"/>
      <c r="Z69" s="59"/>
      <c r="AA69" s="59"/>
      <c r="AC69" s="59"/>
      <c r="AD69" s="59"/>
      <c r="AF69" s="59">
        <v>145539.9</v>
      </c>
      <c r="AG69" s="59" t="s">
        <v>273</v>
      </c>
      <c r="AY69" s="107"/>
      <c r="AZ69" s="55">
        <v>1709.909865823035</v>
      </c>
      <c r="BA69" s="55">
        <v>51.585175197257307</v>
      </c>
      <c r="BB69" s="60">
        <v>88206</v>
      </c>
      <c r="BC69" s="40">
        <f t="shared" si="1"/>
        <v>1.4315065825348603</v>
      </c>
      <c r="BD69" s="86"/>
    </row>
    <row r="70" spans="1:56" x14ac:dyDescent="0.25">
      <c r="A70" s="85"/>
      <c r="B70" s="55" t="s">
        <v>65</v>
      </c>
      <c r="E70" s="55" t="s">
        <v>866</v>
      </c>
      <c r="F70" s="55"/>
      <c r="G70" s="121"/>
      <c r="H70" s="122"/>
      <c r="I70" s="55" t="s">
        <v>132</v>
      </c>
      <c r="J70" s="55" t="s">
        <v>945</v>
      </c>
      <c r="K70" s="55" t="s">
        <v>946</v>
      </c>
      <c r="L70" s="57">
        <v>54.50797282446208</v>
      </c>
      <c r="M70" s="55">
        <v>4</v>
      </c>
      <c r="N70" s="55" t="s">
        <v>69</v>
      </c>
      <c r="AB70" s="55">
        <v>11</v>
      </c>
      <c r="AF70" s="59">
        <v>95355</v>
      </c>
      <c r="AH70" s="55"/>
      <c r="AI70" s="55" t="s">
        <v>869</v>
      </c>
      <c r="AJ70" s="55"/>
      <c r="AK70" s="55"/>
      <c r="AL70" s="55"/>
      <c r="AN70" s="55"/>
      <c r="AO70" s="55"/>
      <c r="AQ70" s="55"/>
      <c r="AR70" s="55"/>
      <c r="AT70" s="55"/>
      <c r="AU70" s="55"/>
      <c r="AY70" s="110"/>
      <c r="AZ70" s="55">
        <v>1654.55</v>
      </c>
      <c r="BA70" s="55">
        <v>29.333333333333332</v>
      </c>
      <c r="BB70" s="55">
        <v>48899.86</v>
      </c>
      <c r="BC70" s="61">
        <f t="shared" si="1"/>
        <v>0.79360215263171563</v>
      </c>
      <c r="BD70" s="86"/>
    </row>
    <row r="71" spans="1:56" x14ac:dyDescent="0.25">
      <c r="A71" s="85"/>
      <c r="B71" s="55" t="s">
        <v>65</v>
      </c>
      <c r="E71" s="55" t="s">
        <v>866</v>
      </c>
      <c r="G71" s="105"/>
      <c r="H71" s="106"/>
      <c r="I71" s="55" t="s">
        <v>947</v>
      </c>
      <c r="J71" s="55" t="s">
        <v>935</v>
      </c>
      <c r="K71" s="55" t="s">
        <v>948</v>
      </c>
      <c r="L71" s="76">
        <v>24.863077785918374</v>
      </c>
      <c r="M71" s="55">
        <v>4</v>
      </c>
      <c r="N71" s="55" t="s">
        <v>68</v>
      </c>
      <c r="AB71" s="55">
        <v>34</v>
      </c>
      <c r="AF71" s="59">
        <v>80043.22799999993</v>
      </c>
      <c r="AI71" s="55" t="s">
        <v>869</v>
      </c>
      <c r="AY71" s="111"/>
      <c r="AZ71" s="55">
        <v>1234.2299999999991</v>
      </c>
      <c r="BA71" s="55">
        <v>36</v>
      </c>
      <c r="BB71" s="60">
        <v>44468.459999999963</v>
      </c>
      <c r="BC71" s="61">
        <f t="shared" si="1"/>
        <v>0.72168438887590503</v>
      </c>
      <c r="BD71" s="86"/>
    </row>
    <row r="72" spans="1:56" x14ac:dyDescent="0.25">
      <c r="A72" s="85"/>
      <c r="B72" s="55" t="s">
        <v>65</v>
      </c>
      <c r="E72" s="55" t="s">
        <v>866</v>
      </c>
      <c r="G72" s="105"/>
      <c r="H72" s="106"/>
      <c r="I72" s="55" t="s">
        <v>949</v>
      </c>
      <c r="J72" s="55" t="s">
        <v>950</v>
      </c>
      <c r="K72" s="55" t="s">
        <v>951</v>
      </c>
      <c r="L72" s="76">
        <v>34</v>
      </c>
      <c r="M72" s="55">
        <v>4</v>
      </c>
      <c r="N72" s="55" t="s">
        <v>68</v>
      </c>
      <c r="AB72" s="57" t="s">
        <v>952</v>
      </c>
      <c r="AF72" s="59">
        <v>35643.132000000005</v>
      </c>
      <c r="AI72" s="55" t="s">
        <v>869</v>
      </c>
      <c r="AY72" s="111" t="s">
        <v>953</v>
      </c>
      <c r="AZ72" s="60">
        <v>471.47</v>
      </c>
      <c r="BA72" s="60">
        <v>42</v>
      </c>
      <c r="BB72" s="87">
        <v>19801.740000000002</v>
      </c>
      <c r="BC72" s="61">
        <f t="shared" si="1"/>
        <v>0.32136499961050091</v>
      </c>
      <c r="BD72" s="86"/>
    </row>
    <row r="73" spans="1:56" x14ac:dyDescent="0.25">
      <c r="A73" s="85"/>
      <c r="B73" s="55" t="s">
        <v>65</v>
      </c>
      <c r="E73" s="55" t="s">
        <v>866</v>
      </c>
      <c r="F73" s="55"/>
      <c r="G73" s="121"/>
      <c r="H73" s="122"/>
      <c r="I73" s="55" t="s">
        <v>954</v>
      </c>
      <c r="J73" s="55" t="s">
        <v>102</v>
      </c>
      <c r="K73" s="55" t="s">
        <v>82</v>
      </c>
      <c r="L73" s="57">
        <v>55.224869016238728</v>
      </c>
      <c r="M73" s="55">
        <v>4</v>
      </c>
      <c r="N73" s="55" t="s">
        <v>69</v>
      </c>
      <c r="AB73" s="55">
        <v>6</v>
      </c>
      <c r="AF73" s="59">
        <v>35953</v>
      </c>
      <c r="AH73" s="55"/>
      <c r="AI73" s="55" t="s">
        <v>869</v>
      </c>
      <c r="AJ73" s="55"/>
      <c r="AK73" s="55"/>
      <c r="AL73" s="55"/>
      <c r="AN73" s="55"/>
      <c r="AO73" s="55"/>
      <c r="AQ73" s="55"/>
      <c r="AR73" s="55"/>
      <c r="AT73" s="55"/>
      <c r="AU73" s="55"/>
      <c r="AY73" s="110"/>
      <c r="AZ73" s="55">
        <v>904.75</v>
      </c>
      <c r="BA73" s="55">
        <v>20</v>
      </c>
      <c r="BB73" s="55">
        <v>18437.400000000001</v>
      </c>
      <c r="BC73" s="61">
        <f t="shared" si="1"/>
        <v>0.29922294928721666</v>
      </c>
      <c r="BD73" s="86"/>
    </row>
    <row r="74" spans="1:56" x14ac:dyDescent="0.25">
      <c r="A74" s="85"/>
      <c r="B74" s="55" t="s">
        <v>65</v>
      </c>
      <c r="D74" s="55" t="s">
        <v>955</v>
      </c>
      <c r="E74" s="56" t="s">
        <v>888</v>
      </c>
      <c r="G74" s="108">
        <v>100</v>
      </c>
      <c r="H74" s="109">
        <v>199</v>
      </c>
      <c r="I74" s="55" t="s">
        <v>361</v>
      </c>
      <c r="J74" s="55" t="s">
        <v>82</v>
      </c>
      <c r="K74" s="55" t="s">
        <v>362</v>
      </c>
      <c r="L74" s="57">
        <v>37</v>
      </c>
      <c r="M74" s="55">
        <v>4</v>
      </c>
      <c r="N74" s="55" t="s">
        <v>68</v>
      </c>
      <c r="AF74" s="59">
        <v>14171.65</v>
      </c>
      <c r="AI74" s="55" t="s">
        <v>1502</v>
      </c>
      <c r="AY74" s="110"/>
      <c r="AZ74" s="55">
        <v>254</v>
      </c>
      <c r="BA74" s="55">
        <v>36</v>
      </c>
      <c r="BB74" s="60">
        <v>9143</v>
      </c>
      <c r="BC74" s="40">
        <f t="shared" si="1"/>
        <v>0.14838292955259536</v>
      </c>
      <c r="BD74" s="86"/>
    </row>
    <row r="75" spans="1:56" x14ac:dyDescent="0.25">
      <c r="A75" s="85"/>
      <c r="B75" s="28" t="s">
        <v>65</v>
      </c>
      <c r="C75" s="28"/>
      <c r="D75" s="28" t="s">
        <v>702</v>
      </c>
      <c r="E75" s="29" t="s">
        <v>888</v>
      </c>
      <c r="F75" s="28"/>
      <c r="G75" s="163">
        <v>136</v>
      </c>
      <c r="H75" s="164">
        <v>299</v>
      </c>
      <c r="I75" s="28" t="s">
        <v>363</v>
      </c>
      <c r="J75" s="28" t="s">
        <v>210</v>
      </c>
      <c r="K75" s="28" t="s">
        <v>80</v>
      </c>
      <c r="L75" s="35">
        <v>35</v>
      </c>
      <c r="M75" s="28">
        <v>4</v>
      </c>
      <c r="N75" s="28" t="s">
        <v>69</v>
      </c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34">
        <v>54247.049999999996</v>
      </c>
      <c r="AG75" s="34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197"/>
      <c r="AZ75" s="55">
        <v>966.98762444828799</v>
      </c>
      <c r="BA75" s="55">
        <v>33.999400994152204</v>
      </c>
      <c r="BB75" s="55">
        <v>32877</v>
      </c>
      <c r="BC75" s="40">
        <f t="shared" si="1"/>
        <v>0.53356508530030378</v>
      </c>
      <c r="BD75" s="86"/>
    </row>
    <row r="76" spans="1:56" x14ac:dyDescent="0.25">
      <c r="A76" s="85"/>
      <c r="B76" s="55" t="s">
        <v>65</v>
      </c>
      <c r="D76" s="55" t="s">
        <v>1500</v>
      </c>
      <c r="E76" s="55" t="s">
        <v>866</v>
      </c>
      <c r="G76" s="105"/>
      <c r="H76" s="106"/>
      <c r="I76" s="89" t="s">
        <v>956</v>
      </c>
      <c r="J76" s="89" t="s">
        <v>943</v>
      </c>
      <c r="K76" s="89" t="s">
        <v>944</v>
      </c>
      <c r="L76" s="66">
        <v>15.964103848401368</v>
      </c>
      <c r="M76" s="55">
        <v>4</v>
      </c>
      <c r="N76" s="89" t="s">
        <v>68</v>
      </c>
      <c r="Q76" s="57"/>
      <c r="R76" s="57"/>
      <c r="S76" s="61"/>
      <c r="T76" s="57"/>
      <c r="V76" s="57"/>
      <c r="W76" s="59"/>
      <c r="X76" s="59"/>
      <c r="Y76" s="59"/>
      <c r="Z76" s="59"/>
      <c r="AA76" s="59"/>
      <c r="AB76" s="55">
        <v>8</v>
      </c>
      <c r="AC76" s="59"/>
      <c r="AD76" s="59"/>
      <c r="AF76" s="59">
        <v>62099.135999999999</v>
      </c>
      <c r="AG76" s="59" t="s">
        <v>1501</v>
      </c>
      <c r="AI76" s="55" t="s">
        <v>869</v>
      </c>
      <c r="AM76" s="89"/>
      <c r="AY76" s="107"/>
      <c r="AZ76" s="55">
        <v>958.31999999999994</v>
      </c>
      <c r="BA76" s="55">
        <v>36</v>
      </c>
      <c r="BB76" s="60">
        <v>34499.519999999997</v>
      </c>
      <c r="BC76" s="61">
        <f t="shared" si="1"/>
        <v>0.55989717223650382</v>
      </c>
      <c r="BD76" s="86"/>
    </row>
    <row r="77" spans="1:56" x14ac:dyDescent="0.25">
      <c r="A77" s="85"/>
      <c r="B77" s="55" t="s">
        <v>65</v>
      </c>
      <c r="D77" s="55" t="s">
        <v>955</v>
      </c>
      <c r="E77" s="56" t="s">
        <v>888</v>
      </c>
      <c r="G77" s="108">
        <v>100</v>
      </c>
      <c r="H77" s="109">
        <v>199</v>
      </c>
      <c r="I77" s="55" t="s">
        <v>85</v>
      </c>
      <c r="J77" s="55" t="s">
        <v>364</v>
      </c>
      <c r="K77" s="55" t="s">
        <v>162</v>
      </c>
      <c r="L77" s="57">
        <v>20</v>
      </c>
      <c r="M77" s="55">
        <v>4</v>
      </c>
      <c r="N77" s="55" t="s">
        <v>68</v>
      </c>
      <c r="AF77" s="59">
        <v>28657.95</v>
      </c>
      <c r="AI77" s="55">
        <v>7849.84</v>
      </c>
      <c r="AY77" s="110"/>
      <c r="AZ77" s="55">
        <v>514</v>
      </c>
      <c r="BA77" s="55">
        <v>36</v>
      </c>
      <c r="BB77" s="60">
        <v>18489</v>
      </c>
      <c r="BC77" s="40">
        <f t="shared" si="1"/>
        <v>0.30006037236114358</v>
      </c>
      <c r="BD77" s="86"/>
    </row>
    <row r="78" spans="1:56" x14ac:dyDescent="0.25">
      <c r="A78" s="85"/>
      <c r="B78" s="55" t="s">
        <v>65</v>
      </c>
      <c r="E78" s="55" t="s">
        <v>866</v>
      </c>
      <c r="G78" s="105"/>
      <c r="H78" s="106"/>
      <c r="I78" s="55" t="s">
        <v>936</v>
      </c>
      <c r="J78" s="55" t="s">
        <v>215</v>
      </c>
      <c r="K78" s="55" t="s">
        <v>948</v>
      </c>
      <c r="L78" s="76">
        <v>30.158552427789509</v>
      </c>
      <c r="M78" s="55">
        <v>4</v>
      </c>
      <c r="N78" s="55" t="s">
        <v>68</v>
      </c>
      <c r="AB78" s="57">
        <v>33</v>
      </c>
      <c r="AF78" s="59">
        <v>84858.904182527869</v>
      </c>
      <c r="AI78" s="55" t="s">
        <v>869</v>
      </c>
      <c r="AY78" s="111"/>
      <c r="AZ78" s="60">
        <v>1341.3398793599981</v>
      </c>
      <c r="BA78" s="60">
        <v>35.200000000000003</v>
      </c>
      <c r="BB78" s="87">
        <v>47143.835656959927</v>
      </c>
      <c r="BC78" s="61">
        <f t="shared" si="1"/>
        <v>0.76510340644491071</v>
      </c>
      <c r="BD78" s="86"/>
    </row>
    <row r="79" spans="1:56" x14ac:dyDescent="0.25">
      <c r="A79" s="85"/>
      <c r="B79" s="55" t="s">
        <v>65</v>
      </c>
      <c r="E79" s="55" t="s">
        <v>866</v>
      </c>
      <c r="G79" s="108"/>
      <c r="H79" s="109"/>
      <c r="I79" s="55" t="s">
        <v>950</v>
      </c>
      <c r="J79" s="55" t="s">
        <v>949</v>
      </c>
      <c r="K79" s="55" t="s">
        <v>957</v>
      </c>
      <c r="L79" s="57">
        <v>34</v>
      </c>
      <c r="M79" s="55">
        <v>4</v>
      </c>
      <c r="N79" s="55" t="s">
        <v>68</v>
      </c>
      <c r="AB79" s="55">
        <v>2</v>
      </c>
      <c r="AF79" s="59">
        <v>16551.592084944001</v>
      </c>
      <c r="AI79" s="55" t="s">
        <v>869</v>
      </c>
      <c r="AY79" s="110"/>
      <c r="AZ79" s="55">
        <v>218.93640324</v>
      </c>
      <c r="BA79" s="55">
        <v>42</v>
      </c>
      <c r="BB79" s="60">
        <v>9195.3289360800009</v>
      </c>
      <c r="BC79" s="61">
        <f t="shared" si="1"/>
        <v>0.14923218262444499</v>
      </c>
      <c r="BD79" s="86"/>
    </row>
    <row r="80" spans="1:56" x14ac:dyDescent="0.25">
      <c r="A80" s="85"/>
      <c r="B80" s="55" t="s">
        <v>65</v>
      </c>
      <c r="E80" s="55" t="s">
        <v>866</v>
      </c>
      <c r="G80" s="198"/>
      <c r="H80" s="199"/>
      <c r="I80" s="55" t="s">
        <v>951</v>
      </c>
      <c r="J80" s="55" t="s">
        <v>958</v>
      </c>
      <c r="K80" s="55" t="s">
        <v>386</v>
      </c>
      <c r="L80" s="76">
        <v>33.175105948530927</v>
      </c>
      <c r="M80" s="55">
        <v>4</v>
      </c>
      <c r="N80" s="55" t="s">
        <v>68</v>
      </c>
      <c r="AB80" s="57">
        <v>11</v>
      </c>
      <c r="AF80" s="59">
        <v>79179.01199999993</v>
      </c>
      <c r="AI80" s="55" t="s">
        <v>869</v>
      </c>
      <c r="AY80" s="111"/>
      <c r="AZ80" s="60">
        <v>1063.089999999999</v>
      </c>
      <c r="BA80" s="60">
        <v>41.333333333333336</v>
      </c>
      <c r="BB80" s="87">
        <v>43988.33999999996</v>
      </c>
      <c r="BC80" s="61">
        <f t="shared" si="1"/>
        <v>0.71389245929734302</v>
      </c>
      <c r="BD80" s="86"/>
    </row>
    <row r="81" spans="1:56" x14ac:dyDescent="0.25">
      <c r="A81" s="85"/>
      <c r="B81" s="55" t="s">
        <v>65</v>
      </c>
      <c r="E81" s="55" t="s">
        <v>866</v>
      </c>
      <c r="G81" s="105"/>
      <c r="H81" s="106"/>
      <c r="I81" s="55" t="s">
        <v>350</v>
      </c>
      <c r="J81" s="55" t="s">
        <v>386</v>
      </c>
      <c r="K81" s="55" t="s">
        <v>373</v>
      </c>
      <c r="L81" s="76">
        <v>17.673388240453615</v>
      </c>
      <c r="M81" s="55">
        <v>4</v>
      </c>
      <c r="N81" s="55" t="s">
        <v>68</v>
      </c>
      <c r="AB81" s="57">
        <v>33</v>
      </c>
      <c r="AF81" s="59">
        <v>145131.83999999982</v>
      </c>
      <c r="AI81" s="55" t="s">
        <v>869</v>
      </c>
      <c r="AY81" s="111"/>
      <c r="AZ81" s="60"/>
      <c r="BA81" s="60"/>
      <c r="BB81" s="60">
        <v>142801</v>
      </c>
      <c r="BC81" s="61">
        <f t="shared" si="1"/>
        <v>2.3175358988340995</v>
      </c>
      <c r="BD81" s="86"/>
    </row>
    <row r="82" spans="1:56" x14ac:dyDescent="0.25">
      <c r="A82" s="85"/>
      <c r="B82" s="55" t="s">
        <v>65</v>
      </c>
      <c r="E82" s="55" t="s">
        <v>866</v>
      </c>
      <c r="G82" s="108"/>
      <c r="H82" s="109"/>
      <c r="I82" s="55" t="s">
        <v>959</v>
      </c>
      <c r="J82" s="55" t="s">
        <v>960</v>
      </c>
      <c r="K82" s="55" t="s">
        <v>961</v>
      </c>
      <c r="L82" s="57">
        <v>47.40497948905405</v>
      </c>
      <c r="M82" s="55">
        <v>4</v>
      </c>
      <c r="N82" s="55" t="s">
        <v>68</v>
      </c>
      <c r="AB82" s="55">
        <v>2</v>
      </c>
      <c r="AF82" s="59">
        <v>30136.103999999879</v>
      </c>
      <c r="AI82" s="55" t="s">
        <v>869</v>
      </c>
      <c r="AY82" s="110"/>
      <c r="AZ82" s="55">
        <v>492.41999999999803</v>
      </c>
      <c r="BA82" s="55">
        <v>34</v>
      </c>
      <c r="BB82" s="60">
        <v>16742.279999999933</v>
      </c>
      <c r="BC82" s="61">
        <f t="shared" si="1"/>
        <v>0.27171262756095554</v>
      </c>
      <c r="BD82" s="86"/>
    </row>
    <row r="83" spans="1:56" x14ac:dyDescent="0.25">
      <c r="A83" s="85"/>
      <c r="B83" s="55" t="s">
        <v>65</v>
      </c>
      <c r="D83" s="55" t="s">
        <v>1503</v>
      </c>
      <c r="E83" s="55" t="s">
        <v>866</v>
      </c>
      <c r="G83" s="108"/>
      <c r="H83" s="109"/>
      <c r="I83" s="55" t="s">
        <v>191</v>
      </c>
      <c r="J83" s="55" t="s">
        <v>1504</v>
      </c>
      <c r="K83" s="55" t="s">
        <v>1505</v>
      </c>
      <c r="M83" s="55">
        <v>4</v>
      </c>
      <c r="N83" s="55" t="s">
        <v>68</v>
      </c>
      <c r="AB83" s="55">
        <v>0</v>
      </c>
      <c r="AF83" s="59">
        <v>25000</v>
      </c>
      <c r="AI83" s="55" t="s">
        <v>869</v>
      </c>
      <c r="AY83" s="110"/>
      <c r="BD83" s="86"/>
    </row>
    <row r="84" spans="1:56" x14ac:dyDescent="0.25">
      <c r="A84" s="85"/>
      <c r="B84" s="55" t="s">
        <v>65</v>
      </c>
      <c r="D84" s="55" t="s">
        <v>702</v>
      </c>
      <c r="E84" s="56" t="s">
        <v>888</v>
      </c>
      <c r="G84" s="121"/>
      <c r="H84" s="122"/>
      <c r="I84" s="55" t="s">
        <v>190</v>
      </c>
      <c r="J84" s="55" t="s">
        <v>368</v>
      </c>
      <c r="K84" s="55" t="s">
        <v>369</v>
      </c>
      <c r="L84" s="57" t="s">
        <v>370</v>
      </c>
      <c r="M84" s="55">
        <v>4</v>
      </c>
      <c r="N84" s="55" t="s">
        <v>68</v>
      </c>
      <c r="AF84" s="59">
        <v>150444</v>
      </c>
      <c r="AY84" s="120" t="s">
        <v>371</v>
      </c>
      <c r="AZ84" s="55">
        <v>995</v>
      </c>
      <c r="BA84" s="55">
        <v>36</v>
      </c>
      <c r="BB84" s="60">
        <v>35820</v>
      </c>
      <c r="BC84" s="40">
        <f t="shared" ref="BC84:BC135" si="2">BB84/(5280*11.67)</f>
        <v>0.58132741294695023</v>
      </c>
      <c r="BD84" s="86"/>
    </row>
    <row r="85" spans="1:56" x14ac:dyDescent="0.25">
      <c r="A85" s="85"/>
      <c r="B85" s="55" t="s">
        <v>65</v>
      </c>
      <c r="E85" s="55" t="s">
        <v>866</v>
      </c>
      <c r="F85" s="55"/>
      <c r="G85" s="121"/>
      <c r="H85" s="122"/>
      <c r="I85" s="55" t="s">
        <v>84</v>
      </c>
      <c r="J85" s="55" t="s">
        <v>962</v>
      </c>
      <c r="K85" s="55" t="s">
        <v>963</v>
      </c>
      <c r="L85" s="57">
        <v>52.631763662761749</v>
      </c>
      <c r="M85" s="55">
        <v>4</v>
      </c>
      <c r="N85" s="55" t="s">
        <v>71</v>
      </c>
      <c r="AB85" s="55">
        <v>9</v>
      </c>
      <c r="AF85" s="59">
        <v>66983</v>
      </c>
      <c r="AH85" s="55"/>
      <c r="AI85" s="55" t="s">
        <v>869</v>
      </c>
      <c r="AJ85" s="55"/>
      <c r="AK85" s="55"/>
      <c r="AL85" s="55"/>
      <c r="AN85" s="55"/>
      <c r="AO85" s="55"/>
      <c r="AQ85" s="55"/>
      <c r="AR85" s="55"/>
      <c r="AT85" s="55"/>
      <c r="AU85" s="55"/>
      <c r="AY85" s="120"/>
      <c r="AZ85" s="55">
        <v>911.22834039000008</v>
      </c>
      <c r="BA85" s="55">
        <v>34.666666666666664</v>
      </c>
      <c r="BB85" s="55">
        <v>31896.444123820002</v>
      </c>
      <c r="BC85" s="61">
        <f t="shared" si="2"/>
        <v>0.51765151716100599</v>
      </c>
      <c r="BD85" s="86"/>
    </row>
    <row r="86" spans="1:56" x14ac:dyDescent="0.25">
      <c r="A86" s="85"/>
      <c r="B86" s="55" t="s">
        <v>65</v>
      </c>
      <c r="E86" s="55" t="s">
        <v>866</v>
      </c>
      <c r="F86" s="56"/>
      <c r="G86" s="105"/>
      <c r="H86" s="106"/>
      <c r="I86" s="55" t="s">
        <v>935</v>
      </c>
      <c r="J86" s="55" t="s">
        <v>215</v>
      </c>
      <c r="K86" s="55" t="s">
        <v>942</v>
      </c>
      <c r="L86" s="76">
        <v>33.430413012667572</v>
      </c>
      <c r="M86" s="55">
        <v>4</v>
      </c>
      <c r="N86" s="55" t="s">
        <v>68</v>
      </c>
      <c r="AB86" s="55">
        <v>5</v>
      </c>
      <c r="AF86" s="59">
        <v>63780.803999999829</v>
      </c>
      <c r="AH86" s="55"/>
      <c r="AI86" s="55" t="s">
        <v>869</v>
      </c>
      <c r="AQ86" s="55"/>
      <c r="AR86" s="55"/>
      <c r="AT86" s="55"/>
      <c r="AU86" s="55"/>
      <c r="AY86" s="107"/>
      <c r="AZ86" s="55">
        <v>1161.779999999997</v>
      </c>
      <c r="BA86" s="55">
        <v>31.333333333333332</v>
      </c>
      <c r="BB86" s="60">
        <v>35433.779999999904</v>
      </c>
      <c r="BC86" s="61">
        <f t="shared" si="2"/>
        <v>0.57505939861338162</v>
      </c>
      <c r="BD86" s="86"/>
    </row>
    <row r="87" spans="1:56" x14ac:dyDescent="0.25">
      <c r="A87" s="85"/>
      <c r="B87" s="55" t="s">
        <v>65</v>
      </c>
      <c r="D87" s="55" t="s">
        <v>1500</v>
      </c>
      <c r="E87" s="55" t="s">
        <v>866</v>
      </c>
      <c r="G87" s="121"/>
      <c r="H87" s="122"/>
      <c r="I87" s="55" t="s">
        <v>82</v>
      </c>
      <c r="J87" s="55" t="s">
        <v>943</v>
      </c>
      <c r="K87" s="55" t="s">
        <v>964</v>
      </c>
      <c r="L87" s="57">
        <v>39.671147190058527</v>
      </c>
      <c r="M87" s="55">
        <v>4</v>
      </c>
      <c r="N87" s="55" t="s">
        <v>68</v>
      </c>
      <c r="AB87" s="55">
        <v>17</v>
      </c>
      <c r="AF87" s="59">
        <v>155392.56</v>
      </c>
      <c r="AG87" s="59">
        <v>50805.43</v>
      </c>
      <c r="AI87" s="55" t="s">
        <v>869</v>
      </c>
      <c r="AY87" s="110"/>
      <c r="AZ87" s="55">
        <v>1438.8200000000002</v>
      </c>
      <c r="BA87" s="55">
        <v>60</v>
      </c>
      <c r="BB87" s="60">
        <v>86329.2</v>
      </c>
      <c r="BC87" s="61">
        <f t="shared" si="2"/>
        <v>1.401047752590169</v>
      </c>
      <c r="BD87" s="86"/>
    </row>
    <row r="88" spans="1:56" x14ac:dyDescent="0.25">
      <c r="A88" s="85"/>
      <c r="B88" s="55" t="s">
        <v>65</v>
      </c>
      <c r="D88" s="55" t="s">
        <v>955</v>
      </c>
      <c r="E88" s="56" t="s">
        <v>888</v>
      </c>
      <c r="G88" s="108">
        <v>800</v>
      </c>
      <c r="H88" s="109">
        <v>899</v>
      </c>
      <c r="I88" s="55" t="s">
        <v>362</v>
      </c>
      <c r="J88" s="55" t="s">
        <v>372</v>
      </c>
      <c r="K88" s="55" t="s">
        <v>361</v>
      </c>
      <c r="L88" s="57">
        <v>26</v>
      </c>
      <c r="M88" s="55">
        <v>4</v>
      </c>
      <c r="N88" s="55" t="s">
        <v>68</v>
      </c>
      <c r="AF88" s="59">
        <v>14680.050000000001</v>
      </c>
      <c r="AI88" s="55" t="s">
        <v>1502</v>
      </c>
      <c r="AY88" s="110"/>
      <c r="AZ88" s="55">
        <v>474</v>
      </c>
      <c r="BA88" s="55">
        <v>20</v>
      </c>
      <c r="BB88" s="60">
        <v>9471</v>
      </c>
      <c r="BC88" s="40">
        <f t="shared" si="2"/>
        <v>0.15370608397600685</v>
      </c>
      <c r="BD88" s="86"/>
    </row>
    <row r="89" spans="1:56" x14ac:dyDescent="0.25">
      <c r="A89" s="85"/>
      <c r="B89" s="55" t="s">
        <v>65</v>
      </c>
      <c r="E89" s="55" t="s">
        <v>866</v>
      </c>
      <c r="F89" s="55"/>
      <c r="G89" s="121"/>
      <c r="H89" s="122"/>
      <c r="I89" s="55" t="s">
        <v>362</v>
      </c>
      <c r="J89" s="55" t="s">
        <v>945</v>
      </c>
      <c r="K89" s="55" t="s">
        <v>954</v>
      </c>
      <c r="L89" s="57">
        <v>29</v>
      </c>
      <c r="M89" s="55">
        <v>4</v>
      </c>
      <c r="N89" s="55" t="s">
        <v>69</v>
      </c>
      <c r="AB89" s="55">
        <v>4</v>
      </c>
      <c r="AF89" s="59">
        <v>21168</v>
      </c>
      <c r="AH89" s="55"/>
      <c r="AI89" s="55" t="s">
        <v>869</v>
      </c>
      <c r="AJ89" s="55"/>
      <c r="AK89" s="55"/>
      <c r="AL89" s="55"/>
      <c r="AN89" s="55"/>
      <c r="AO89" s="55"/>
      <c r="AQ89" s="55"/>
      <c r="AR89" s="55"/>
      <c r="AT89" s="55"/>
      <c r="AU89" s="55"/>
      <c r="AY89" s="110"/>
      <c r="AZ89" s="55">
        <v>493.42</v>
      </c>
      <c r="BA89" s="55">
        <v>22</v>
      </c>
      <c r="BB89" s="55">
        <v>10855.24</v>
      </c>
      <c r="BC89" s="61">
        <f t="shared" si="2"/>
        <v>0.17617109397315053</v>
      </c>
      <c r="BD89" s="86"/>
    </row>
    <row r="90" spans="1:56" x14ac:dyDescent="0.25">
      <c r="A90" s="85"/>
      <c r="B90" s="55" t="s">
        <v>65</v>
      </c>
      <c r="E90" s="55" t="s">
        <v>866</v>
      </c>
      <c r="G90" s="105"/>
      <c r="H90" s="106"/>
      <c r="I90" s="55" t="s">
        <v>965</v>
      </c>
      <c r="J90" s="55" t="s">
        <v>958</v>
      </c>
      <c r="K90" s="55" t="s">
        <v>957</v>
      </c>
      <c r="L90" s="76">
        <v>37</v>
      </c>
      <c r="M90" s="55">
        <v>4</v>
      </c>
      <c r="N90" s="55" t="s">
        <v>68</v>
      </c>
      <c r="AB90" s="57">
        <v>0</v>
      </c>
      <c r="AF90" s="59">
        <v>18051.337361519927</v>
      </c>
      <c r="AI90" s="55" t="s">
        <v>869</v>
      </c>
      <c r="AY90" s="111"/>
      <c r="AZ90" s="60">
        <v>250.71301890999899</v>
      </c>
      <c r="BA90" s="60">
        <v>40</v>
      </c>
      <c r="BB90" s="87">
        <v>10028.520756399959</v>
      </c>
      <c r="BC90" s="61">
        <f t="shared" si="2"/>
        <v>0.162754160441172</v>
      </c>
      <c r="BD90" s="86"/>
    </row>
    <row r="91" spans="1:56" x14ac:dyDescent="0.25">
      <c r="A91" s="85"/>
      <c r="B91" s="20" t="s">
        <v>65</v>
      </c>
      <c r="C91" s="20"/>
      <c r="D91" s="20" t="s">
        <v>1453</v>
      </c>
      <c r="E91" s="20" t="s">
        <v>866</v>
      </c>
      <c r="F91" s="20"/>
      <c r="G91" s="142"/>
      <c r="H91" s="143"/>
      <c r="I91" s="20" t="s">
        <v>202</v>
      </c>
      <c r="J91" s="20" t="s">
        <v>1454</v>
      </c>
      <c r="K91" s="20" t="s">
        <v>86</v>
      </c>
      <c r="L91" s="27">
        <v>50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13598.63</v>
      </c>
      <c r="AG91" s="41">
        <v>13598.63</v>
      </c>
      <c r="AH91" s="20" t="s">
        <v>700</v>
      </c>
      <c r="AI91" s="20" t="s">
        <v>869</v>
      </c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153"/>
      <c r="BB91" s="55">
        <v>14567</v>
      </c>
      <c r="BC91" s="61">
        <f t="shared" si="2"/>
        <v>0.23640972709096103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>
        <v>2600</v>
      </c>
      <c r="H92" s="141">
        <v>2999</v>
      </c>
      <c r="I92" s="20" t="s">
        <v>373</v>
      </c>
      <c r="J92" s="20" t="s">
        <v>67</v>
      </c>
      <c r="K92" s="20" t="s">
        <v>225</v>
      </c>
      <c r="L92" s="27">
        <v>26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83166.8</v>
      </c>
      <c r="AG92" s="41" t="s">
        <v>967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3"/>
      <c r="AZ92" s="55">
        <v>1794.7086713025089</v>
      </c>
      <c r="BA92" s="55">
        <v>29.896774255321997</v>
      </c>
      <c r="BB92" s="60">
        <v>53656</v>
      </c>
      <c r="BC92" s="40">
        <f t="shared" si="2"/>
        <v>0.87079016384928987</v>
      </c>
      <c r="BD92" s="86"/>
    </row>
    <row r="93" spans="1:56" x14ac:dyDescent="0.25">
      <c r="A93" s="98"/>
      <c r="B93" s="20" t="s">
        <v>65</v>
      </c>
      <c r="C93" s="20"/>
      <c r="D93" s="20" t="s">
        <v>966</v>
      </c>
      <c r="E93" s="24" t="s">
        <v>888</v>
      </c>
      <c r="F93" s="25"/>
      <c r="G93" s="140">
        <v>3100</v>
      </c>
      <c r="H93" s="168">
        <v>3199</v>
      </c>
      <c r="I93" s="20" t="s">
        <v>374</v>
      </c>
      <c r="J93" s="20" t="s">
        <v>202</v>
      </c>
      <c r="K93" s="20" t="s">
        <v>73</v>
      </c>
      <c r="L93" s="27">
        <v>25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13483.45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362</v>
      </c>
      <c r="BA93" s="55">
        <v>24</v>
      </c>
      <c r="BB93" s="60">
        <v>8699</v>
      </c>
      <c r="BC93" s="40">
        <f t="shared" si="2"/>
        <v>0.14117719612578225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>
        <v>200</v>
      </c>
      <c r="H94" s="141">
        <v>549</v>
      </c>
      <c r="I94" s="20" t="s">
        <v>225</v>
      </c>
      <c r="J94" s="20" t="s">
        <v>162</v>
      </c>
      <c r="K94" s="20" t="s">
        <v>375</v>
      </c>
      <c r="L94" s="27">
        <v>19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109563.29999999983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1963.499999999997</v>
      </c>
      <c r="BA94" s="55">
        <v>36</v>
      </c>
      <c r="BB94" s="60">
        <v>70685.999999999884</v>
      </c>
      <c r="BC94" s="40">
        <f t="shared" si="2"/>
        <v>1.1471722365038541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500</v>
      </c>
      <c r="H95" s="141">
        <v>619</v>
      </c>
      <c r="I95" s="20" t="s">
        <v>376</v>
      </c>
      <c r="J95" s="20" t="s">
        <v>375</v>
      </c>
      <c r="K95" s="20" t="s">
        <v>73</v>
      </c>
      <c r="L95" s="27">
        <v>17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33046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710.67076227871507</v>
      </c>
      <c r="BA95" s="55">
        <v>29.99982710930578</v>
      </c>
      <c r="BB95" s="60">
        <v>21320</v>
      </c>
      <c r="BC95" s="40">
        <f t="shared" si="2"/>
        <v>0.34600503752174705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200</v>
      </c>
      <c r="H96" s="168">
        <v>599</v>
      </c>
      <c r="I96" s="20" t="s">
        <v>202</v>
      </c>
      <c r="J96" s="20" t="s">
        <v>377</v>
      </c>
      <c r="K96" s="20" t="s">
        <v>162</v>
      </c>
      <c r="L96" s="27">
        <v>41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120216.45</v>
      </c>
      <c r="AG96" s="41">
        <f>589179.69+9059.65</f>
        <v>598239.34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2370.8763190488421</v>
      </c>
      <c r="BA96" s="55">
        <v>32.71322058297644</v>
      </c>
      <c r="BB96" s="60">
        <v>77559</v>
      </c>
      <c r="BC96" s="40">
        <f t="shared" si="2"/>
        <v>1.2587150424554023</v>
      </c>
      <c r="BD96" s="86"/>
    </row>
    <row r="97" spans="1:56" x14ac:dyDescent="0.25">
      <c r="A97" s="85"/>
      <c r="B97" s="20" t="s">
        <v>65</v>
      </c>
      <c r="C97" s="20"/>
      <c r="D97" s="20" t="s">
        <v>968</v>
      </c>
      <c r="E97" s="24" t="s">
        <v>888</v>
      </c>
      <c r="F97" s="25"/>
      <c r="G97" s="140"/>
      <c r="H97" s="141"/>
      <c r="I97" s="20" t="s">
        <v>378</v>
      </c>
      <c r="J97" s="20" t="s">
        <v>162</v>
      </c>
      <c r="K97" s="20" t="s">
        <v>379</v>
      </c>
      <c r="L97" s="27">
        <v>18.372216525446596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1">
        <v>123495.78499999993</v>
      </c>
      <c r="AG97" s="41">
        <f>32358.27+151428.36</f>
        <v>183786.62999999998</v>
      </c>
      <c r="AH97" s="25" t="s">
        <v>74</v>
      </c>
      <c r="AI97" s="20"/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53"/>
      <c r="AZ97" s="55">
        <v>2951.3999999999983</v>
      </c>
      <c r="BA97" s="55">
        <v>27</v>
      </c>
      <c r="BB97" s="60">
        <v>79674.699999999953</v>
      </c>
      <c r="BC97" s="40">
        <f t="shared" si="2"/>
        <v>1.2930510113993396</v>
      </c>
      <c r="BD97" s="86"/>
    </row>
    <row r="98" spans="1:56" x14ac:dyDescent="0.25">
      <c r="A98" s="85"/>
      <c r="B98" s="20" t="s">
        <v>65</v>
      </c>
      <c r="C98" s="20"/>
      <c r="D98" s="20" t="s">
        <v>966</v>
      </c>
      <c r="E98" s="24" t="s">
        <v>888</v>
      </c>
      <c r="F98" s="25"/>
      <c r="G98" s="140"/>
      <c r="H98" s="141"/>
      <c r="I98" s="20" t="s">
        <v>380</v>
      </c>
      <c r="J98" s="20" t="s">
        <v>162</v>
      </c>
      <c r="K98" s="20" t="s">
        <v>381</v>
      </c>
      <c r="L98" s="27">
        <v>29.667049007824701</v>
      </c>
      <c r="M98" s="20">
        <v>5</v>
      </c>
      <c r="N98" s="20" t="s">
        <v>68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41">
        <v>46620.667499999996</v>
      </c>
      <c r="AG98" s="41">
        <v>68387.89</v>
      </c>
      <c r="AH98" s="25" t="s">
        <v>74</v>
      </c>
      <c r="AI98" s="20"/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55" t="s">
        <v>382</v>
      </c>
      <c r="AZ98" s="55">
        <v>1262.51</v>
      </c>
      <c r="BA98" s="55">
        <v>19</v>
      </c>
      <c r="BB98" s="60">
        <v>24062.28</v>
      </c>
      <c r="BC98" s="40">
        <f t="shared" si="2"/>
        <v>0.39050985432733504</v>
      </c>
      <c r="BD98" s="86"/>
    </row>
    <row r="99" spans="1:56" x14ac:dyDescent="0.25">
      <c r="A99" s="85"/>
      <c r="B99" s="20" t="s">
        <v>65</v>
      </c>
      <c r="C99" s="20"/>
      <c r="D99" s="20" t="s">
        <v>966</v>
      </c>
      <c r="E99" s="24" t="s">
        <v>888</v>
      </c>
      <c r="F99" s="25"/>
      <c r="G99" s="140">
        <v>3000</v>
      </c>
      <c r="H99" s="141">
        <v>3223</v>
      </c>
      <c r="I99" s="20" t="s">
        <v>383</v>
      </c>
      <c r="J99" s="20" t="s">
        <v>376</v>
      </c>
      <c r="K99" s="20" t="s">
        <v>156</v>
      </c>
      <c r="L99" s="27">
        <v>15</v>
      </c>
      <c r="M99" s="20">
        <v>5</v>
      </c>
      <c r="N99" s="20" t="s">
        <v>68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41">
        <v>61666.75</v>
      </c>
      <c r="AG99" s="41" t="s">
        <v>967</v>
      </c>
      <c r="AH99" s="25" t="s">
        <v>74</v>
      </c>
      <c r="AI99" s="20"/>
      <c r="AJ99" s="27"/>
      <c r="AK99" s="41"/>
      <c r="AL99" s="41"/>
      <c r="AM99" s="20"/>
      <c r="AN99" s="41"/>
      <c r="AO99" s="41"/>
      <c r="AP99" s="20"/>
      <c r="AQ99" s="41"/>
      <c r="AR99" s="41"/>
      <c r="AS99" s="20"/>
      <c r="AT99" s="41"/>
      <c r="AU99" s="41"/>
      <c r="AV99" s="20"/>
      <c r="AW99" s="20"/>
      <c r="AX99" s="20"/>
      <c r="AY99" s="153"/>
      <c r="AZ99" s="55">
        <v>1105.117383594664</v>
      </c>
      <c r="BA99" s="55">
        <v>36.000700550551088</v>
      </c>
      <c r="BB99" s="60">
        <v>39785</v>
      </c>
      <c r="BC99" s="40">
        <f t="shared" si="2"/>
        <v>0.64567591077873854</v>
      </c>
      <c r="BD99" s="86"/>
    </row>
    <row r="100" spans="1:56" x14ac:dyDescent="0.25">
      <c r="A100" s="85"/>
      <c r="B100" s="20" t="s">
        <v>65</v>
      </c>
      <c r="C100" s="20"/>
      <c r="D100" s="20" t="s">
        <v>966</v>
      </c>
      <c r="E100" s="24" t="s">
        <v>888</v>
      </c>
      <c r="F100" s="25"/>
      <c r="G100" s="140"/>
      <c r="H100" s="141"/>
      <c r="I100" s="20" t="s">
        <v>383</v>
      </c>
      <c r="J100" s="20" t="s">
        <v>70</v>
      </c>
      <c r="K100" s="20" t="s">
        <v>384</v>
      </c>
      <c r="L100" s="27">
        <v>17.796542915745633</v>
      </c>
      <c r="M100" s="20">
        <v>5</v>
      </c>
      <c r="N100" s="20" t="s">
        <v>68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41">
        <v>189887.4</v>
      </c>
      <c r="AG100" s="41" t="s">
        <v>967</v>
      </c>
      <c r="AH100" s="25" t="s">
        <v>74</v>
      </c>
      <c r="AI100" s="20"/>
      <c r="AJ100" s="27"/>
      <c r="AK100" s="41"/>
      <c r="AL100" s="41"/>
      <c r="AM100" s="20"/>
      <c r="AN100" s="41"/>
      <c r="AO100" s="41"/>
      <c r="AP100" s="20"/>
      <c r="AQ100" s="41"/>
      <c r="AR100" s="41"/>
      <c r="AS100" s="20"/>
      <c r="AT100" s="41"/>
      <c r="AU100" s="41"/>
      <c r="AV100" s="20"/>
      <c r="AW100" s="20"/>
      <c r="AX100" s="20"/>
      <c r="AY100" s="153"/>
      <c r="AZ100" s="55">
        <v>3403</v>
      </c>
      <c r="BA100" s="55">
        <v>36</v>
      </c>
      <c r="BB100" s="60">
        <v>122508</v>
      </c>
      <c r="BC100" s="40">
        <f t="shared" si="2"/>
        <v>1.9881981771441926</v>
      </c>
      <c r="BD100" s="86"/>
    </row>
    <row r="101" spans="1:56" x14ac:dyDescent="0.25">
      <c r="A101" s="85"/>
      <c r="B101" s="20" t="s">
        <v>65</v>
      </c>
      <c r="C101" s="20"/>
      <c r="D101" s="20" t="s">
        <v>966</v>
      </c>
      <c r="E101" s="24" t="s">
        <v>888</v>
      </c>
      <c r="F101" s="25"/>
      <c r="G101" s="140">
        <v>3100</v>
      </c>
      <c r="H101" s="168">
        <v>3199</v>
      </c>
      <c r="I101" s="20" t="s">
        <v>214</v>
      </c>
      <c r="J101" s="20" t="s">
        <v>202</v>
      </c>
      <c r="K101" s="20" t="s">
        <v>73</v>
      </c>
      <c r="L101" s="27">
        <v>79</v>
      </c>
      <c r="M101" s="20">
        <v>5</v>
      </c>
      <c r="N101" s="20" t="s">
        <v>68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41">
        <v>13567.15</v>
      </c>
      <c r="AG101" s="41" t="s">
        <v>967</v>
      </c>
      <c r="AH101" s="25" t="s">
        <v>74</v>
      </c>
      <c r="AI101" s="20"/>
      <c r="AJ101" s="27"/>
      <c r="AK101" s="41"/>
      <c r="AL101" s="41"/>
      <c r="AM101" s="20"/>
      <c r="AN101" s="41"/>
      <c r="AO101" s="41"/>
      <c r="AP101" s="20"/>
      <c r="AQ101" s="41"/>
      <c r="AR101" s="41"/>
      <c r="AS101" s="20"/>
      <c r="AT101" s="41"/>
      <c r="AU101" s="41"/>
      <c r="AV101" s="20"/>
      <c r="AW101" s="20"/>
      <c r="AX101" s="20"/>
      <c r="AY101" s="153"/>
      <c r="AZ101" s="55">
        <v>337</v>
      </c>
      <c r="BA101" s="55">
        <v>26</v>
      </c>
      <c r="BB101" s="60">
        <v>8753</v>
      </c>
      <c r="BC101" s="40">
        <f t="shared" si="2"/>
        <v>0.14205356911012437</v>
      </c>
      <c r="BD101" s="86"/>
    </row>
    <row r="102" spans="1:56" x14ac:dyDescent="0.25">
      <c r="A102" s="85"/>
      <c r="B102" s="20" t="s">
        <v>65</v>
      </c>
      <c r="C102" s="20"/>
      <c r="D102" s="20" t="s">
        <v>966</v>
      </c>
      <c r="E102" s="24" t="s">
        <v>888</v>
      </c>
      <c r="F102" s="25"/>
      <c r="G102" s="140">
        <v>2600</v>
      </c>
      <c r="H102" s="141">
        <v>3099</v>
      </c>
      <c r="I102" s="20" t="s">
        <v>375</v>
      </c>
      <c r="J102" s="20" t="s">
        <v>67</v>
      </c>
      <c r="K102" s="20" t="s">
        <v>376</v>
      </c>
      <c r="L102" s="27">
        <v>29</v>
      </c>
      <c r="M102" s="20">
        <v>5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41">
        <v>129361.45</v>
      </c>
      <c r="AG102" s="41" t="s">
        <v>967</v>
      </c>
      <c r="AH102" s="25" t="s">
        <v>74</v>
      </c>
      <c r="AI102" s="20"/>
      <c r="AJ102" s="27"/>
      <c r="AK102" s="41"/>
      <c r="AL102" s="41"/>
      <c r="AM102" s="20"/>
      <c r="AN102" s="41"/>
      <c r="AO102" s="41"/>
      <c r="AP102" s="20"/>
      <c r="AQ102" s="41"/>
      <c r="AR102" s="41"/>
      <c r="AS102" s="20"/>
      <c r="AT102" s="41"/>
      <c r="AU102" s="41"/>
      <c r="AV102" s="20"/>
      <c r="AW102" s="20"/>
      <c r="AX102" s="20"/>
      <c r="AY102" s="153"/>
      <c r="AZ102" s="55">
        <v>2318.2740580100681</v>
      </c>
      <c r="BA102" s="55">
        <v>36.000489118891544</v>
      </c>
      <c r="BB102" s="60">
        <v>83459</v>
      </c>
      <c r="BC102" s="40">
        <f t="shared" si="2"/>
        <v>1.3544669055594505</v>
      </c>
      <c r="BD102" s="86"/>
    </row>
    <row r="103" spans="1:56" ht="30" x14ac:dyDescent="0.25">
      <c r="A103" s="85"/>
      <c r="B103" s="55" t="s">
        <v>65</v>
      </c>
      <c r="D103" s="55" t="s">
        <v>1506</v>
      </c>
      <c r="E103" s="55" t="s">
        <v>866</v>
      </c>
      <c r="G103" s="198"/>
      <c r="H103" s="199"/>
      <c r="I103" s="36" t="s">
        <v>969</v>
      </c>
      <c r="J103" s="36" t="s">
        <v>970</v>
      </c>
      <c r="K103" s="36" t="s">
        <v>971</v>
      </c>
      <c r="L103" s="76">
        <v>25</v>
      </c>
      <c r="M103" s="55">
        <v>5</v>
      </c>
      <c r="N103" s="55" t="s">
        <v>68</v>
      </c>
      <c r="AB103" s="57">
        <v>3</v>
      </c>
      <c r="AF103" s="59">
        <v>38924.712000000007</v>
      </c>
      <c r="AI103" s="55" t="s">
        <v>869</v>
      </c>
      <c r="AY103" s="111" t="s">
        <v>972</v>
      </c>
      <c r="AZ103" s="60">
        <v>600.69000000000005</v>
      </c>
      <c r="BA103" s="60">
        <v>36</v>
      </c>
      <c r="BB103" s="60">
        <v>21624.840000000004</v>
      </c>
      <c r="BC103" s="61">
        <f t="shared" si="2"/>
        <v>0.35095232530965187</v>
      </c>
      <c r="BD103" s="86"/>
    </row>
    <row r="104" spans="1:56" x14ac:dyDescent="0.25">
      <c r="A104" s="85"/>
      <c r="B104" s="55" t="s">
        <v>65</v>
      </c>
      <c r="D104" s="55" t="s">
        <v>973</v>
      </c>
      <c r="E104" s="56" t="s">
        <v>888</v>
      </c>
      <c r="G104" s="105">
        <v>700</v>
      </c>
      <c r="H104" s="106">
        <v>799</v>
      </c>
      <c r="I104" s="55" t="s">
        <v>218</v>
      </c>
      <c r="J104" s="55" t="s">
        <v>219</v>
      </c>
      <c r="K104" s="55" t="s">
        <v>163</v>
      </c>
      <c r="L104" s="82">
        <v>45</v>
      </c>
      <c r="M104" s="55">
        <v>5</v>
      </c>
      <c r="N104" s="55" t="s">
        <v>68</v>
      </c>
      <c r="AB104" s="57"/>
      <c r="AF104" s="59">
        <v>16371.1</v>
      </c>
      <c r="AY104" s="111" t="s">
        <v>305</v>
      </c>
      <c r="AZ104" s="60">
        <v>528</v>
      </c>
      <c r="BA104" s="60">
        <v>20</v>
      </c>
      <c r="BB104" s="60">
        <v>10562</v>
      </c>
      <c r="BC104" s="40">
        <f t="shared" si="2"/>
        <v>0.17141206408558593</v>
      </c>
      <c r="BD104" s="86"/>
    </row>
    <row r="105" spans="1:56" x14ac:dyDescent="0.25">
      <c r="A105" s="85"/>
      <c r="B105" s="55" t="s">
        <v>65</v>
      </c>
      <c r="E105" s="55" t="s">
        <v>866</v>
      </c>
      <c r="G105" s="108"/>
      <c r="H105" s="109"/>
      <c r="I105" s="55" t="s">
        <v>974</v>
      </c>
      <c r="J105" s="55" t="s">
        <v>971</v>
      </c>
      <c r="K105" s="55" t="s">
        <v>73</v>
      </c>
      <c r="L105" s="57">
        <v>20.033292373857613</v>
      </c>
      <c r="M105" s="55">
        <v>5</v>
      </c>
      <c r="N105" s="55" t="s">
        <v>68</v>
      </c>
      <c r="AB105" s="55">
        <v>6</v>
      </c>
      <c r="AF105" s="59">
        <v>75938.472000000009</v>
      </c>
      <c r="AI105" s="55" t="s">
        <v>869</v>
      </c>
      <c r="AY105" s="110"/>
      <c r="AZ105" s="55">
        <v>781.26</v>
      </c>
      <c r="BA105" s="55">
        <v>54</v>
      </c>
      <c r="BB105" s="60">
        <v>42188.04</v>
      </c>
      <c r="BC105" s="61">
        <f t="shared" si="2"/>
        <v>0.68467515774713716</v>
      </c>
      <c r="BD105" s="86"/>
    </row>
    <row r="106" spans="1:56" x14ac:dyDescent="0.25">
      <c r="A106" s="85"/>
      <c r="B106" s="55" t="s">
        <v>65</v>
      </c>
      <c r="E106" s="55" t="s">
        <v>866</v>
      </c>
      <c r="G106" s="108"/>
      <c r="H106" s="109"/>
      <c r="I106" s="55" t="s">
        <v>873</v>
      </c>
      <c r="J106" s="55" t="s">
        <v>221</v>
      </c>
      <c r="K106" s="55" t="s">
        <v>975</v>
      </c>
      <c r="L106" s="57">
        <v>25.406194211159793</v>
      </c>
      <c r="M106" s="55">
        <v>5</v>
      </c>
      <c r="N106" s="55" t="s">
        <v>68</v>
      </c>
      <c r="AB106" s="55">
        <v>6</v>
      </c>
      <c r="AF106" s="59">
        <v>16091.927999999973</v>
      </c>
      <c r="AI106" s="55" t="s">
        <v>869</v>
      </c>
      <c r="AY106" s="110"/>
      <c r="AZ106" s="55">
        <v>599.48999999999899</v>
      </c>
      <c r="BA106" s="55">
        <v>15</v>
      </c>
      <c r="BB106" s="60">
        <v>8939.9599999999846</v>
      </c>
      <c r="BC106" s="61">
        <f t="shared" si="2"/>
        <v>0.14508776713146868</v>
      </c>
      <c r="BD106" s="86"/>
    </row>
    <row r="107" spans="1:56" x14ac:dyDescent="0.25">
      <c r="A107" s="85"/>
      <c r="B107" s="55" t="s">
        <v>65</v>
      </c>
      <c r="D107" s="55" t="s">
        <v>1506</v>
      </c>
      <c r="E107" s="55" t="s">
        <v>866</v>
      </c>
      <c r="G107" s="121"/>
      <c r="H107" s="122"/>
      <c r="I107" s="55" t="s">
        <v>976</v>
      </c>
      <c r="J107" s="55" t="s">
        <v>943</v>
      </c>
      <c r="K107" s="55" t="s">
        <v>977</v>
      </c>
      <c r="L107" s="57">
        <v>18.09514172348528</v>
      </c>
      <c r="M107" s="55">
        <v>5</v>
      </c>
      <c r="N107" s="55" t="s">
        <v>68</v>
      </c>
      <c r="AB107" s="55">
        <v>25</v>
      </c>
      <c r="AF107" s="59">
        <v>107352.14399999996</v>
      </c>
      <c r="AI107" s="55" t="s">
        <v>869</v>
      </c>
      <c r="AY107" s="110"/>
      <c r="AZ107" s="55">
        <v>1754.1199999999992</v>
      </c>
      <c r="BA107" s="55">
        <v>34</v>
      </c>
      <c r="BB107" s="60">
        <v>59640.079999999973</v>
      </c>
      <c r="BC107" s="61">
        <f t="shared" si="2"/>
        <v>0.96790657214821696</v>
      </c>
      <c r="BD107" s="86"/>
    </row>
    <row r="108" spans="1:56" x14ac:dyDescent="0.25">
      <c r="A108" s="85"/>
      <c r="B108" s="55" t="s">
        <v>65</v>
      </c>
      <c r="E108" s="55" t="s">
        <v>866</v>
      </c>
      <c r="G108" s="108"/>
      <c r="H108" s="109"/>
      <c r="I108" s="55" t="s">
        <v>978</v>
      </c>
      <c r="J108" s="55" t="s">
        <v>979</v>
      </c>
      <c r="K108" s="55" t="s">
        <v>943</v>
      </c>
      <c r="L108" s="57">
        <v>23</v>
      </c>
      <c r="M108" s="55">
        <v>5</v>
      </c>
      <c r="N108" s="55" t="s">
        <v>68</v>
      </c>
      <c r="AB108" s="55">
        <v>0</v>
      </c>
      <c r="AF108" s="59">
        <v>46251</v>
      </c>
      <c r="AI108" s="55" t="s">
        <v>869</v>
      </c>
      <c r="AY108" s="110"/>
      <c r="AZ108" s="55">
        <v>713.75</v>
      </c>
      <c r="BA108" s="55">
        <v>36</v>
      </c>
      <c r="BB108" s="60">
        <v>25695</v>
      </c>
      <c r="BC108" s="61">
        <f t="shared" si="2"/>
        <v>0.41700747838279972</v>
      </c>
      <c r="BD108" s="86"/>
    </row>
    <row r="109" spans="1:56" x14ac:dyDescent="0.25">
      <c r="A109" s="85"/>
      <c r="B109" s="55" t="s">
        <v>65</v>
      </c>
      <c r="D109" s="55" t="s">
        <v>1506</v>
      </c>
      <c r="E109" s="55" t="s">
        <v>866</v>
      </c>
      <c r="G109" s="121"/>
      <c r="H109" s="122"/>
      <c r="I109" s="55" t="s">
        <v>979</v>
      </c>
      <c r="J109" s="55" t="s">
        <v>956</v>
      </c>
      <c r="K109" s="55" t="s">
        <v>977</v>
      </c>
      <c r="L109" s="57">
        <v>15.49729702982544</v>
      </c>
      <c r="M109" s="55">
        <v>5</v>
      </c>
      <c r="N109" s="55" t="s">
        <v>68</v>
      </c>
      <c r="AB109" s="55">
        <v>28</v>
      </c>
      <c r="AF109" s="59">
        <v>98944.487999999939</v>
      </c>
      <c r="AI109" s="55" t="s">
        <v>869</v>
      </c>
      <c r="AY109" s="120"/>
      <c r="AZ109" s="55">
        <v>1616.7399999999991</v>
      </c>
      <c r="BA109" s="55">
        <v>34</v>
      </c>
      <c r="BB109" s="60">
        <v>54969.159999999967</v>
      </c>
      <c r="BC109" s="61">
        <f t="shared" si="2"/>
        <v>0.89210160733296928</v>
      </c>
      <c r="BD109" s="86"/>
    </row>
    <row r="110" spans="1:56" x14ac:dyDescent="0.25">
      <c r="A110" s="85"/>
      <c r="B110" s="55" t="s">
        <v>65</v>
      </c>
      <c r="D110" s="55" t="s">
        <v>1506</v>
      </c>
      <c r="E110" s="55" t="s">
        <v>866</v>
      </c>
      <c r="F110" s="55"/>
      <c r="G110" s="105"/>
      <c r="H110" s="106"/>
      <c r="I110" s="55" t="s">
        <v>979</v>
      </c>
      <c r="J110" s="55" t="s">
        <v>977</v>
      </c>
      <c r="K110" s="55" t="s">
        <v>970</v>
      </c>
      <c r="L110" s="66">
        <v>14.954948863156119</v>
      </c>
      <c r="M110" s="55">
        <v>5</v>
      </c>
      <c r="N110" s="55" t="s">
        <v>68</v>
      </c>
      <c r="AB110" s="55" t="s">
        <v>980</v>
      </c>
      <c r="AF110" s="59">
        <v>43443.431999999942</v>
      </c>
      <c r="AH110" s="55"/>
      <c r="AI110" s="55" t="s">
        <v>869</v>
      </c>
      <c r="AQ110" s="55"/>
      <c r="AR110" s="55"/>
      <c r="AT110" s="55"/>
      <c r="AU110" s="55"/>
      <c r="AY110" s="107"/>
      <c r="AZ110" s="55">
        <v>709.85999999999899</v>
      </c>
      <c r="BA110" s="55">
        <v>34</v>
      </c>
      <c r="BB110" s="60">
        <v>24135.239999999969</v>
      </c>
      <c r="BC110" s="61">
        <f t="shared" si="2"/>
        <v>0.39169393160395682</v>
      </c>
      <c r="BD110" s="86"/>
    </row>
    <row r="111" spans="1:56" x14ac:dyDescent="0.25">
      <c r="A111" s="85"/>
      <c r="B111" s="55" t="s">
        <v>65</v>
      </c>
      <c r="D111" s="55" t="s">
        <v>1506</v>
      </c>
      <c r="E111" s="55" t="s">
        <v>866</v>
      </c>
      <c r="G111" s="108"/>
      <c r="H111" s="109"/>
      <c r="I111" s="55" t="s">
        <v>981</v>
      </c>
      <c r="J111" s="55" t="s">
        <v>977</v>
      </c>
      <c r="K111" s="55" t="s">
        <v>956</v>
      </c>
      <c r="L111" s="57">
        <v>18.551142578177103</v>
      </c>
      <c r="M111" s="55">
        <v>5</v>
      </c>
      <c r="N111" s="55" t="s">
        <v>68</v>
      </c>
      <c r="AB111" s="55">
        <v>30</v>
      </c>
      <c r="AF111" s="59">
        <v>80968.463999999964</v>
      </c>
      <c r="AI111" s="55" t="s">
        <v>869</v>
      </c>
      <c r="AY111" s="110"/>
      <c r="AZ111" s="55">
        <v>1874.2699999999991</v>
      </c>
      <c r="BA111" s="55">
        <v>24</v>
      </c>
      <c r="BB111" s="60">
        <v>44982.479999999981</v>
      </c>
      <c r="BC111" s="61">
        <f t="shared" si="2"/>
        <v>0.73002648593908204</v>
      </c>
      <c r="BD111" s="86"/>
    </row>
    <row r="112" spans="1:56" x14ac:dyDescent="0.25">
      <c r="A112" s="85"/>
      <c r="B112" s="55" t="s">
        <v>65</v>
      </c>
      <c r="D112" s="55" t="s">
        <v>1506</v>
      </c>
      <c r="E112" s="55" t="s">
        <v>866</v>
      </c>
      <c r="G112" s="55"/>
      <c r="H112" s="106"/>
      <c r="I112" s="55" t="s">
        <v>982</v>
      </c>
      <c r="J112" s="55" t="s">
        <v>970</v>
      </c>
      <c r="K112" s="55" t="s">
        <v>971</v>
      </c>
      <c r="L112" s="76">
        <v>20.435577318859622</v>
      </c>
      <c r="M112" s="55">
        <v>5</v>
      </c>
      <c r="N112" s="55" t="s">
        <v>68</v>
      </c>
      <c r="AB112" s="57">
        <v>10</v>
      </c>
      <c r="AF112" s="59">
        <v>56586.995999999875</v>
      </c>
      <c r="AI112" s="55" t="s">
        <v>869</v>
      </c>
      <c r="AY112" s="111"/>
      <c r="AZ112" s="60">
        <v>911.11999999999796</v>
      </c>
      <c r="BA112" s="60">
        <v>34.5</v>
      </c>
      <c r="BB112" s="60">
        <v>31437.219999999932</v>
      </c>
      <c r="BC112" s="61">
        <f t="shared" si="2"/>
        <v>0.51019870945963386</v>
      </c>
      <c r="BD112" s="86"/>
    </row>
    <row r="113" spans="1:56" x14ac:dyDescent="0.25">
      <c r="A113" s="85"/>
      <c r="B113" s="55" t="s">
        <v>65</v>
      </c>
      <c r="D113" s="55" t="s">
        <v>1506</v>
      </c>
      <c r="E113" s="55" t="s">
        <v>866</v>
      </c>
      <c r="F113" s="55"/>
      <c r="G113" s="55"/>
      <c r="H113" s="106"/>
      <c r="I113" s="55" t="s">
        <v>964</v>
      </c>
      <c r="J113" s="55" t="s">
        <v>970</v>
      </c>
      <c r="K113" s="55" t="s">
        <v>971</v>
      </c>
      <c r="L113" s="66">
        <v>27.021408263091679</v>
      </c>
      <c r="M113" s="55">
        <v>5</v>
      </c>
      <c r="N113" s="55" t="s">
        <v>68</v>
      </c>
      <c r="AB113" s="55">
        <v>15</v>
      </c>
      <c r="AF113" s="59">
        <v>64663.628296391937</v>
      </c>
      <c r="AH113" s="55"/>
      <c r="AI113" s="55" t="s">
        <v>869</v>
      </c>
      <c r="AQ113" s="55"/>
      <c r="AR113" s="55"/>
      <c r="AT113" s="55"/>
      <c r="AU113" s="55"/>
      <c r="AY113" s="200" t="s">
        <v>983</v>
      </c>
      <c r="AZ113" s="55">
        <v>1025.898748529999</v>
      </c>
      <c r="BA113" s="55">
        <v>35</v>
      </c>
      <c r="BB113" s="60">
        <v>35924.237942439962</v>
      </c>
      <c r="BC113" s="61">
        <f t="shared" si="2"/>
        <v>0.58301910399690937</v>
      </c>
      <c r="BD113" s="86"/>
    </row>
    <row r="114" spans="1:56" x14ac:dyDescent="0.25">
      <c r="A114" s="85"/>
      <c r="B114" s="55" t="s">
        <v>65</v>
      </c>
      <c r="D114" s="55" t="s">
        <v>1506</v>
      </c>
      <c r="E114" s="55" t="s">
        <v>866</v>
      </c>
      <c r="H114" s="201"/>
      <c r="I114" s="55" t="s">
        <v>984</v>
      </c>
      <c r="J114" s="55" t="s">
        <v>970</v>
      </c>
      <c r="K114" s="55" t="s">
        <v>971</v>
      </c>
      <c r="L114" s="66">
        <v>17.924751243781095</v>
      </c>
      <c r="M114" s="55">
        <v>5</v>
      </c>
      <c r="N114" s="55" t="s">
        <v>68</v>
      </c>
      <c r="AB114" s="55">
        <v>11</v>
      </c>
      <c r="AF114" s="59">
        <v>64603.007999999943</v>
      </c>
      <c r="AI114" s="55" t="s">
        <v>869</v>
      </c>
      <c r="AY114" s="107"/>
      <c r="AZ114" s="55">
        <v>996.95999999999901</v>
      </c>
      <c r="BA114" s="55">
        <v>36</v>
      </c>
      <c r="BB114" s="60">
        <v>35890.559999999969</v>
      </c>
      <c r="BC114" s="61">
        <f t="shared" si="2"/>
        <v>0.58247254031315676</v>
      </c>
      <c r="BD114" s="86"/>
    </row>
    <row r="115" spans="1:56" x14ac:dyDescent="0.25">
      <c r="A115" s="85"/>
      <c r="B115" s="55" t="s">
        <v>65</v>
      </c>
      <c r="E115" s="55" t="s">
        <v>866</v>
      </c>
      <c r="G115" s="100"/>
      <c r="H115" s="109"/>
      <c r="I115" s="55" t="s">
        <v>985</v>
      </c>
      <c r="J115" s="55" t="s">
        <v>971</v>
      </c>
      <c r="K115" s="55" t="s">
        <v>986</v>
      </c>
      <c r="L115" s="57">
        <v>20</v>
      </c>
      <c r="M115" s="55">
        <v>5</v>
      </c>
      <c r="N115" s="55" t="s">
        <v>68</v>
      </c>
      <c r="AB115" s="55">
        <v>8</v>
      </c>
      <c r="AF115" s="59">
        <v>89696.592000000004</v>
      </c>
      <c r="AI115" s="55" t="s">
        <v>869</v>
      </c>
      <c r="AY115" s="110"/>
      <c r="BB115" s="60">
        <v>49831</v>
      </c>
      <c r="BC115" s="61">
        <f t="shared" si="2"/>
        <v>0.80871374412505515</v>
      </c>
      <c r="BD115" s="86"/>
    </row>
    <row r="116" spans="1:56" x14ac:dyDescent="0.25">
      <c r="A116" s="85"/>
      <c r="B116" s="55" t="s">
        <v>65</v>
      </c>
      <c r="E116" s="55" t="s">
        <v>866</v>
      </c>
      <c r="G116" s="100"/>
      <c r="H116" s="119"/>
      <c r="I116" s="55" t="s">
        <v>987</v>
      </c>
      <c r="J116" s="55" t="s">
        <v>971</v>
      </c>
      <c r="K116" s="55" t="s">
        <v>988</v>
      </c>
      <c r="L116" s="57">
        <v>35</v>
      </c>
      <c r="M116" s="55">
        <v>5</v>
      </c>
      <c r="N116" s="55" t="s">
        <v>68</v>
      </c>
      <c r="AB116" s="55">
        <v>5</v>
      </c>
      <c r="AF116" s="59">
        <v>17153.856000000003</v>
      </c>
      <c r="AI116" s="55" t="s">
        <v>869</v>
      </c>
      <c r="AY116" s="110"/>
      <c r="AZ116" s="55">
        <v>264.72000000000003</v>
      </c>
      <c r="BA116" s="55">
        <v>36</v>
      </c>
      <c r="BB116" s="60">
        <v>9529.9200000000019</v>
      </c>
      <c r="BC116" s="61">
        <f t="shared" si="2"/>
        <v>0.15466230427670019</v>
      </c>
      <c r="BD116" s="86"/>
    </row>
    <row r="117" spans="1:56" x14ac:dyDescent="0.25">
      <c r="A117" s="85"/>
      <c r="B117" s="55" t="s">
        <v>65</v>
      </c>
      <c r="E117" s="55" t="s">
        <v>866</v>
      </c>
      <c r="G117" s="100"/>
      <c r="H117" s="109"/>
      <c r="I117" s="55" t="s">
        <v>379</v>
      </c>
      <c r="J117" s="55" t="s">
        <v>971</v>
      </c>
      <c r="K117" s="55" t="s">
        <v>989</v>
      </c>
      <c r="L117" s="57">
        <v>17.673966972078372</v>
      </c>
      <c r="M117" s="55">
        <v>5</v>
      </c>
      <c r="N117" s="55" t="s">
        <v>68</v>
      </c>
      <c r="AB117" s="55">
        <v>10</v>
      </c>
      <c r="AF117" s="59">
        <v>159050.87999999998</v>
      </c>
      <c r="AI117" s="55" t="s">
        <v>869</v>
      </c>
      <c r="AY117" s="110"/>
      <c r="AZ117" s="55">
        <v>2209.04</v>
      </c>
      <c r="BA117" s="55">
        <v>40</v>
      </c>
      <c r="BB117" s="60">
        <v>88361.599999999991</v>
      </c>
      <c r="BC117" s="61">
        <f t="shared" si="2"/>
        <v>1.4340318350601127</v>
      </c>
      <c r="BD117" s="86"/>
    </row>
    <row r="118" spans="1:56" x14ac:dyDescent="0.25">
      <c r="A118" s="85"/>
      <c r="B118" s="55" t="s">
        <v>65</v>
      </c>
      <c r="E118" s="55" t="s">
        <v>866</v>
      </c>
      <c r="G118" s="55"/>
      <c r="H118" s="106"/>
      <c r="I118" s="55" t="s">
        <v>990</v>
      </c>
      <c r="J118" s="55" t="s">
        <v>971</v>
      </c>
      <c r="K118" s="55" t="s">
        <v>988</v>
      </c>
      <c r="L118" s="82">
        <v>38</v>
      </c>
      <c r="M118" s="55">
        <v>5</v>
      </c>
      <c r="N118" s="55" t="s">
        <v>68</v>
      </c>
      <c r="AB118" s="57">
        <v>4</v>
      </c>
      <c r="AF118" s="59">
        <v>11527.487999999999</v>
      </c>
      <c r="AI118" s="55" t="s">
        <v>869</v>
      </c>
      <c r="AY118" s="111"/>
      <c r="AZ118" s="60">
        <v>266.83999999999997</v>
      </c>
      <c r="BA118" s="60">
        <v>24</v>
      </c>
      <c r="BB118" s="60">
        <v>6404.16</v>
      </c>
      <c r="BC118" s="61">
        <f t="shared" si="2"/>
        <v>0.10393394095193581</v>
      </c>
      <c r="BD118" s="86"/>
    </row>
    <row r="119" spans="1:56" x14ac:dyDescent="0.25">
      <c r="A119" s="85"/>
      <c r="B119" s="55" t="s">
        <v>65</v>
      </c>
      <c r="E119" s="55" t="s">
        <v>866</v>
      </c>
      <c r="F119" s="55"/>
      <c r="G119" s="102"/>
      <c r="H119" s="122"/>
      <c r="I119" s="55" t="s">
        <v>975</v>
      </c>
      <c r="J119" s="55" t="s">
        <v>386</v>
      </c>
      <c r="K119" s="55" t="s">
        <v>991</v>
      </c>
      <c r="L119" s="57">
        <v>32.962516835813787</v>
      </c>
      <c r="M119" s="55">
        <v>5</v>
      </c>
      <c r="N119" s="55" t="s">
        <v>68</v>
      </c>
      <c r="AB119" s="55">
        <v>7</v>
      </c>
      <c r="AF119" s="59">
        <v>58936.859999999942</v>
      </c>
      <c r="AH119" s="55"/>
      <c r="AI119" s="55" t="s">
        <v>869</v>
      </c>
      <c r="AJ119" s="55"/>
      <c r="AK119" s="55"/>
      <c r="AL119" s="55"/>
      <c r="AN119" s="55"/>
      <c r="AO119" s="55"/>
      <c r="AQ119" s="55"/>
      <c r="AR119" s="55"/>
      <c r="AT119" s="55"/>
      <c r="AU119" s="55"/>
      <c r="AY119" s="110"/>
      <c r="AZ119" s="55">
        <v>1117.8999999999992</v>
      </c>
      <c r="BA119" s="55">
        <v>29.333333333333332</v>
      </c>
      <c r="BB119" s="55">
        <v>32742.699999999968</v>
      </c>
      <c r="BC119" s="61">
        <f t="shared" si="2"/>
        <v>0.53138551322998573</v>
      </c>
      <c r="BD119" s="86"/>
    </row>
    <row r="120" spans="1:56" x14ac:dyDescent="0.25">
      <c r="A120" s="85"/>
      <c r="B120" s="55" t="s">
        <v>65</v>
      </c>
      <c r="E120" s="55" t="s">
        <v>866</v>
      </c>
      <c r="G120" s="102"/>
      <c r="H120" s="122"/>
      <c r="I120" s="55" t="s">
        <v>992</v>
      </c>
      <c r="J120" s="55" t="s">
        <v>976</v>
      </c>
      <c r="K120" s="55" t="s">
        <v>993</v>
      </c>
      <c r="L120" s="57">
        <v>16</v>
      </c>
      <c r="M120" s="55">
        <v>5</v>
      </c>
      <c r="N120" s="55" t="s">
        <v>68</v>
      </c>
      <c r="AB120" s="55">
        <v>5</v>
      </c>
      <c r="AF120" s="59">
        <v>16947.683999999954</v>
      </c>
      <c r="AI120" s="55" t="s">
        <v>869</v>
      </c>
      <c r="AY120" s="110"/>
      <c r="AZ120" s="55">
        <v>362.12999999999897</v>
      </c>
      <c r="BA120" s="55">
        <v>26</v>
      </c>
      <c r="BB120" s="60">
        <v>9415.3799999999737</v>
      </c>
      <c r="BC120" s="61">
        <f t="shared" si="2"/>
        <v>0.15280341980213402</v>
      </c>
      <c r="BD120" s="86"/>
    </row>
    <row r="121" spans="1:56" x14ac:dyDescent="0.25">
      <c r="A121" s="85"/>
      <c r="B121" s="20" t="s">
        <v>65</v>
      </c>
      <c r="C121" s="20"/>
      <c r="D121" s="20" t="s">
        <v>994</v>
      </c>
      <c r="E121" s="24" t="s">
        <v>888</v>
      </c>
      <c r="F121" s="25"/>
      <c r="G121" s="144">
        <v>1472</v>
      </c>
      <c r="H121" s="143">
        <v>1499</v>
      </c>
      <c r="I121" s="20" t="s">
        <v>79</v>
      </c>
      <c r="J121" s="20" t="s">
        <v>213</v>
      </c>
      <c r="K121" s="20" t="s">
        <v>73</v>
      </c>
      <c r="L121" s="27">
        <v>25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23454.600000000002</v>
      </c>
      <c r="AG121" s="41" t="s">
        <v>995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378</v>
      </c>
      <c r="BA121" s="55">
        <v>40</v>
      </c>
      <c r="BB121" s="60">
        <v>15132</v>
      </c>
      <c r="BC121" s="40">
        <f t="shared" si="2"/>
        <v>0.24557918516787411</v>
      </c>
      <c r="BD121" s="86"/>
    </row>
    <row r="122" spans="1:56" x14ac:dyDescent="0.25">
      <c r="A122" s="85"/>
      <c r="B122" s="20" t="s">
        <v>65</v>
      </c>
      <c r="C122" s="20"/>
      <c r="D122" s="20" t="s">
        <v>994</v>
      </c>
      <c r="E122" s="24" t="s">
        <v>888</v>
      </c>
      <c r="F122" s="20"/>
      <c r="G122" s="144">
        <v>1100</v>
      </c>
      <c r="H122" s="143">
        <v>1471</v>
      </c>
      <c r="I122" s="20" t="s">
        <v>79</v>
      </c>
      <c r="J122" s="20" t="s">
        <v>388</v>
      </c>
      <c r="K122" s="20" t="s">
        <v>213</v>
      </c>
      <c r="L122" s="27">
        <v>44</v>
      </c>
      <c r="M122" s="20">
        <v>6</v>
      </c>
      <c r="N122" s="20" t="s">
        <v>69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226619.25</v>
      </c>
      <c r="AG122" s="41">
        <v>222661.02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3710.4253924705404</v>
      </c>
      <c r="BA122" s="55">
        <v>37.015971343531191</v>
      </c>
      <c r="BB122" s="55">
        <v>137345</v>
      </c>
      <c r="BC122" s="40">
        <f t="shared" si="2"/>
        <v>2.2289897691568643</v>
      </c>
      <c r="BD122" s="86"/>
    </row>
    <row r="123" spans="1:56" x14ac:dyDescent="0.25">
      <c r="A123" s="85"/>
      <c r="B123" s="20" t="s">
        <v>65</v>
      </c>
      <c r="C123" s="20"/>
      <c r="D123" s="20" t="s">
        <v>996</v>
      </c>
      <c r="E123" s="24" t="s">
        <v>888</v>
      </c>
      <c r="F123" s="25"/>
      <c r="G123" s="193">
        <v>1400</v>
      </c>
      <c r="H123" s="141">
        <v>1499</v>
      </c>
      <c r="I123" s="20" t="s">
        <v>389</v>
      </c>
      <c r="J123" s="20" t="s">
        <v>161</v>
      </c>
      <c r="K123" s="20" t="s">
        <v>76</v>
      </c>
      <c r="L123" s="27">
        <v>18.104197419189827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41">
        <v>289513.67742387083</v>
      </c>
      <c r="AG123" s="41">
        <v>94995.62</v>
      </c>
      <c r="AH123" s="25" t="s">
        <v>74</v>
      </c>
      <c r="AI123" s="20"/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53"/>
      <c r="AZ123" s="55">
        <v>2169.8397714699981</v>
      </c>
      <c r="BA123" s="55">
        <v>71.333333333333329</v>
      </c>
      <c r="BB123" s="60">
        <v>186783.01769281988</v>
      </c>
      <c r="BC123" s="40">
        <f t="shared" si="2"/>
        <v>3.0313257525904915</v>
      </c>
      <c r="BD123" s="86"/>
    </row>
    <row r="124" spans="1:56" x14ac:dyDescent="0.25">
      <c r="A124" s="85"/>
      <c r="B124" s="20" t="s">
        <v>65</v>
      </c>
      <c r="C124" s="20"/>
      <c r="D124" s="20" t="s">
        <v>997</v>
      </c>
      <c r="E124" s="24" t="s">
        <v>888</v>
      </c>
      <c r="F124" s="20"/>
      <c r="G124" s="144">
        <v>100</v>
      </c>
      <c r="H124" s="143">
        <v>699</v>
      </c>
      <c r="I124" s="20" t="s">
        <v>391</v>
      </c>
      <c r="J124" s="20" t="s">
        <v>78</v>
      </c>
      <c r="K124" s="20" t="s">
        <v>387</v>
      </c>
      <c r="L124" s="27">
        <v>38</v>
      </c>
      <c r="M124" s="20">
        <v>6</v>
      </c>
      <c r="N124" s="20" t="s">
        <v>71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41">
        <v>183590.75</v>
      </c>
      <c r="AG124" s="41">
        <v>186252.09</v>
      </c>
      <c r="AH124" s="20" t="s">
        <v>74</v>
      </c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153"/>
      <c r="AZ124" s="55">
        <v>2820.5550443121165</v>
      </c>
      <c r="BA124" s="55">
        <v>37.194452280432429</v>
      </c>
      <c r="BB124" s="55">
        <v>104909</v>
      </c>
      <c r="BC124" s="40">
        <f t="shared" si="2"/>
        <v>1.7025817298953547</v>
      </c>
      <c r="BD124" s="86"/>
    </row>
    <row r="125" spans="1:56" x14ac:dyDescent="0.25">
      <c r="A125" s="85"/>
      <c r="B125" s="20" t="s">
        <v>65</v>
      </c>
      <c r="C125" s="20"/>
      <c r="D125" s="20" t="s">
        <v>1455</v>
      </c>
      <c r="E125" s="20" t="s">
        <v>866</v>
      </c>
      <c r="F125" s="25"/>
      <c r="G125" s="25"/>
      <c r="H125" s="116"/>
      <c r="I125" s="20" t="s">
        <v>87</v>
      </c>
      <c r="J125" s="20" t="s">
        <v>66</v>
      </c>
      <c r="K125" s="20" t="s">
        <v>165</v>
      </c>
      <c r="L125" s="156">
        <v>55.403083238875929</v>
      </c>
      <c r="M125" s="20">
        <v>6</v>
      </c>
      <c r="N125" s="55" t="s">
        <v>71</v>
      </c>
      <c r="AB125" s="55">
        <v>29</v>
      </c>
      <c r="AF125" s="59">
        <v>236607</v>
      </c>
      <c r="AG125" s="59">
        <v>72451.89</v>
      </c>
      <c r="AH125" s="37" t="s">
        <v>737</v>
      </c>
      <c r="AI125" s="55" t="s">
        <v>869</v>
      </c>
      <c r="AY125" s="107"/>
      <c r="AZ125" s="55">
        <v>3120.2899999999968</v>
      </c>
      <c r="BA125" s="55">
        <v>35.545454545454547</v>
      </c>
      <c r="BB125" s="60">
        <v>112669.8299999999</v>
      </c>
      <c r="BC125" s="61">
        <f t="shared" si="2"/>
        <v>1.8285332437485378</v>
      </c>
      <c r="BD125" s="86"/>
    </row>
    <row r="126" spans="1:56" x14ac:dyDescent="0.25">
      <c r="A126" s="85"/>
      <c r="B126" s="20" t="s">
        <v>65</v>
      </c>
      <c r="C126" s="20"/>
      <c r="D126" s="20" t="s">
        <v>1507</v>
      </c>
      <c r="E126" s="24" t="s">
        <v>888</v>
      </c>
      <c r="F126" s="20"/>
      <c r="G126" s="144">
        <v>1370</v>
      </c>
      <c r="H126" s="143">
        <v>1999</v>
      </c>
      <c r="I126" s="20" t="s">
        <v>387</v>
      </c>
      <c r="J126" s="20" t="s">
        <v>130</v>
      </c>
      <c r="K126" s="20" t="s">
        <v>153</v>
      </c>
      <c r="L126" s="27">
        <v>46</v>
      </c>
      <c r="M126" s="20">
        <v>6</v>
      </c>
      <c r="N126" s="55" t="s">
        <v>134</v>
      </c>
      <c r="AF126" s="59">
        <v>280871.5</v>
      </c>
      <c r="AH126" s="55" t="s">
        <v>737</v>
      </c>
      <c r="AJ126" s="55"/>
      <c r="AK126" s="55"/>
      <c r="AL126" s="55"/>
      <c r="AN126" s="55"/>
      <c r="AO126" s="55"/>
      <c r="AQ126" s="55"/>
      <c r="AR126" s="55"/>
      <c r="AT126" s="55"/>
      <c r="AU126" s="55"/>
      <c r="AY126" s="110"/>
      <c r="AZ126" s="55">
        <v>4905.1876144680209</v>
      </c>
      <c r="BA126" s="55">
        <v>32.720053260879482</v>
      </c>
      <c r="BB126" s="55">
        <v>160498</v>
      </c>
      <c r="BC126" s="40">
        <f t="shared" si="2"/>
        <v>2.604742800758225</v>
      </c>
      <c r="BD126" s="86"/>
    </row>
    <row r="127" spans="1:56" x14ac:dyDescent="0.25">
      <c r="A127" s="85"/>
      <c r="B127" s="55" t="s">
        <v>65</v>
      </c>
      <c r="E127" s="55" t="s">
        <v>866</v>
      </c>
      <c r="G127" s="100"/>
      <c r="H127" s="109"/>
      <c r="I127" s="55" t="s">
        <v>998</v>
      </c>
      <c r="J127" s="55" t="s">
        <v>999</v>
      </c>
      <c r="K127" s="55" t="s">
        <v>1000</v>
      </c>
      <c r="L127" s="57">
        <v>20.279571892728789</v>
      </c>
      <c r="M127" s="55">
        <v>6</v>
      </c>
      <c r="N127" s="55" t="s">
        <v>68</v>
      </c>
      <c r="AB127" s="55">
        <v>14</v>
      </c>
      <c r="AF127" s="59">
        <v>105470.38799999996</v>
      </c>
      <c r="AI127" s="55" t="s">
        <v>869</v>
      </c>
      <c r="AY127" s="110"/>
      <c r="AZ127" s="55">
        <v>2259.8899999999985</v>
      </c>
      <c r="BA127" s="55">
        <v>27.2</v>
      </c>
      <c r="BB127" s="60">
        <v>58594.659999999974</v>
      </c>
      <c r="BC127" s="61">
        <f t="shared" si="2"/>
        <v>0.95094031575394</v>
      </c>
      <c r="BD127" s="86"/>
    </row>
    <row r="128" spans="1:56" x14ac:dyDescent="0.25">
      <c r="A128" s="85"/>
      <c r="B128" s="55" t="s">
        <v>65</v>
      </c>
      <c r="E128" s="55" t="s">
        <v>866</v>
      </c>
      <c r="G128" s="100"/>
      <c r="H128" s="119"/>
      <c r="I128" s="55" t="s">
        <v>1001</v>
      </c>
      <c r="J128" s="55" t="s">
        <v>1002</v>
      </c>
      <c r="K128" s="55" t="s">
        <v>998</v>
      </c>
      <c r="L128" s="57">
        <v>31.374124606504747</v>
      </c>
      <c r="M128" s="55">
        <v>6</v>
      </c>
      <c r="N128" s="55" t="s">
        <v>68</v>
      </c>
      <c r="AB128" s="55">
        <v>11</v>
      </c>
      <c r="AF128" s="59">
        <v>92745.719999999958</v>
      </c>
      <c r="AI128" s="55" t="s">
        <v>869</v>
      </c>
      <c r="AY128" s="110" t="s">
        <v>1003</v>
      </c>
      <c r="AZ128" s="55">
        <v>2015.6899999999991</v>
      </c>
      <c r="BA128" s="55">
        <v>25.333333333333332</v>
      </c>
      <c r="BB128" s="60">
        <v>51525.399999999972</v>
      </c>
      <c r="BC128" s="61">
        <f t="shared" si="2"/>
        <v>0.83621238087819016</v>
      </c>
      <c r="BD128" s="86"/>
    </row>
    <row r="129" spans="1:56" x14ac:dyDescent="0.25">
      <c r="A129" s="85"/>
      <c r="B129" s="55" t="s">
        <v>65</v>
      </c>
      <c r="E129" s="55" t="s">
        <v>866</v>
      </c>
      <c r="G129" s="108"/>
      <c r="H129" s="109"/>
      <c r="I129" s="55" t="s">
        <v>1004</v>
      </c>
      <c r="J129" s="55" t="s">
        <v>1002</v>
      </c>
      <c r="K129" s="55" t="s">
        <v>532</v>
      </c>
      <c r="L129" s="57">
        <v>24.898979877641956</v>
      </c>
      <c r="M129" s="55">
        <v>6</v>
      </c>
      <c r="N129" s="55" t="s">
        <v>68</v>
      </c>
      <c r="AB129" s="55">
        <v>18</v>
      </c>
      <c r="AF129" s="59">
        <v>183027.45599999992</v>
      </c>
      <c r="AI129" s="55" t="s">
        <v>869</v>
      </c>
      <c r="AY129" s="110" t="s">
        <v>1003</v>
      </c>
      <c r="AZ129" s="55">
        <v>3815.6099999999983</v>
      </c>
      <c r="BA129" s="55">
        <v>26.714285714285715</v>
      </c>
      <c r="BB129" s="60">
        <v>101681.91999999995</v>
      </c>
      <c r="BC129" s="61">
        <f t="shared" si="2"/>
        <v>1.6502090311858943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1005</v>
      </c>
      <c r="J130" s="55" t="s">
        <v>1000</v>
      </c>
      <c r="K130" s="55" t="s">
        <v>1006</v>
      </c>
      <c r="L130" s="57">
        <v>45.535375561502114</v>
      </c>
      <c r="M130" s="55">
        <v>6</v>
      </c>
      <c r="N130" s="55" t="s">
        <v>68</v>
      </c>
      <c r="AB130" s="55">
        <v>35</v>
      </c>
      <c r="AF130" s="59">
        <v>166826.3039999998</v>
      </c>
      <c r="AI130" s="55" t="s">
        <v>869</v>
      </c>
      <c r="AY130" s="110" t="s">
        <v>1007</v>
      </c>
      <c r="AZ130" s="55">
        <v>3138.6799999999962</v>
      </c>
      <c r="BA130" s="55">
        <v>29</v>
      </c>
      <c r="BB130" s="60">
        <v>94313.97999999988</v>
      </c>
      <c r="BC130" s="61">
        <f t="shared" si="2"/>
        <v>1.5306337799589709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1008</v>
      </c>
      <c r="J131" s="55" t="s">
        <v>1009</v>
      </c>
      <c r="K131" s="55" t="s">
        <v>391</v>
      </c>
      <c r="L131" s="57">
        <v>29.285282551146878</v>
      </c>
      <c r="M131" s="55">
        <v>6</v>
      </c>
      <c r="N131" s="55" t="s">
        <v>68</v>
      </c>
      <c r="AB131" s="55">
        <v>47</v>
      </c>
      <c r="AF131" s="59">
        <v>150568.70399999974</v>
      </c>
      <c r="AI131" s="55" t="s">
        <v>869</v>
      </c>
      <c r="AY131" s="110"/>
      <c r="AZ131" s="55">
        <v>2614.0399999999954</v>
      </c>
      <c r="BA131" s="55">
        <v>32</v>
      </c>
      <c r="BB131" s="60">
        <v>83649.279999999853</v>
      </c>
      <c r="BC131" s="61">
        <f t="shared" si="2"/>
        <v>1.3575549842902004</v>
      </c>
      <c r="BD131" s="86"/>
    </row>
    <row r="132" spans="1:56" x14ac:dyDescent="0.25">
      <c r="A132" s="85"/>
      <c r="B132" s="55" t="s">
        <v>65</v>
      </c>
      <c r="E132" s="55" t="s">
        <v>866</v>
      </c>
      <c r="F132" s="55"/>
      <c r="G132" s="121"/>
      <c r="H132" s="122"/>
      <c r="I132" s="55" t="s">
        <v>350</v>
      </c>
      <c r="J132" s="55" t="s">
        <v>1010</v>
      </c>
      <c r="K132" s="55" t="s">
        <v>391</v>
      </c>
      <c r="L132" s="57">
        <v>28.35929889873395</v>
      </c>
      <c r="M132" s="55">
        <v>6</v>
      </c>
      <c r="N132" s="55" t="s">
        <v>68</v>
      </c>
      <c r="AB132" s="55">
        <v>37</v>
      </c>
      <c r="AF132" s="59">
        <v>104515.34399999995</v>
      </c>
      <c r="AH132" s="55"/>
      <c r="AI132" s="55" t="s">
        <v>869</v>
      </c>
      <c r="AJ132" s="55"/>
      <c r="AK132" s="55"/>
      <c r="AL132" s="55"/>
      <c r="AN132" s="55"/>
      <c r="AO132" s="55"/>
      <c r="AQ132" s="55"/>
      <c r="AR132" s="55"/>
      <c r="AT132" s="55"/>
      <c r="AU132" s="55"/>
      <c r="AY132" s="110"/>
      <c r="AZ132" s="55">
        <v>1746.2599999999991</v>
      </c>
      <c r="BA132" s="55">
        <v>33.200000000000003</v>
      </c>
      <c r="BB132" s="55">
        <v>58064.079999999973</v>
      </c>
      <c r="BC132" s="61">
        <f t="shared" si="2"/>
        <v>0.9423294643088983</v>
      </c>
      <c r="BD132" s="86"/>
    </row>
    <row r="133" spans="1:56" x14ac:dyDescent="0.25">
      <c r="A133" s="85"/>
      <c r="B133" s="55" t="s">
        <v>65</v>
      </c>
      <c r="D133" s="55" t="s">
        <v>1508</v>
      </c>
      <c r="E133" s="56" t="s">
        <v>866</v>
      </c>
      <c r="F133" s="55"/>
      <c r="G133" s="121">
        <v>700</v>
      </c>
      <c r="H133" s="122">
        <v>1299</v>
      </c>
      <c r="I133" s="55" t="s">
        <v>385</v>
      </c>
      <c r="J133" s="55" t="s">
        <v>386</v>
      </c>
      <c r="K133" s="55" t="s">
        <v>226</v>
      </c>
      <c r="L133" s="57">
        <v>73</v>
      </c>
      <c r="M133" s="55">
        <v>6</v>
      </c>
      <c r="N133" s="55" t="s">
        <v>71</v>
      </c>
      <c r="AF133" s="59">
        <v>532328.07250000001</v>
      </c>
      <c r="AG133" s="59">
        <v>52685.98</v>
      </c>
      <c r="AH133" s="55"/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 t="s">
        <v>835</v>
      </c>
      <c r="AZ133" s="55">
        <v>4840.05</v>
      </c>
      <c r="BA133" s="55">
        <v>62.848001570231702</v>
      </c>
      <c r="BB133" s="55">
        <v>304187.46999999997</v>
      </c>
      <c r="BC133" s="40">
        <f t="shared" si="2"/>
        <v>4.93669779413674</v>
      </c>
      <c r="BD133" s="86"/>
    </row>
    <row r="134" spans="1:56" x14ac:dyDescent="0.25">
      <c r="A134" s="85"/>
      <c r="B134" s="55" t="s">
        <v>65</v>
      </c>
      <c r="E134" s="55" t="s">
        <v>866</v>
      </c>
      <c r="G134" s="108"/>
      <c r="H134" s="109"/>
      <c r="I134" s="55" t="s">
        <v>1011</v>
      </c>
      <c r="J134" s="55" t="s">
        <v>1002</v>
      </c>
      <c r="K134" s="55" t="s">
        <v>1005</v>
      </c>
      <c r="L134" s="57">
        <v>33</v>
      </c>
      <c r="M134" s="55">
        <v>6</v>
      </c>
      <c r="N134" s="55" t="s">
        <v>68</v>
      </c>
      <c r="AB134" s="55">
        <v>4</v>
      </c>
      <c r="AF134" s="59">
        <v>62034.263999999966</v>
      </c>
      <c r="AI134" s="55" t="s">
        <v>869</v>
      </c>
      <c r="AY134" s="110" t="s">
        <v>1003</v>
      </c>
      <c r="AZ134" s="55">
        <v>1380.4999999999991</v>
      </c>
      <c r="BA134" s="55">
        <v>25</v>
      </c>
      <c r="BB134" s="60">
        <v>34463.479999999981</v>
      </c>
      <c r="BC134" s="61">
        <f t="shared" si="2"/>
        <v>0.5593122744151019</v>
      </c>
      <c r="BD134" s="86"/>
    </row>
    <row r="135" spans="1:56" x14ac:dyDescent="0.25">
      <c r="A135" s="85"/>
      <c r="B135" s="55" t="s">
        <v>65</v>
      </c>
      <c r="E135" s="55" t="s">
        <v>866</v>
      </c>
      <c r="F135" s="55"/>
      <c r="G135" s="121"/>
      <c r="H135" s="122"/>
      <c r="I135" s="55" t="s">
        <v>391</v>
      </c>
      <c r="J135" s="55" t="s">
        <v>87</v>
      </c>
      <c r="K135" s="55" t="s">
        <v>67</v>
      </c>
      <c r="L135" s="57">
        <v>20.436963635750246</v>
      </c>
      <c r="M135" s="55">
        <v>6</v>
      </c>
      <c r="N135" s="55" t="s">
        <v>71</v>
      </c>
      <c r="AB135" s="55">
        <v>22</v>
      </c>
      <c r="AF135" s="59">
        <v>224089</v>
      </c>
      <c r="AH135" s="55"/>
      <c r="AI135" s="55" t="s">
        <v>869</v>
      </c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2754.2199999999993</v>
      </c>
      <c r="BA135" s="55">
        <v>38.799999999999997</v>
      </c>
      <c r="BB135" s="55">
        <v>106709.19999999997</v>
      </c>
      <c r="BC135" s="61">
        <f t="shared" si="2"/>
        <v>1.7317974085326266</v>
      </c>
      <c r="BD135" s="86"/>
    </row>
    <row r="136" spans="1:56" x14ac:dyDescent="0.25">
      <c r="A136" s="85"/>
      <c r="E136" s="55" t="s">
        <v>866</v>
      </c>
      <c r="F136" s="55"/>
      <c r="G136" s="121"/>
      <c r="H136" s="122"/>
      <c r="I136" s="55" t="s">
        <v>391</v>
      </c>
      <c r="J136" s="55" t="s">
        <v>1509</v>
      </c>
      <c r="K136" s="55" t="s">
        <v>940</v>
      </c>
      <c r="M136" s="55">
        <v>6</v>
      </c>
      <c r="N136" s="55" t="s">
        <v>71</v>
      </c>
      <c r="AF136" s="59">
        <v>100000</v>
      </c>
      <c r="AH136" s="55"/>
      <c r="AJ136" s="55"/>
      <c r="AK136" s="55"/>
      <c r="AL136" s="55"/>
      <c r="AN136" s="55"/>
      <c r="AO136" s="55"/>
      <c r="AQ136" s="55"/>
      <c r="AR136" s="55"/>
      <c r="AT136" s="55"/>
      <c r="AU136" s="55"/>
      <c r="AY136" s="110" t="s">
        <v>1510</v>
      </c>
      <c r="BB136" s="55"/>
      <c r="BD136" s="86"/>
    </row>
    <row r="137" spans="1:56" x14ac:dyDescent="0.25">
      <c r="A137" s="85"/>
      <c r="B137" s="55" t="s">
        <v>65</v>
      </c>
      <c r="E137" s="55" t="s">
        <v>866</v>
      </c>
      <c r="F137" s="55"/>
      <c r="G137" s="121"/>
      <c r="H137" s="122"/>
      <c r="I137" s="55" t="s">
        <v>1012</v>
      </c>
      <c r="J137" s="55" t="s">
        <v>940</v>
      </c>
      <c r="K137" s="55" t="s">
        <v>1008</v>
      </c>
      <c r="L137" s="57">
        <v>21</v>
      </c>
      <c r="M137" s="55">
        <v>6</v>
      </c>
      <c r="N137" s="55" t="s">
        <v>68</v>
      </c>
      <c r="AB137" s="55">
        <v>4</v>
      </c>
      <c r="AF137" s="59">
        <v>40212.179999999949</v>
      </c>
      <c r="AH137" s="55"/>
      <c r="AI137" s="55" t="s">
        <v>869</v>
      </c>
      <c r="AJ137" s="55"/>
      <c r="AK137" s="55"/>
      <c r="AL137" s="55"/>
      <c r="AN137" s="55"/>
      <c r="AO137" s="55"/>
      <c r="AQ137" s="55"/>
      <c r="AR137" s="55"/>
      <c r="AT137" s="55"/>
      <c r="AU137" s="55"/>
      <c r="AY137" s="110"/>
      <c r="AZ137" s="55">
        <v>744.66999999999905</v>
      </c>
      <c r="BA137" s="55">
        <v>30</v>
      </c>
      <c r="BB137" s="55">
        <v>22340.099999999973</v>
      </c>
      <c r="BC137" s="61">
        <f t="shared" ref="BC137:BC200" si="3">BB137/(5280*11.67)</f>
        <v>0.36256037236114314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1013</v>
      </c>
      <c r="J138" s="55" t="s">
        <v>1002</v>
      </c>
      <c r="K138" s="55" t="s">
        <v>117</v>
      </c>
      <c r="L138" s="57">
        <v>28.627342793344376</v>
      </c>
      <c r="M138" s="55">
        <v>6</v>
      </c>
      <c r="N138" s="55" t="s">
        <v>68</v>
      </c>
      <c r="AB138" s="55">
        <v>4</v>
      </c>
      <c r="AF138" s="59">
        <v>64972.44000000001</v>
      </c>
      <c r="AI138" s="55" t="s">
        <v>869</v>
      </c>
      <c r="AY138" s="110" t="s">
        <v>1003</v>
      </c>
      <c r="AZ138" s="55">
        <v>1388.3000000000002</v>
      </c>
      <c r="BA138" s="55">
        <v>26</v>
      </c>
      <c r="BB138" s="60">
        <v>36095.800000000003</v>
      </c>
      <c r="BC138" s="61">
        <f t="shared" si="3"/>
        <v>0.58580340681883103</v>
      </c>
      <c r="BD138" s="86"/>
    </row>
    <row r="139" spans="1:56" x14ac:dyDescent="0.25">
      <c r="A139" s="85"/>
      <c r="B139" s="55" t="s">
        <v>65</v>
      </c>
      <c r="E139" s="55" t="s">
        <v>866</v>
      </c>
      <c r="G139" s="108"/>
      <c r="H139" s="109"/>
      <c r="I139" s="55" t="s">
        <v>1014</v>
      </c>
      <c r="J139" s="55" t="s">
        <v>1002</v>
      </c>
      <c r="K139" s="55" t="s">
        <v>998</v>
      </c>
      <c r="L139" s="57">
        <v>32.265943746813356</v>
      </c>
      <c r="M139" s="55">
        <v>6</v>
      </c>
      <c r="N139" s="55" t="s">
        <v>68</v>
      </c>
      <c r="AB139" s="55">
        <v>3</v>
      </c>
      <c r="AF139" s="59">
        <v>109582.27199999988</v>
      </c>
      <c r="AI139" s="55" t="s">
        <v>869</v>
      </c>
      <c r="AY139" s="110" t="s">
        <v>1003</v>
      </c>
      <c r="AZ139" s="55">
        <v>1902.469999999998</v>
      </c>
      <c r="BA139" s="55">
        <v>32</v>
      </c>
      <c r="BB139" s="60">
        <v>60879.039999999935</v>
      </c>
      <c r="BC139" s="61">
        <f t="shared" si="3"/>
        <v>0.98801381423489287</v>
      </c>
      <c r="BD139" s="86"/>
    </row>
    <row r="140" spans="1:56" x14ac:dyDescent="0.25">
      <c r="A140" s="85"/>
      <c r="B140" s="55" t="s">
        <v>65</v>
      </c>
      <c r="E140" s="55" t="s">
        <v>866</v>
      </c>
      <c r="G140" s="121"/>
      <c r="H140" s="122"/>
      <c r="I140" s="55" t="s">
        <v>1015</v>
      </c>
      <c r="J140" s="55" t="s">
        <v>1016</v>
      </c>
      <c r="K140" s="55" t="s">
        <v>1017</v>
      </c>
      <c r="L140" s="57">
        <v>42</v>
      </c>
      <c r="M140" s="55">
        <v>7</v>
      </c>
      <c r="N140" s="55" t="s">
        <v>68</v>
      </c>
      <c r="AB140" s="55">
        <v>0</v>
      </c>
      <c r="AF140" s="59">
        <v>12590.423999999959</v>
      </c>
      <c r="AI140" s="55" t="s">
        <v>869</v>
      </c>
      <c r="AY140" s="110" t="s">
        <v>1018</v>
      </c>
      <c r="AZ140" s="55">
        <v>317.93999999999897</v>
      </c>
      <c r="BA140" s="55">
        <v>22</v>
      </c>
      <c r="BB140" s="60">
        <v>6994.6799999999776</v>
      </c>
      <c r="BC140" s="61">
        <f t="shared" si="3"/>
        <v>0.1135175664095969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1017</v>
      </c>
      <c r="J141" s="55" t="s">
        <v>1015</v>
      </c>
      <c r="K141" s="55" t="s">
        <v>1019</v>
      </c>
      <c r="L141" s="57">
        <v>19</v>
      </c>
      <c r="M141" s="55">
        <v>7</v>
      </c>
      <c r="N141" s="55" t="s">
        <v>68</v>
      </c>
      <c r="AB141" s="55">
        <v>0</v>
      </c>
      <c r="AF141" s="59">
        <v>25394.256000000005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587.83000000000004</v>
      </c>
      <c r="BA141" s="55">
        <v>24</v>
      </c>
      <c r="BB141" s="55">
        <v>14107.920000000002</v>
      </c>
      <c r="BC141" s="61">
        <f t="shared" si="3"/>
        <v>0.22895925839370573</v>
      </c>
      <c r="BD141" s="86"/>
    </row>
    <row r="142" spans="1:56" x14ac:dyDescent="0.25">
      <c r="A142" s="85"/>
      <c r="B142" s="20" t="s">
        <v>65</v>
      </c>
      <c r="C142" s="20"/>
      <c r="D142" s="20" t="s">
        <v>1022</v>
      </c>
      <c r="E142" s="24" t="s">
        <v>888</v>
      </c>
      <c r="F142" s="25"/>
      <c r="G142" s="140">
        <v>2800</v>
      </c>
      <c r="H142" s="141">
        <v>2899</v>
      </c>
      <c r="I142" s="20" t="s">
        <v>166</v>
      </c>
      <c r="J142" s="20" t="s">
        <v>167</v>
      </c>
      <c r="K142" s="20" t="s">
        <v>73</v>
      </c>
      <c r="L142" s="27">
        <v>34</v>
      </c>
      <c r="M142" s="20">
        <v>8</v>
      </c>
      <c r="N142" s="20" t="s">
        <v>68</v>
      </c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41">
        <v>42573.85</v>
      </c>
      <c r="AG142" s="41" t="s">
        <v>1511</v>
      </c>
      <c r="AH142" s="25" t="s">
        <v>700</v>
      </c>
      <c r="AI142" s="20"/>
      <c r="AJ142" s="27"/>
      <c r="AK142" s="41"/>
      <c r="AL142" s="41"/>
      <c r="AM142" s="20"/>
      <c r="AN142" s="41"/>
      <c r="AO142" s="41"/>
      <c r="AP142" s="20"/>
      <c r="AQ142" s="41"/>
      <c r="AR142" s="41"/>
      <c r="AS142" s="20"/>
      <c r="AT142" s="41"/>
      <c r="AU142" s="41"/>
      <c r="AV142" s="20"/>
      <c r="AW142" s="20"/>
      <c r="AX142" s="20"/>
      <c r="AY142" s="153" t="s">
        <v>403</v>
      </c>
      <c r="AZ142" s="55">
        <v>1525.9359024071171</v>
      </c>
      <c r="BA142" s="55">
        <v>18.000100762208721</v>
      </c>
      <c r="BB142" s="60">
        <v>27467</v>
      </c>
      <c r="BC142" s="40">
        <f t="shared" si="3"/>
        <v>0.44576549557269352</v>
      </c>
      <c r="BD142" s="86"/>
    </row>
    <row r="143" spans="1:56" x14ac:dyDescent="0.25">
      <c r="A143" s="85"/>
      <c r="B143" s="20" t="s">
        <v>65</v>
      </c>
      <c r="C143" s="20"/>
      <c r="D143" s="20" t="s">
        <v>1022</v>
      </c>
      <c r="E143" s="24" t="s">
        <v>888</v>
      </c>
      <c r="F143" s="25"/>
      <c r="G143" s="140">
        <v>700</v>
      </c>
      <c r="H143" s="141">
        <v>999</v>
      </c>
      <c r="I143" s="20" t="s">
        <v>167</v>
      </c>
      <c r="J143" s="20" t="s">
        <v>404</v>
      </c>
      <c r="K143" s="20" t="s">
        <v>181</v>
      </c>
      <c r="L143" s="27">
        <v>47</v>
      </c>
      <c r="M143" s="20">
        <v>8</v>
      </c>
      <c r="N143" s="20" t="s">
        <v>68</v>
      </c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41">
        <v>56092.950000000004</v>
      </c>
      <c r="AG143" s="41">
        <v>121935.01</v>
      </c>
      <c r="AH143" s="25" t="s">
        <v>700</v>
      </c>
      <c r="AI143" s="20"/>
      <c r="AJ143" s="27"/>
      <c r="AK143" s="41"/>
      <c r="AL143" s="41"/>
      <c r="AM143" s="20"/>
      <c r="AN143" s="41"/>
      <c r="AO143" s="41"/>
      <c r="AP143" s="20"/>
      <c r="AQ143" s="41"/>
      <c r="AR143" s="41"/>
      <c r="AS143" s="20"/>
      <c r="AT143" s="41"/>
      <c r="AU143" s="41"/>
      <c r="AV143" s="20"/>
      <c r="AW143" s="20"/>
      <c r="AX143" s="20"/>
      <c r="AY143" s="153"/>
      <c r="AZ143" s="55">
        <v>1644.9194388762248</v>
      </c>
      <c r="BA143" s="55">
        <v>22.000469533464557</v>
      </c>
      <c r="BB143" s="60">
        <v>36189</v>
      </c>
      <c r="BC143" s="40">
        <f t="shared" si="3"/>
        <v>0.58731596167328814</v>
      </c>
      <c r="BD143" s="86"/>
    </row>
    <row r="144" spans="1:56" x14ac:dyDescent="0.25">
      <c r="A144" s="85"/>
      <c r="B144" s="20" t="s">
        <v>1027</v>
      </c>
      <c r="C144" s="20"/>
      <c r="D144" s="20" t="s">
        <v>1028</v>
      </c>
      <c r="E144" s="24" t="s">
        <v>888</v>
      </c>
      <c r="F144" s="25"/>
      <c r="G144" s="140">
        <v>1600</v>
      </c>
      <c r="H144" s="141">
        <v>1699</v>
      </c>
      <c r="I144" s="20" t="s">
        <v>416</v>
      </c>
      <c r="J144" s="20" t="s">
        <v>77</v>
      </c>
      <c r="K144" s="20" t="s">
        <v>91</v>
      </c>
      <c r="L144" s="27">
        <v>10</v>
      </c>
      <c r="M144" s="20">
        <v>8</v>
      </c>
      <c r="N144" s="20" t="s">
        <v>68</v>
      </c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>
        <v>0</v>
      </c>
      <c r="AC144" s="20"/>
      <c r="AD144" s="20"/>
      <c r="AE144" s="20">
        <v>0</v>
      </c>
      <c r="AF144" s="41">
        <v>44635.35</v>
      </c>
      <c r="AG144" s="41">
        <v>31523.81</v>
      </c>
      <c r="AH144" s="25" t="s">
        <v>700</v>
      </c>
      <c r="AI144" s="20"/>
      <c r="AJ144" s="27"/>
      <c r="AK144" s="41"/>
      <c r="AL144" s="41"/>
      <c r="AM144" s="20"/>
      <c r="AN144" s="41"/>
      <c r="AO144" s="41"/>
      <c r="AP144" s="20"/>
      <c r="AQ144" s="41"/>
      <c r="AR144" s="41"/>
      <c r="AS144" s="20"/>
      <c r="AT144" s="41"/>
      <c r="AU144" s="41"/>
      <c r="AV144" s="20"/>
      <c r="AW144" s="20"/>
      <c r="AX144" s="20"/>
      <c r="AY144" s="153"/>
      <c r="AZ144" s="55">
        <v>800</v>
      </c>
      <c r="BA144" s="55">
        <v>36</v>
      </c>
      <c r="BB144" s="60">
        <v>28797</v>
      </c>
      <c r="BC144" s="40">
        <f t="shared" si="3"/>
        <v>0.46735023759445354</v>
      </c>
      <c r="BD144" s="86"/>
    </row>
    <row r="145" spans="1:56" x14ac:dyDescent="0.25">
      <c r="A145" s="85"/>
      <c r="B145" s="20" t="s">
        <v>72</v>
      </c>
      <c r="C145" s="20"/>
      <c r="D145" s="20" t="s">
        <v>1038</v>
      </c>
      <c r="E145" s="20" t="s">
        <v>866</v>
      </c>
      <c r="F145" s="20"/>
      <c r="G145" s="142"/>
      <c r="H145" s="143"/>
      <c r="I145" s="20" t="s">
        <v>418</v>
      </c>
      <c r="J145" s="20" t="s">
        <v>1039</v>
      </c>
      <c r="K145" s="20" t="s">
        <v>1040</v>
      </c>
      <c r="L145" s="27">
        <v>68.69105286568734</v>
      </c>
      <c r="M145" s="20">
        <v>8</v>
      </c>
      <c r="N145" s="20" t="s">
        <v>71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>
        <v>0</v>
      </c>
      <c r="AC145" s="20"/>
      <c r="AD145" s="20"/>
      <c r="AE145" s="20">
        <v>0</v>
      </c>
      <c r="AF145" s="41">
        <v>192812</v>
      </c>
      <c r="AG145" s="41">
        <v>136694.39999999999</v>
      </c>
      <c r="AH145" s="20" t="s">
        <v>700</v>
      </c>
      <c r="AI145" s="20" t="s">
        <v>1041</v>
      </c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41"/>
      <c r="AY145" s="153"/>
      <c r="AZ145" s="55">
        <v>3604.72</v>
      </c>
      <c r="BA145" s="55">
        <v>26</v>
      </c>
      <c r="BB145" s="55">
        <v>91815.32</v>
      </c>
      <c r="BC145" s="61">
        <f t="shared" si="3"/>
        <v>1.490082703643115</v>
      </c>
      <c r="BD145" s="86"/>
    </row>
    <row r="146" spans="1:56" x14ac:dyDescent="0.25">
      <c r="A146" s="85"/>
      <c r="B146" s="55" t="s">
        <v>65</v>
      </c>
      <c r="E146" s="55" t="s">
        <v>866</v>
      </c>
      <c r="F146" s="55"/>
      <c r="G146" s="121"/>
      <c r="H146" s="122"/>
      <c r="I146" s="55" t="s">
        <v>1020</v>
      </c>
      <c r="J146" s="55" t="s">
        <v>91</v>
      </c>
      <c r="K146" s="55" t="s">
        <v>1021</v>
      </c>
      <c r="L146" s="57">
        <v>25.079804284935108</v>
      </c>
      <c r="M146" s="55">
        <v>8</v>
      </c>
      <c r="N146" s="55" t="s">
        <v>68</v>
      </c>
      <c r="AB146" s="55">
        <v>29</v>
      </c>
      <c r="AF146" s="59">
        <v>169299.17999999985</v>
      </c>
      <c r="AH146" s="55"/>
      <c r="AI146" s="55" t="s">
        <v>869</v>
      </c>
      <c r="AJ146" s="55"/>
      <c r="AK146" s="55"/>
      <c r="AL146" s="55"/>
      <c r="AN146" s="55"/>
      <c r="AO146" s="55"/>
      <c r="AQ146" s="55"/>
      <c r="AR146" s="55"/>
      <c r="AT146" s="55"/>
      <c r="AU146" s="55"/>
      <c r="AY146" s="110"/>
      <c r="AZ146" s="55">
        <v>3135.1699999999983</v>
      </c>
      <c r="BA146" s="55">
        <v>30</v>
      </c>
      <c r="BB146" s="55">
        <v>94055.099999999919</v>
      </c>
      <c r="BC146" s="61">
        <f t="shared" si="3"/>
        <v>1.526432382955518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05"/>
      <c r="H147" s="106"/>
      <c r="I147" s="55" t="s">
        <v>406</v>
      </c>
      <c r="J147" s="55" t="s">
        <v>91</v>
      </c>
      <c r="K147" s="55" t="s">
        <v>1021</v>
      </c>
      <c r="L147" s="66">
        <v>37.504744060179839</v>
      </c>
      <c r="M147" s="55">
        <v>8</v>
      </c>
      <c r="N147" s="55" t="s">
        <v>68</v>
      </c>
      <c r="AB147" s="57">
        <v>29</v>
      </c>
      <c r="AF147" s="59">
        <v>149154.5159999998</v>
      </c>
      <c r="AI147" s="55" t="s">
        <v>869</v>
      </c>
      <c r="AY147" s="111"/>
      <c r="AZ147" s="60">
        <v>2858.7999999999961</v>
      </c>
      <c r="BA147" s="60">
        <v>29</v>
      </c>
      <c r="BB147" s="60">
        <v>82863.619999999879</v>
      </c>
      <c r="BC147" s="61">
        <f t="shared" si="3"/>
        <v>1.3448044065331963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08"/>
      <c r="H148" s="109"/>
      <c r="I148" s="55" t="s">
        <v>947</v>
      </c>
      <c r="J148" s="55" t="s">
        <v>948</v>
      </c>
      <c r="K148" s="55" t="s">
        <v>1023</v>
      </c>
      <c r="L148" s="57">
        <v>18.70330280938834</v>
      </c>
      <c r="M148" s="55">
        <v>8</v>
      </c>
      <c r="N148" s="55" t="s">
        <v>68</v>
      </c>
      <c r="AB148" s="55">
        <v>39</v>
      </c>
      <c r="AF148" s="59">
        <v>116619.26399999994</v>
      </c>
      <c r="AI148" s="55" t="s">
        <v>869</v>
      </c>
      <c r="AY148" s="110"/>
      <c r="AZ148" s="55">
        <v>1799.6799999999992</v>
      </c>
      <c r="BA148" s="55">
        <v>36</v>
      </c>
      <c r="BB148" s="60">
        <v>64788.479999999967</v>
      </c>
      <c r="BC148" s="61">
        <f t="shared" si="3"/>
        <v>1.0514606216405697</v>
      </c>
      <c r="BD148" s="86"/>
    </row>
    <row r="149" spans="1:56" x14ac:dyDescent="0.25">
      <c r="A149" s="85"/>
      <c r="B149" s="55" t="s">
        <v>65</v>
      </c>
      <c r="E149" s="55" t="s">
        <v>866</v>
      </c>
      <c r="G149" s="121"/>
      <c r="H149" s="122"/>
      <c r="I149" s="55" t="s">
        <v>1024</v>
      </c>
      <c r="J149" s="55" t="s">
        <v>1025</v>
      </c>
      <c r="K149" s="55" t="s">
        <v>73</v>
      </c>
      <c r="L149" s="57">
        <v>10.636250359436403</v>
      </c>
      <c r="M149" s="55">
        <v>8</v>
      </c>
      <c r="N149" s="55" t="s">
        <v>68</v>
      </c>
      <c r="AB149" s="55">
        <v>0</v>
      </c>
      <c r="AF149" s="59">
        <v>6760.5840000000007</v>
      </c>
      <c r="AI149" s="55" t="s">
        <v>869</v>
      </c>
      <c r="AY149" s="120" t="s">
        <v>1026</v>
      </c>
      <c r="AZ149" s="55">
        <v>312.99</v>
      </c>
      <c r="BA149" s="55">
        <v>12</v>
      </c>
      <c r="BB149" s="60">
        <v>3755.88</v>
      </c>
      <c r="BC149" s="61">
        <f t="shared" si="3"/>
        <v>6.0954662304276701E-2</v>
      </c>
      <c r="BD149" s="86"/>
    </row>
    <row r="150" spans="1:56" x14ac:dyDescent="0.25">
      <c r="A150" s="85"/>
      <c r="B150" s="55" t="s">
        <v>65</v>
      </c>
      <c r="E150" s="55" t="s">
        <v>866</v>
      </c>
      <c r="G150" s="121"/>
      <c r="H150" s="122"/>
      <c r="I150" s="55" t="s">
        <v>1029</v>
      </c>
      <c r="J150" s="55" t="s">
        <v>1020</v>
      </c>
      <c r="K150" s="55" t="s">
        <v>406</v>
      </c>
      <c r="L150" s="57">
        <v>30</v>
      </c>
      <c r="M150" s="55">
        <v>8</v>
      </c>
      <c r="N150" s="55" t="s">
        <v>68</v>
      </c>
      <c r="AB150" s="55">
        <v>0</v>
      </c>
      <c r="AF150" s="59">
        <v>14329.547999999968</v>
      </c>
      <c r="AI150" s="55" t="s">
        <v>869</v>
      </c>
      <c r="AY150" s="120"/>
      <c r="AZ150" s="55">
        <v>442.26999999999902</v>
      </c>
      <c r="BA150" s="55">
        <v>18</v>
      </c>
      <c r="BB150" s="60">
        <v>7960.8599999999824</v>
      </c>
      <c r="BC150" s="61">
        <f t="shared" si="3"/>
        <v>0.12919782659499854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8"/>
      <c r="H151" s="109"/>
      <c r="I151" s="55" t="s">
        <v>1030</v>
      </c>
      <c r="J151" s="55" t="s">
        <v>90</v>
      </c>
      <c r="K151" s="55" t="s">
        <v>1031</v>
      </c>
      <c r="L151" s="57">
        <v>22.872914592572478</v>
      </c>
      <c r="M151" s="55">
        <v>8</v>
      </c>
      <c r="N151" s="55" t="s">
        <v>68</v>
      </c>
      <c r="AB151" s="55">
        <v>7</v>
      </c>
      <c r="AF151" s="59">
        <v>71597.519999999829</v>
      </c>
      <c r="AI151" s="55" t="s">
        <v>869</v>
      </c>
      <c r="AY151" s="110"/>
      <c r="AZ151" s="55">
        <v>1325.8799999999969</v>
      </c>
      <c r="BA151" s="55">
        <v>30</v>
      </c>
      <c r="BB151" s="60">
        <v>39776.399999999907</v>
      </c>
      <c r="BC151" s="61">
        <f t="shared" si="3"/>
        <v>0.64553634026641593</v>
      </c>
      <c r="BD151" s="86"/>
    </row>
    <row r="152" spans="1:56" x14ac:dyDescent="0.25">
      <c r="A152" s="85"/>
      <c r="B152" s="55" t="s">
        <v>65</v>
      </c>
      <c r="E152" s="55" t="s">
        <v>866</v>
      </c>
      <c r="F152" s="55"/>
      <c r="G152" s="121"/>
      <c r="H152" s="122"/>
      <c r="I152" s="55" t="s">
        <v>1032</v>
      </c>
      <c r="J152" s="55" t="s">
        <v>1033</v>
      </c>
      <c r="K152" s="55" t="s">
        <v>73</v>
      </c>
      <c r="L152" s="57">
        <v>10</v>
      </c>
      <c r="M152" s="55">
        <v>8</v>
      </c>
      <c r="N152" s="55" t="s">
        <v>68</v>
      </c>
      <c r="AB152" s="55">
        <v>2</v>
      </c>
      <c r="AF152" s="59">
        <v>44804.51999999964</v>
      </c>
      <c r="AH152" s="55"/>
      <c r="AI152" s="55" t="s">
        <v>869</v>
      </c>
      <c r="AJ152" s="55"/>
      <c r="AK152" s="55"/>
      <c r="AL152" s="55"/>
      <c r="AN152" s="55"/>
      <c r="AO152" s="55"/>
      <c r="AQ152" s="55"/>
      <c r="AR152" s="55"/>
      <c r="AT152" s="55"/>
      <c r="AU152" s="55"/>
      <c r="AY152" s="110" t="s">
        <v>1034</v>
      </c>
      <c r="AZ152" s="55">
        <v>1244.5699999999899</v>
      </c>
      <c r="BA152" s="55">
        <v>20</v>
      </c>
      <c r="BB152" s="55">
        <v>24891.399999999798</v>
      </c>
      <c r="BC152" s="61">
        <f t="shared" si="3"/>
        <v>0.40396575004543828</v>
      </c>
      <c r="BD152" s="86"/>
    </row>
    <row r="153" spans="1:56" x14ac:dyDescent="0.25">
      <c r="A153" s="85"/>
      <c r="B153" s="55" t="s">
        <v>65</v>
      </c>
      <c r="E153" s="55" t="s">
        <v>866</v>
      </c>
      <c r="G153" s="105"/>
      <c r="H153" s="106"/>
      <c r="I153" s="55" t="s">
        <v>1035</v>
      </c>
      <c r="J153" s="55" t="s">
        <v>1036</v>
      </c>
      <c r="K153" s="55" t="s">
        <v>1037</v>
      </c>
      <c r="L153" s="66">
        <v>18.020449885873248</v>
      </c>
      <c r="M153" s="55">
        <v>8</v>
      </c>
      <c r="N153" s="55" t="s">
        <v>68</v>
      </c>
      <c r="AB153" s="55">
        <v>2</v>
      </c>
      <c r="AF153" s="59">
        <v>111570.69599999988</v>
      </c>
      <c r="AI153" s="55" t="s">
        <v>869</v>
      </c>
      <c r="AY153" s="111"/>
      <c r="AZ153" s="55">
        <v>1721.7699999999982</v>
      </c>
      <c r="BA153" s="55">
        <v>36</v>
      </c>
      <c r="BB153" s="60">
        <v>61983.719999999936</v>
      </c>
      <c r="BC153" s="61">
        <f t="shared" si="3"/>
        <v>1.0059418088338388</v>
      </c>
      <c r="BD153" s="86"/>
    </row>
    <row r="154" spans="1:56" x14ac:dyDescent="0.25">
      <c r="A154" s="85"/>
      <c r="B154" s="55" t="s">
        <v>65</v>
      </c>
      <c r="E154" s="55" t="s">
        <v>866</v>
      </c>
      <c r="G154" s="108"/>
      <c r="H154" s="109"/>
      <c r="I154" s="55" t="s">
        <v>1042</v>
      </c>
      <c r="J154" s="55" t="s">
        <v>1043</v>
      </c>
      <c r="K154" s="55" t="s">
        <v>1044</v>
      </c>
      <c r="L154" s="57">
        <v>14</v>
      </c>
      <c r="M154" s="55">
        <v>9</v>
      </c>
      <c r="N154" s="55" t="s">
        <v>68</v>
      </c>
      <c r="AB154" s="55">
        <v>0</v>
      </c>
      <c r="AF154" s="59">
        <v>6826.6440000000002</v>
      </c>
      <c r="AI154" s="55" t="s">
        <v>869</v>
      </c>
      <c r="AY154" s="110"/>
      <c r="AZ154" s="55">
        <v>172.39</v>
      </c>
      <c r="BA154" s="55">
        <v>22</v>
      </c>
      <c r="BB154" s="60">
        <v>3792.58</v>
      </c>
      <c r="BC154" s="61">
        <f t="shared" si="3"/>
        <v>6.155027135104256E-2</v>
      </c>
      <c r="BD154" s="86"/>
    </row>
    <row r="155" spans="1:56" x14ac:dyDescent="0.25">
      <c r="A155" s="85"/>
      <c r="B155" s="55" t="s">
        <v>65</v>
      </c>
      <c r="C155" s="58"/>
      <c r="D155" s="58" t="s">
        <v>1512</v>
      </c>
      <c r="E155" s="55" t="s">
        <v>866</v>
      </c>
      <c r="F155" s="55"/>
      <c r="G155" s="105"/>
      <c r="H155" s="109"/>
      <c r="I155" s="55" t="s">
        <v>1045</v>
      </c>
      <c r="J155" s="55" t="s">
        <v>404</v>
      </c>
      <c r="K155" s="55" t="s">
        <v>1046</v>
      </c>
      <c r="L155" s="57">
        <v>21</v>
      </c>
      <c r="M155" s="55">
        <v>9</v>
      </c>
      <c r="N155" s="55" t="s">
        <v>68</v>
      </c>
      <c r="AB155" s="55">
        <v>0</v>
      </c>
      <c r="AF155" s="59">
        <v>20857.320000000003</v>
      </c>
      <c r="AG155" s="59">
        <v>29889.06</v>
      </c>
      <c r="AI155" s="55" t="s">
        <v>869</v>
      </c>
      <c r="AY155" s="110"/>
      <c r="AZ155" s="55">
        <v>526.70000000000005</v>
      </c>
      <c r="BA155" s="55">
        <v>22</v>
      </c>
      <c r="BB155" s="60">
        <v>11587.400000000001</v>
      </c>
      <c r="BC155" s="61">
        <f t="shared" si="3"/>
        <v>0.18805341331048275</v>
      </c>
      <c r="BD155" s="86"/>
    </row>
    <row r="156" spans="1:56" x14ac:dyDescent="0.25">
      <c r="A156" s="85"/>
      <c r="B156" s="55" t="s">
        <v>65</v>
      </c>
      <c r="E156" s="55" t="s">
        <v>866</v>
      </c>
      <c r="G156" s="108"/>
      <c r="H156" s="109"/>
      <c r="I156" s="55" t="s">
        <v>1047</v>
      </c>
      <c r="J156" s="55" t="s">
        <v>1048</v>
      </c>
      <c r="K156" s="55" t="s">
        <v>1048</v>
      </c>
      <c r="L156" s="57">
        <v>28.351742361312102</v>
      </c>
      <c r="M156" s="55">
        <v>9</v>
      </c>
      <c r="N156" s="55" t="s">
        <v>68</v>
      </c>
      <c r="AB156" s="55">
        <v>0</v>
      </c>
      <c r="AF156" s="59">
        <v>86199.228000000003</v>
      </c>
      <c r="AI156" s="55" t="s">
        <v>869</v>
      </c>
      <c r="AY156" s="110"/>
      <c r="AZ156" s="55">
        <v>1958.4</v>
      </c>
      <c r="BA156" s="55">
        <v>25</v>
      </c>
      <c r="BB156" s="60">
        <v>47888.46</v>
      </c>
      <c r="BC156" s="61">
        <f t="shared" si="3"/>
        <v>0.77718801121757419</v>
      </c>
      <c r="BD156" s="86"/>
    </row>
    <row r="157" spans="1:56" x14ac:dyDescent="0.25">
      <c r="A157" s="85"/>
      <c r="B157" s="55" t="s">
        <v>65</v>
      </c>
      <c r="E157" s="55" t="s">
        <v>866</v>
      </c>
      <c r="G157" s="108"/>
      <c r="H157" s="109"/>
      <c r="I157" s="55" t="s">
        <v>1049</v>
      </c>
      <c r="J157" s="55" t="s">
        <v>1050</v>
      </c>
      <c r="K157" s="55" t="s">
        <v>1048</v>
      </c>
      <c r="L157" s="57">
        <v>28.880288574221801</v>
      </c>
      <c r="M157" s="55">
        <v>9</v>
      </c>
      <c r="N157" s="55" t="s">
        <v>68</v>
      </c>
      <c r="AB157" s="55">
        <v>0</v>
      </c>
      <c r="AF157" s="59">
        <v>120190.72844176141</v>
      </c>
      <c r="AI157" s="55" t="s">
        <v>869</v>
      </c>
      <c r="AY157" s="110"/>
      <c r="AZ157" s="55">
        <v>2587.9703000099871</v>
      </c>
      <c r="BA157" s="55">
        <v>23</v>
      </c>
      <c r="BB157" s="60">
        <v>60702.388101899698</v>
      </c>
      <c r="BC157" s="61">
        <f t="shared" si="3"/>
        <v>0.98514690773252611</v>
      </c>
      <c r="BD157" s="86"/>
    </row>
    <row r="158" spans="1:56" x14ac:dyDescent="0.25">
      <c r="A158" s="85"/>
      <c r="B158" s="55" t="s">
        <v>65</v>
      </c>
      <c r="E158" s="55" t="s">
        <v>866</v>
      </c>
      <c r="G158" s="108"/>
      <c r="H158" s="109"/>
      <c r="I158" s="55" t="s">
        <v>1051</v>
      </c>
      <c r="J158" s="55" t="s">
        <v>1052</v>
      </c>
      <c r="K158" s="55" t="s">
        <v>90</v>
      </c>
      <c r="L158" s="57">
        <v>27.565217320180235</v>
      </c>
      <c r="M158" s="55">
        <v>9</v>
      </c>
      <c r="N158" s="55" t="s">
        <v>68</v>
      </c>
      <c r="AB158" s="55">
        <v>2</v>
      </c>
      <c r="AF158" s="59">
        <v>49072.787063387877</v>
      </c>
      <c r="AI158" s="55" t="s">
        <v>869</v>
      </c>
      <c r="AY158" s="110" t="s">
        <v>1053</v>
      </c>
      <c r="AZ158" s="55">
        <v>1239.211794529997</v>
      </c>
      <c r="BA158" s="55">
        <v>22</v>
      </c>
      <c r="BB158" s="60">
        <v>27262.659479659931</v>
      </c>
      <c r="BC158" s="61">
        <f t="shared" si="3"/>
        <v>0.44244922683875926</v>
      </c>
      <c r="BD158" s="86"/>
    </row>
    <row r="159" spans="1:56" x14ac:dyDescent="0.25">
      <c r="A159" s="85"/>
      <c r="B159" s="55" t="s">
        <v>65</v>
      </c>
      <c r="C159" s="58"/>
      <c r="D159" s="58" t="s">
        <v>1513</v>
      </c>
      <c r="E159" s="56" t="s">
        <v>888</v>
      </c>
      <c r="F159" s="55">
        <v>20</v>
      </c>
      <c r="G159" s="105" t="s">
        <v>68</v>
      </c>
      <c r="H159" s="122">
        <v>2527</v>
      </c>
      <c r="I159" s="55" t="s">
        <v>90</v>
      </c>
      <c r="J159" s="55" t="s">
        <v>404</v>
      </c>
      <c r="K159" s="55" t="s">
        <v>424</v>
      </c>
      <c r="L159" s="57">
        <v>54</v>
      </c>
      <c r="M159" s="55">
        <v>9</v>
      </c>
      <c r="N159" s="55" t="s">
        <v>71</v>
      </c>
      <c r="AF159" s="59">
        <v>185858.75</v>
      </c>
      <c r="AH159" s="55"/>
      <c r="AJ159" s="55"/>
      <c r="AK159" s="55"/>
      <c r="AL159" s="55"/>
      <c r="AN159" s="55"/>
      <c r="AO159" s="55"/>
      <c r="AQ159" s="55"/>
      <c r="AR159" s="55"/>
      <c r="AT159" s="55"/>
      <c r="AU159" s="55"/>
      <c r="AY159" s="110"/>
      <c r="AZ159" s="55">
        <v>1938.5245786288349</v>
      </c>
      <c r="BA159" s="55">
        <v>54.786511953911543</v>
      </c>
      <c r="BB159" s="55">
        <v>106205</v>
      </c>
      <c r="BC159" s="40">
        <f t="shared" si="3"/>
        <v>1.7236146815195659</v>
      </c>
      <c r="BD159" s="86"/>
    </row>
    <row r="160" spans="1:56" x14ac:dyDescent="0.25">
      <c r="A160" s="85"/>
      <c r="B160" s="55" t="s">
        <v>65</v>
      </c>
      <c r="E160" s="55" t="s">
        <v>866</v>
      </c>
      <c r="G160" s="108"/>
      <c r="H160" s="109"/>
      <c r="I160" s="55" t="s">
        <v>1054</v>
      </c>
      <c r="J160" s="55" t="s">
        <v>1050</v>
      </c>
      <c r="K160" s="55" t="s">
        <v>1049</v>
      </c>
      <c r="L160" s="57">
        <v>31</v>
      </c>
      <c r="M160" s="55">
        <v>9</v>
      </c>
      <c r="N160" s="55" t="s">
        <v>68</v>
      </c>
      <c r="AB160" s="55">
        <v>0</v>
      </c>
      <c r="AF160" s="59">
        <v>48453.687971568004</v>
      </c>
      <c r="AI160" s="55" t="s">
        <v>869</v>
      </c>
      <c r="AY160" s="110"/>
      <c r="AZ160" s="55">
        <v>1121.6131474900001</v>
      </c>
      <c r="BA160" s="55">
        <v>24</v>
      </c>
      <c r="BB160" s="60">
        <v>26918.71553976</v>
      </c>
      <c r="BC160" s="61">
        <f t="shared" si="3"/>
        <v>0.43686731615252788</v>
      </c>
      <c r="BD160" s="86"/>
    </row>
    <row r="161" spans="1:56" x14ac:dyDescent="0.25">
      <c r="A161" s="85"/>
      <c r="B161" s="55" t="s">
        <v>65</v>
      </c>
      <c r="E161" s="55" t="s">
        <v>866</v>
      </c>
      <c r="G161" s="108"/>
      <c r="H161" s="109"/>
      <c r="I161" s="55" t="s">
        <v>1055</v>
      </c>
      <c r="J161" s="55" t="s">
        <v>1050</v>
      </c>
      <c r="K161" s="55" t="s">
        <v>1048</v>
      </c>
      <c r="L161" s="57">
        <v>18.786352644306589</v>
      </c>
      <c r="M161" s="55">
        <v>9</v>
      </c>
      <c r="N161" s="55" t="s">
        <v>68</v>
      </c>
      <c r="AB161" s="55">
        <v>0</v>
      </c>
      <c r="AF161" s="59">
        <v>67794.407999999952</v>
      </c>
      <c r="AI161" s="55" t="s">
        <v>869</v>
      </c>
      <c r="AY161" s="110"/>
      <c r="AZ161" s="55">
        <v>1711.9799999999991</v>
      </c>
      <c r="BA161" s="55">
        <v>22</v>
      </c>
      <c r="BB161" s="60">
        <v>37663.559999999976</v>
      </c>
      <c r="BC161" s="61">
        <f t="shared" si="3"/>
        <v>0.6112467866323904</v>
      </c>
      <c r="BD161" s="86"/>
    </row>
    <row r="162" spans="1:56" x14ac:dyDescent="0.25">
      <c r="A162" s="85"/>
      <c r="B162" s="55" t="s">
        <v>65</v>
      </c>
      <c r="E162" s="55" t="s">
        <v>866</v>
      </c>
      <c r="G162" s="108"/>
      <c r="H162" s="109"/>
      <c r="I162" s="55" t="s">
        <v>1043</v>
      </c>
      <c r="J162" s="55" t="s">
        <v>1052</v>
      </c>
      <c r="K162" s="55" t="s">
        <v>90</v>
      </c>
      <c r="L162" s="57">
        <v>31.001121420634625</v>
      </c>
      <c r="M162" s="55">
        <v>9</v>
      </c>
      <c r="N162" s="55" t="s">
        <v>68</v>
      </c>
      <c r="AB162" s="55">
        <v>2</v>
      </c>
      <c r="AF162" s="59">
        <v>45585.035999999971</v>
      </c>
      <c r="AI162" s="55" t="s">
        <v>869</v>
      </c>
      <c r="AY162" s="110"/>
      <c r="AZ162" s="55">
        <v>1384.2599999999991</v>
      </c>
      <c r="BA162" s="55">
        <v>18</v>
      </c>
      <c r="BB162" s="60">
        <v>25325.019999999982</v>
      </c>
      <c r="BC162" s="61">
        <f t="shared" si="3"/>
        <v>0.41100302510970865</v>
      </c>
      <c r="BD162" s="86"/>
    </row>
    <row r="163" spans="1:56" x14ac:dyDescent="0.25">
      <c r="A163" s="85"/>
      <c r="B163" s="55" t="s">
        <v>65</v>
      </c>
      <c r="E163" s="55" t="s">
        <v>866</v>
      </c>
      <c r="G163" s="108"/>
      <c r="H163" s="109"/>
      <c r="I163" s="55" t="s">
        <v>1044</v>
      </c>
      <c r="J163" s="55" t="s">
        <v>1043</v>
      </c>
      <c r="K163" s="55" t="s">
        <v>73</v>
      </c>
      <c r="L163" s="57">
        <v>41.145283947481232</v>
      </c>
      <c r="M163" s="55">
        <v>9</v>
      </c>
      <c r="N163" s="55" t="s">
        <v>68</v>
      </c>
      <c r="AB163" s="55">
        <v>2</v>
      </c>
      <c r="AF163" s="59">
        <v>20407.788</v>
      </c>
      <c r="AI163" s="55" t="s">
        <v>869</v>
      </c>
      <c r="AY163" s="110"/>
      <c r="AZ163" s="55">
        <v>586.15000000000009</v>
      </c>
      <c r="BA163" s="55">
        <v>20</v>
      </c>
      <c r="BB163" s="60">
        <v>11337.66</v>
      </c>
      <c r="BC163" s="61">
        <f t="shared" si="3"/>
        <v>0.18400035054919373</v>
      </c>
      <c r="BD163" s="86"/>
    </row>
    <row r="164" spans="1:56" x14ac:dyDescent="0.25">
      <c r="A164" s="85"/>
      <c r="B164" s="55" t="s">
        <v>65</v>
      </c>
      <c r="E164" s="55" t="s">
        <v>866</v>
      </c>
      <c r="G164" s="108"/>
      <c r="H164" s="109"/>
      <c r="I164" s="55" t="s">
        <v>1056</v>
      </c>
      <c r="J164" s="55" t="s">
        <v>1057</v>
      </c>
      <c r="K164" s="55" t="s">
        <v>73</v>
      </c>
      <c r="L164" s="57">
        <v>19</v>
      </c>
      <c r="M164" s="55">
        <v>9</v>
      </c>
      <c r="N164" s="55" t="s">
        <v>68</v>
      </c>
      <c r="AB164" s="55">
        <v>1</v>
      </c>
      <c r="AF164" s="59">
        <v>82170.719999999579</v>
      </c>
      <c r="AI164" s="55" t="s">
        <v>869</v>
      </c>
      <c r="AY164" s="110"/>
      <c r="AZ164" s="55">
        <v>1984.79999999999</v>
      </c>
      <c r="BA164" s="55">
        <v>23</v>
      </c>
      <c r="BB164" s="60">
        <v>45650.399999999769</v>
      </c>
      <c r="BC164" s="61">
        <f t="shared" si="3"/>
        <v>0.7408662460076304</v>
      </c>
      <c r="BD164" s="86"/>
    </row>
    <row r="165" spans="1:56" x14ac:dyDescent="0.25">
      <c r="A165" s="85"/>
      <c r="B165" s="55" t="s">
        <v>65</v>
      </c>
      <c r="C165" s="58"/>
      <c r="D165" s="58" t="s">
        <v>1512</v>
      </c>
      <c r="E165" s="55" t="s">
        <v>866</v>
      </c>
      <c r="F165" s="55"/>
      <c r="G165" s="105"/>
      <c r="H165" s="109"/>
      <c r="I165" s="55" t="s">
        <v>1058</v>
      </c>
      <c r="J165" s="55" t="s">
        <v>404</v>
      </c>
      <c r="K165" s="55" t="s">
        <v>1046</v>
      </c>
      <c r="L165" s="57">
        <v>18</v>
      </c>
      <c r="M165" s="55">
        <v>9</v>
      </c>
      <c r="N165" s="55" t="s">
        <v>68</v>
      </c>
      <c r="AB165" s="55">
        <v>0</v>
      </c>
      <c r="AF165" s="59">
        <v>20824.128000000001</v>
      </c>
      <c r="AG165" s="59" t="s">
        <v>1514</v>
      </c>
      <c r="AI165" s="55" t="s">
        <v>869</v>
      </c>
      <c r="AY165" s="110"/>
      <c r="AZ165" s="55">
        <v>482.04</v>
      </c>
      <c r="BA165" s="55">
        <v>24</v>
      </c>
      <c r="BB165" s="60">
        <v>11568.960000000001</v>
      </c>
      <c r="BC165" s="61">
        <f t="shared" si="3"/>
        <v>0.18775414816545924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1059</v>
      </c>
      <c r="J166" s="55" t="s">
        <v>1060</v>
      </c>
      <c r="K166" s="55" t="s">
        <v>1061</v>
      </c>
      <c r="L166" s="57">
        <v>15.512641489474241</v>
      </c>
      <c r="M166" s="55">
        <v>9</v>
      </c>
      <c r="N166" s="55" t="s">
        <v>68</v>
      </c>
      <c r="AB166" s="55">
        <v>11</v>
      </c>
      <c r="AF166" s="59">
        <v>24502.175999999999</v>
      </c>
      <c r="AI166" s="55" t="s">
        <v>869</v>
      </c>
      <c r="AY166" s="110"/>
      <c r="AZ166" s="55">
        <v>850.77</v>
      </c>
      <c r="BA166" s="55">
        <v>16</v>
      </c>
      <c r="BB166" s="60">
        <v>13612.32</v>
      </c>
      <c r="BC166" s="61">
        <f t="shared" si="3"/>
        <v>0.22091610189296565</v>
      </c>
      <c r="BD166" s="86"/>
    </row>
    <row r="167" spans="1:56" x14ac:dyDescent="0.25">
      <c r="A167" s="85"/>
      <c r="B167" s="55" t="s">
        <v>65</v>
      </c>
      <c r="C167" s="58"/>
      <c r="D167" s="58"/>
      <c r="E167" s="55" t="s">
        <v>866</v>
      </c>
      <c r="F167" s="55"/>
      <c r="G167" s="105"/>
      <c r="H167" s="109"/>
      <c r="I167" s="55" t="s">
        <v>1062</v>
      </c>
      <c r="J167" s="55" t="s">
        <v>89</v>
      </c>
      <c r="K167" s="55" t="s">
        <v>1063</v>
      </c>
      <c r="L167" s="57">
        <v>19.457502016199705</v>
      </c>
      <c r="M167" s="55">
        <v>9</v>
      </c>
      <c r="N167" s="55" t="s">
        <v>68</v>
      </c>
      <c r="AB167" s="55">
        <v>2</v>
      </c>
      <c r="AF167" s="59">
        <v>49280.831999999922</v>
      </c>
      <c r="AI167" s="55" t="s">
        <v>869</v>
      </c>
      <c r="AY167" s="110" t="s">
        <v>1064</v>
      </c>
      <c r="AZ167" s="55">
        <v>1215.3199999999979</v>
      </c>
      <c r="BA167" s="55">
        <v>24</v>
      </c>
      <c r="BB167" s="60">
        <v>27378.239999999954</v>
      </c>
      <c r="BC167" s="61">
        <f t="shared" si="3"/>
        <v>0.44432499805250375</v>
      </c>
      <c r="BD167" s="86"/>
    </row>
    <row r="168" spans="1:56" x14ac:dyDescent="0.25">
      <c r="A168" s="85"/>
      <c r="B168" s="55" t="s">
        <v>65</v>
      </c>
      <c r="E168" s="55" t="s">
        <v>866</v>
      </c>
      <c r="G168" s="108"/>
      <c r="H168" s="109"/>
      <c r="I168" s="55" t="s">
        <v>1065</v>
      </c>
      <c r="J168" s="55" t="s">
        <v>90</v>
      </c>
      <c r="K168" s="55" t="s">
        <v>404</v>
      </c>
      <c r="L168" s="57">
        <v>18.075008819797837</v>
      </c>
      <c r="M168" s="55">
        <v>9</v>
      </c>
      <c r="N168" s="55" t="s">
        <v>68</v>
      </c>
      <c r="AB168" s="55">
        <v>10</v>
      </c>
      <c r="AF168" s="59">
        <v>98573.687999999951</v>
      </c>
      <c r="AI168" s="55" t="s">
        <v>869</v>
      </c>
      <c r="AY168" s="110"/>
      <c r="AZ168" s="55">
        <v>1878.1799999999989</v>
      </c>
      <c r="BA168" s="55">
        <v>29</v>
      </c>
      <c r="BB168" s="60">
        <v>54763.159999999974</v>
      </c>
      <c r="BC168" s="61">
        <f t="shared" si="3"/>
        <v>0.88875840668899753</v>
      </c>
      <c r="BD168" s="86"/>
    </row>
    <row r="169" spans="1:56" x14ac:dyDescent="0.25">
      <c r="A169" s="85"/>
      <c r="B169" s="55" t="s">
        <v>65</v>
      </c>
      <c r="E169" s="55" t="s">
        <v>866</v>
      </c>
      <c r="G169" s="108"/>
      <c r="H169" s="109"/>
      <c r="I169" s="55" t="s">
        <v>1050</v>
      </c>
      <c r="J169" s="55" t="s">
        <v>1066</v>
      </c>
      <c r="K169" s="55" t="s">
        <v>409</v>
      </c>
      <c r="L169" s="57">
        <v>32.210438453101908</v>
      </c>
      <c r="M169" s="55">
        <v>9</v>
      </c>
      <c r="N169" s="55" t="s">
        <v>68</v>
      </c>
      <c r="AB169" s="55">
        <v>0</v>
      </c>
      <c r="AF169" s="59">
        <v>114983.24399999966</v>
      </c>
      <c r="AI169" s="55" t="s">
        <v>869</v>
      </c>
      <c r="AY169" s="120" t="s">
        <v>1067</v>
      </c>
      <c r="AZ169" s="55">
        <v>3260.829999999989</v>
      </c>
      <c r="BA169" s="55">
        <v>19.600000000000001</v>
      </c>
      <c r="BB169" s="60">
        <v>63879.579999999805</v>
      </c>
      <c r="BC169" s="61">
        <f t="shared" si="3"/>
        <v>1.0367099659837418</v>
      </c>
      <c r="BD169" s="86"/>
    </row>
    <row r="170" spans="1:56" x14ac:dyDescent="0.25">
      <c r="A170" s="85"/>
      <c r="B170" s="55" t="s">
        <v>65</v>
      </c>
      <c r="D170" s="55" t="s">
        <v>1512</v>
      </c>
      <c r="E170" s="55" t="s">
        <v>866</v>
      </c>
      <c r="G170" s="108"/>
      <c r="H170" s="109"/>
      <c r="I170" s="55" t="s">
        <v>686</v>
      </c>
      <c r="J170" s="55" t="s">
        <v>1069</v>
      </c>
      <c r="K170" s="55" t="s">
        <v>573</v>
      </c>
      <c r="L170" s="57">
        <v>27</v>
      </c>
      <c r="M170" s="55">
        <v>9</v>
      </c>
      <c r="N170" s="55" t="s">
        <v>71</v>
      </c>
      <c r="AF170" s="59">
        <v>253130</v>
      </c>
      <c r="AI170" s="55" t="s">
        <v>869</v>
      </c>
      <c r="AY170" s="120"/>
      <c r="BB170" s="60">
        <v>120538</v>
      </c>
      <c r="BC170" s="61">
        <f t="shared" si="3"/>
        <v>1.9562267923450443</v>
      </c>
      <c r="BD170" s="86"/>
    </row>
    <row r="171" spans="1:56" x14ac:dyDescent="0.25">
      <c r="A171" s="85"/>
      <c r="B171" s="55" t="s">
        <v>65</v>
      </c>
      <c r="E171" s="55" t="s">
        <v>866</v>
      </c>
      <c r="G171" s="108"/>
      <c r="H171" s="109"/>
      <c r="I171" s="55" t="s">
        <v>541</v>
      </c>
      <c r="J171" s="55" t="s">
        <v>90</v>
      </c>
      <c r="K171" s="55" t="s">
        <v>1065</v>
      </c>
      <c r="L171" s="57">
        <v>20</v>
      </c>
      <c r="M171" s="55">
        <v>9</v>
      </c>
      <c r="N171" s="55" t="s">
        <v>68</v>
      </c>
      <c r="AB171" s="55">
        <v>3</v>
      </c>
      <c r="AF171" s="59">
        <v>29623.103999999999</v>
      </c>
      <c r="AI171" s="55" t="s">
        <v>869</v>
      </c>
      <c r="AY171" s="110"/>
      <c r="AZ171" s="55">
        <v>685.72</v>
      </c>
      <c r="BA171" s="55">
        <v>24</v>
      </c>
      <c r="BB171" s="60">
        <v>16457.28</v>
      </c>
      <c r="BC171" s="61">
        <f t="shared" si="3"/>
        <v>0.26708732569915089</v>
      </c>
      <c r="BD171" s="86"/>
    </row>
    <row r="172" spans="1:56" x14ac:dyDescent="0.25">
      <c r="A172" s="85"/>
      <c r="B172" s="55" t="s">
        <v>65</v>
      </c>
      <c r="E172" s="55" t="s">
        <v>866</v>
      </c>
      <c r="G172" s="108"/>
      <c r="H172" s="109"/>
      <c r="I172" s="55" t="s">
        <v>1019</v>
      </c>
      <c r="J172" s="55" t="s">
        <v>1017</v>
      </c>
      <c r="K172" s="55" t="s">
        <v>1070</v>
      </c>
      <c r="L172" s="57">
        <v>31</v>
      </c>
      <c r="M172" s="55">
        <v>9</v>
      </c>
      <c r="N172" s="55" t="s">
        <v>68</v>
      </c>
      <c r="AB172" s="55">
        <v>0</v>
      </c>
      <c r="AF172" s="59">
        <v>14326.884</v>
      </c>
      <c r="AI172" s="55" t="s">
        <v>869</v>
      </c>
      <c r="AY172" s="120"/>
      <c r="AZ172" s="55">
        <v>361.79</v>
      </c>
      <c r="BA172" s="55">
        <v>22</v>
      </c>
      <c r="BB172" s="60">
        <v>7959.38</v>
      </c>
      <c r="BC172" s="61">
        <f t="shared" si="3"/>
        <v>0.12917380748357613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1061</v>
      </c>
      <c r="J173" s="55" t="s">
        <v>404</v>
      </c>
      <c r="K173" s="55" t="s">
        <v>1052</v>
      </c>
      <c r="L173" s="57">
        <v>53.645948159371038</v>
      </c>
      <c r="M173" s="55">
        <v>9</v>
      </c>
      <c r="N173" s="55" t="s">
        <v>69</v>
      </c>
      <c r="AB173" s="55">
        <v>13</v>
      </c>
      <c r="AF173" s="59">
        <v>114290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2574.6899999999951</v>
      </c>
      <c r="BA173" s="55">
        <v>34.333333333333336</v>
      </c>
      <c r="BB173" s="55">
        <v>87915.599999999817</v>
      </c>
      <c r="BC173" s="61">
        <f t="shared" si="3"/>
        <v>1.4267936433746173</v>
      </c>
      <c r="BD173" s="86"/>
    </row>
    <row r="174" spans="1:56" x14ac:dyDescent="0.25">
      <c r="A174" s="85"/>
      <c r="B174" s="55" t="s">
        <v>65</v>
      </c>
      <c r="C174" s="58"/>
      <c r="D174" s="58" t="s">
        <v>1512</v>
      </c>
      <c r="E174" s="55" t="s">
        <v>866</v>
      </c>
      <c r="F174" s="55"/>
      <c r="G174" s="105"/>
      <c r="H174" s="109"/>
      <c r="I174" s="55" t="s">
        <v>1071</v>
      </c>
      <c r="J174" s="55" t="s">
        <v>404</v>
      </c>
      <c r="K174" s="55" t="s">
        <v>1046</v>
      </c>
      <c r="L174" s="57">
        <v>18</v>
      </c>
      <c r="M174" s="55">
        <v>9</v>
      </c>
      <c r="N174" s="55" t="s">
        <v>68</v>
      </c>
      <c r="AB174" s="55">
        <v>0</v>
      </c>
      <c r="AF174" s="59">
        <v>18104.112000000001</v>
      </c>
      <c r="AG174" s="59" t="s">
        <v>1514</v>
      </c>
      <c r="AI174" s="55" t="s">
        <v>869</v>
      </c>
      <c r="AY174" s="110"/>
      <c r="AZ174" s="55">
        <v>386.84</v>
      </c>
      <c r="BA174" s="55">
        <v>26</v>
      </c>
      <c r="BB174" s="60">
        <v>10057.84</v>
      </c>
      <c r="BC174" s="61">
        <f t="shared" si="3"/>
        <v>0.16322998623769833</v>
      </c>
      <c r="BD174" s="86"/>
    </row>
    <row r="175" spans="1:56" x14ac:dyDescent="0.25">
      <c r="A175" s="85"/>
      <c r="B175" s="55" t="s">
        <v>65</v>
      </c>
      <c r="C175" s="58"/>
      <c r="D175" s="58" t="s">
        <v>1512</v>
      </c>
      <c r="E175" s="55" t="s">
        <v>866</v>
      </c>
      <c r="F175" s="55"/>
      <c r="G175" s="105"/>
      <c r="H175" s="109"/>
      <c r="I175" s="55" t="s">
        <v>1072</v>
      </c>
      <c r="J175" s="55" t="s">
        <v>404</v>
      </c>
      <c r="K175" s="55" t="s">
        <v>1046</v>
      </c>
      <c r="L175" s="57">
        <v>26</v>
      </c>
      <c r="M175" s="55">
        <v>9</v>
      </c>
      <c r="N175" s="55" t="s">
        <v>68</v>
      </c>
      <c r="AB175" s="55">
        <v>0</v>
      </c>
      <c r="AF175" s="59">
        <v>17264.808000000005</v>
      </c>
      <c r="AG175" s="59" t="s">
        <v>1514</v>
      </c>
      <c r="AI175" s="55" t="s">
        <v>869</v>
      </c>
      <c r="AY175" s="110"/>
      <c r="AZ175" s="55">
        <v>435.98</v>
      </c>
      <c r="BA175" s="55">
        <v>22</v>
      </c>
      <c r="BB175" s="60">
        <v>9591.5600000000013</v>
      </c>
      <c r="BC175" s="61">
        <f t="shared" si="3"/>
        <v>0.15566266780919741</v>
      </c>
      <c r="BD175" s="86"/>
    </row>
    <row r="176" spans="1:56" x14ac:dyDescent="0.25">
      <c r="A176" s="85"/>
      <c r="B176" s="55" t="s">
        <v>65</v>
      </c>
      <c r="C176" s="58"/>
      <c r="D176" s="58" t="s">
        <v>1512</v>
      </c>
      <c r="E176" s="55" t="s">
        <v>866</v>
      </c>
      <c r="F176" s="55"/>
      <c r="G176" s="105"/>
      <c r="H176" s="109"/>
      <c r="I176" s="55" t="s">
        <v>1073</v>
      </c>
      <c r="J176" s="55" t="s">
        <v>1074</v>
      </c>
      <c r="K176" s="55" t="s">
        <v>685</v>
      </c>
      <c r="L176" s="57">
        <v>76</v>
      </c>
      <c r="M176" s="55">
        <v>9</v>
      </c>
      <c r="N176" s="55" t="s">
        <v>1075</v>
      </c>
      <c r="AF176" s="59">
        <v>14626.800000000001</v>
      </c>
      <c r="AG176" s="59" t="s">
        <v>1514</v>
      </c>
      <c r="AY176" s="110"/>
      <c r="BB176" s="60">
        <v>8126</v>
      </c>
      <c r="BC176" s="61">
        <f t="shared" si="3"/>
        <v>0.13187790501415181</v>
      </c>
      <c r="BD176" s="86"/>
    </row>
    <row r="177" spans="1:56" x14ac:dyDescent="0.25">
      <c r="A177" s="85"/>
      <c r="B177" s="55" t="s">
        <v>65</v>
      </c>
      <c r="C177" s="58"/>
      <c r="D177" s="58" t="s">
        <v>1512</v>
      </c>
      <c r="E177" s="55" t="s">
        <v>866</v>
      </c>
      <c r="F177" s="55"/>
      <c r="G177" s="105"/>
      <c r="H177" s="109"/>
      <c r="I177" s="55" t="s">
        <v>1046</v>
      </c>
      <c r="J177" s="55" t="s">
        <v>1071</v>
      </c>
      <c r="K177" s="55" t="s">
        <v>1052</v>
      </c>
      <c r="L177" s="57">
        <v>28.101632701004288</v>
      </c>
      <c r="M177" s="55">
        <v>9</v>
      </c>
      <c r="N177" s="55" t="s">
        <v>68</v>
      </c>
      <c r="AB177" s="55">
        <v>3</v>
      </c>
      <c r="AF177" s="59">
        <v>24518.880000000001</v>
      </c>
      <c r="AG177" s="59" t="s">
        <v>1514</v>
      </c>
      <c r="AI177" s="55" t="s">
        <v>869</v>
      </c>
      <c r="AY177" s="110"/>
      <c r="AZ177" s="55">
        <v>536.86</v>
      </c>
      <c r="BA177" s="55">
        <v>25</v>
      </c>
      <c r="BB177" s="60">
        <v>13621.6</v>
      </c>
      <c r="BC177" s="61">
        <f t="shared" si="3"/>
        <v>0.22106670821323779</v>
      </c>
      <c r="BD177" s="86"/>
    </row>
    <row r="178" spans="1:56" x14ac:dyDescent="0.25">
      <c r="A178" s="85"/>
      <c r="B178" s="55" t="s">
        <v>65</v>
      </c>
      <c r="C178" s="58"/>
      <c r="D178" s="58" t="s">
        <v>1512</v>
      </c>
      <c r="E178" s="55" t="s">
        <v>866</v>
      </c>
      <c r="F178" s="55"/>
      <c r="G178" s="105"/>
      <c r="H178" s="109"/>
      <c r="I178" s="55" t="s">
        <v>1074</v>
      </c>
      <c r="J178" s="55" t="s">
        <v>1046</v>
      </c>
      <c r="K178" s="55" t="s">
        <v>1073</v>
      </c>
      <c r="L178" s="57">
        <v>14</v>
      </c>
      <c r="M178" s="55">
        <v>9</v>
      </c>
      <c r="N178" s="55" t="s">
        <v>68</v>
      </c>
      <c r="AB178" s="55">
        <v>0</v>
      </c>
      <c r="AF178" s="59">
        <v>22864.643999999957</v>
      </c>
      <c r="AG178" s="59" t="s">
        <v>1514</v>
      </c>
      <c r="AI178" s="55" t="s">
        <v>869</v>
      </c>
      <c r="AY178" s="110"/>
      <c r="AZ178" s="55">
        <v>577.38999999999896</v>
      </c>
      <c r="BA178" s="55">
        <v>22</v>
      </c>
      <c r="BB178" s="60">
        <v>12702.579999999976</v>
      </c>
      <c r="BC178" s="61">
        <f t="shared" si="3"/>
        <v>0.20615181376749461</v>
      </c>
      <c r="BD178" s="86"/>
    </row>
    <row r="179" spans="1:56" x14ac:dyDescent="0.25">
      <c r="A179" s="85"/>
      <c r="B179" s="55" t="s">
        <v>65</v>
      </c>
      <c r="C179" s="58"/>
      <c r="D179" s="58" t="s">
        <v>1515</v>
      </c>
      <c r="E179" s="55" t="s">
        <v>866</v>
      </c>
      <c r="F179" s="55"/>
      <c r="G179" s="203"/>
      <c r="H179" s="204"/>
      <c r="I179" s="55" t="s">
        <v>1076</v>
      </c>
      <c r="J179" s="55" t="s">
        <v>1066</v>
      </c>
      <c r="K179" s="55" t="s">
        <v>73</v>
      </c>
      <c r="M179" s="55">
        <v>9</v>
      </c>
      <c r="N179" s="55" t="s">
        <v>68</v>
      </c>
      <c r="AF179" s="59">
        <v>23706.824552423954</v>
      </c>
      <c r="AG179" s="59" t="s">
        <v>1516</v>
      </c>
      <c r="AY179" s="110"/>
      <c r="BB179" s="60">
        <v>13170</v>
      </c>
      <c r="BC179" s="61">
        <f t="shared" si="3"/>
        <v>0.21373763340344318</v>
      </c>
      <c r="BD179" s="86"/>
    </row>
    <row r="180" spans="1:56" x14ac:dyDescent="0.25">
      <c r="A180" s="85"/>
      <c r="B180" s="55" t="s">
        <v>65</v>
      </c>
      <c r="D180" s="58" t="s">
        <v>1515</v>
      </c>
      <c r="E180" s="55" t="s">
        <v>866</v>
      </c>
      <c r="F180" s="55"/>
      <c r="G180" s="121"/>
      <c r="H180" s="122"/>
      <c r="I180" s="55" t="s">
        <v>1076</v>
      </c>
      <c r="J180" s="55" t="s">
        <v>1066</v>
      </c>
      <c r="K180" s="55" t="s">
        <v>1077</v>
      </c>
      <c r="L180" s="57">
        <v>44.48456619851585</v>
      </c>
      <c r="M180" s="55">
        <v>9</v>
      </c>
      <c r="N180" s="55" t="s">
        <v>69</v>
      </c>
      <c r="AB180" s="55">
        <v>6</v>
      </c>
      <c r="AF180" s="59">
        <v>118575</v>
      </c>
      <c r="AG180" s="59">
        <v>13643.27</v>
      </c>
      <c r="AH180" s="55"/>
      <c r="AI180" s="55" t="s">
        <v>869</v>
      </c>
      <c r="AJ180" s="55"/>
      <c r="AK180" s="55"/>
      <c r="AL180" s="55"/>
      <c r="AN180" s="55"/>
      <c r="AO180" s="55"/>
      <c r="AQ180" s="55"/>
      <c r="AR180" s="55"/>
      <c r="AT180" s="55"/>
      <c r="AU180" s="55"/>
      <c r="AY180" s="110"/>
      <c r="AZ180" s="55">
        <v>2147.8793076499978</v>
      </c>
      <c r="BA180" s="55">
        <v>29.333333333333332</v>
      </c>
      <c r="BB180" s="55">
        <v>60807.492305999935</v>
      </c>
      <c r="BC180" s="61">
        <f t="shared" si="3"/>
        <v>0.98685265745501183</v>
      </c>
      <c r="BD180" s="86"/>
    </row>
    <row r="181" spans="1:56" x14ac:dyDescent="0.25">
      <c r="A181" s="85"/>
      <c r="B181" s="55" t="s">
        <v>65</v>
      </c>
      <c r="E181" s="55" t="s">
        <v>866</v>
      </c>
      <c r="F181" s="55"/>
      <c r="G181" s="105"/>
      <c r="H181" s="106"/>
      <c r="I181" s="55" t="s">
        <v>1078</v>
      </c>
      <c r="J181" s="55" t="s">
        <v>1079</v>
      </c>
      <c r="K181" s="55" t="s">
        <v>73</v>
      </c>
      <c r="L181" s="57">
        <v>19.810378030135041</v>
      </c>
      <c r="M181" s="55">
        <v>10</v>
      </c>
      <c r="N181" s="55" t="s">
        <v>68</v>
      </c>
      <c r="AB181" s="55">
        <v>0</v>
      </c>
      <c r="AF181" s="59">
        <v>33929.675999999963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92"/>
      <c r="AZ181" s="55">
        <v>856.80999999999892</v>
      </c>
      <c r="BA181" s="55">
        <v>22</v>
      </c>
      <c r="BB181" s="55">
        <v>18849.819999999978</v>
      </c>
      <c r="BC181" s="61">
        <f t="shared" si="3"/>
        <v>0.30591616680948264</v>
      </c>
      <c r="BD181" s="86"/>
    </row>
    <row r="182" spans="1:56" x14ac:dyDescent="0.25">
      <c r="A182" s="85"/>
      <c r="B182" s="55" t="s">
        <v>65</v>
      </c>
      <c r="C182" s="58"/>
      <c r="D182" s="58"/>
      <c r="E182" s="55" t="s">
        <v>866</v>
      </c>
      <c r="F182" s="55"/>
      <c r="G182" s="105"/>
      <c r="H182" s="109"/>
      <c r="I182" s="55" t="s">
        <v>1079</v>
      </c>
      <c r="J182" s="55" t="s">
        <v>1080</v>
      </c>
      <c r="K182" s="55" t="s">
        <v>73</v>
      </c>
      <c r="L182" s="57">
        <v>48.977451949743177</v>
      </c>
      <c r="M182" s="55">
        <v>10</v>
      </c>
      <c r="N182" s="55" t="s">
        <v>68</v>
      </c>
      <c r="AB182" s="55">
        <v>5</v>
      </c>
      <c r="AF182" s="59">
        <v>44784.359999999971</v>
      </c>
      <c r="AI182" s="55" t="s">
        <v>869</v>
      </c>
      <c r="AY182" s="110"/>
      <c r="AZ182" s="55">
        <v>1027.089999999999</v>
      </c>
      <c r="BA182" s="55">
        <v>31</v>
      </c>
      <c r="BB182" s="60">
        <v>24880.199999999983</v>
      </c>
      <c r="BC182" s="61">
        <f t="shared" si="3"/>
        <v>0.403783983796837</v>
      </c>
      <c r="BD182" s="86"/>
    </row>
    <row r="183" spans="1:56" x14ac:dyDescent="0.25">
      <c r="A183" s="85"/>
      <c r="B183" s="55" t="s">
        <v>65</v>
      </c>
      <c r="C183" s="58"/>
      <c r="D183" s="58"/>
      <c r="E183" s="55" t="s">
        <v>866</v>
      </c>
      <c r="F183" s="55"/>
      <c r="G183" s="105"/>
      <c r="H183" s="109"/>
      <c r="I183" s="55" t="s">
        <v>1081</v>
      </c>
      <c r="J183" s="55" t="s">
        <v>942</v>
      </c>
      <c r="K183" s="55" t="s">
        <v>1082</v>
      </c>
      <c r="L183" s="57">
        <v>35.68223275876263</v>
      </c>
      <c r="M183" s="55">
        <v>10</v>
      </c>
      <c r="N183" s="55" t="s">
        <v>68</v>
      </c>
      <c r="AB183" s="55">
        <v>15</v>
      </c>
      <c r="AF183" s="59">
        <v>166187.37599999987</v>
      </c>
      <c r="AI183" s="55" t="s">
        <v>869</v>
      </c>
      <c r="AY183" s="110"/>
      <c r="AZ183" s="55">
        <v>2429.6399999999985</v>
      </c>
      <c r="BA183" s="55">
        <v>38</v>
      </c>
      <c r="BB183" s="60">
        <v>92326.31999999992</v>
      </c>
      <c r="BC183" s="61">
        <f t="shared" si="3"/>
        <v>1.4983757887356846</v>
      </c>
      <c r="BD183" s="86"/>
    </row>
    <row r="184" spans="1:56" x14ac:dyDescent="0.25">
      <c r="A184" s="85"/>
      <c r="B184" s="55" t="s">
        <v>65</v>
      </c>
      <c r="C184" s="58"/>
      <c r="D184" s="58"/>
      <c r="E184" s="55" t="s">
        <v>866</v>
      </c>
      <c r="F184" s="55"/>
      <c r="G184" s="105"/>
      <c r="H184" s="106"/>
      <c r="I184" s="55" t="s">
        <v>1083</v>
      </c>
      <c r="J184" s="55" t="s">
        <v>1078</v>
      </c>
      <c r="K184" s="55" t="s">
        <v>73</v>
      </c>
      <c r="M184" s="55">
        <v>10</v>
      </c>
      <c r="N184" s="55" t="s">
        <v>68</v>
      </c>
      <c r="AB184" s="55">
        <v>2</v>
      </c>
      <c r="AF184" s="59">
        <v>16264.800000000001</v>
      </c>
      <c r="AH184" s="55"/>
      <c r="AI184" s="55" t="s">
        <v>869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AZ184" s="55">
        <v>502</v>
      </c>
      <c r="BA184" s="55">
        <v>18</v>
      </c>
      <c r="BB184" s="55">
        <v>9036</v>
      </c>
      <c r="BC184" s="61">
        <f t="shared" si="3"/>
        <v>0.14664641271325077</v>
      </c>
      <c r="BD184" s="86"/>
    </row>
    <row r="185" spans="1:56" x14ac:dyDescent="0.25">
      <c r="A185" s="85"/>
      <c r="B185" s="55" t="s">
        <v>65</v>
      </c>
      <c r="C185" s="58"/>
      <c r="D185" s="58"/>
      <c r="E185" s="55" t="s">
        <v>866</v>
      </c>
      <c r="F185" s="55"/>
      <c r="G185" s="105"/>
      <c r="H185" s="122"/>
      <c r="I185" s="55" t="s">
        <v>1084</v>
      </c>
      <c r="J185" s="55" t="s">
        <v>1085</v>
      </c>
      <c r="K185" s="55" t="s">
        <v>1081</v>
      </c>
      <c r="L185" s="57">
        <v>23.330795077838996</v>
      </c>
      <c r="M185" s="55">
        <v>10</v>
      </c>
      <c r="N185" s="55" t="s">
        <v>68</v>
      </c>
      <c r="AB185" s="55">
        <v>6</v>
      </c>
      <c r="AF185" s="59">
        <v>67047.624000000011</v>
      </c>
      <c r="AH185" s="55"/>
      <c r="AI185" s="55" t="s">
        <v>869</v>
      </c>
      <c r="AJ185" s="55"/>
      <c r="AK185" s="55"/>
      <c r="AL185" s="55"/>
      <c r="AN185" s="55"/>
      <c r="AO185" s="55"/>
      <c r="AQ185" s="55"/>
      <c r="AR185" s="55"/>
      <c r="AT185" s="55"/>
      <c r="AU185" s="55"/>
      <c r="AY185" s="110"/>
      <c r="AZ185" s="55">
        <v>1330.31</v>
      </c>
      <c r="BA185" s="55">
        <v>28</v>
      </c>
      <c r="BB185" s="55">
        <v>37248.680000000008</v>
      </c>
      <c r="BC185" s="61">
        <f t="shared" si="3"/>
        <v>0.60451364545194897</v>
      </c>
      <c r="BD185" s="86"/>
    </row>
    <row r="186" spans="1:56" x14ac:dyDescent="0.25">
      <c r="A186" s="85"/>
      <c r="B186" s="55" t="s">
        <v>72</v>
      </c>
      <c r="D186" s="55" t="s">
        <v>1086</v>
      </c>
      <c r="E186" s="55" t="s">
        <v>866</v>
      </c>
      <c r="F186" s="55"/>
      <c r="G186" s="121"/>
      <c r="H186" s="122"/>
      <c r="I186" s="55" t="s">
        <v>1087</v>
      </c>
      <c r="J186" s="55" t="s">
        <v>1088</v>
      </c>
      <c r="K186" s="55" t="s">
        <v>1089</v>
      </c>
      <c r="L186" s="57">
        <v>42.359660179957075</v>
      </c>
      <c r="M186" s="55">
        <v>10</v>
      </c>
      <c r="N186" s="55" t="s">
        <v>69</v>
      </c>
      <c r="AB186" s="55">
        <v>2</v>
      </c>
      <c r="AF186" s="59">
        <v>147273</v>
      </c>
      <c r="AH186" s="55"/>
      <c r="AI186" s="55" t="s">
        <v>869</v>
      </c>
      <c r="AJ186" s="55"/>
      <c r="AK186" s="55"/>
      <c r="AL186" s="55"/>
      <c r="AN186" s="55"/>
      <c r="AO186" s="55"/>
      <c r="AQ186" s="55"/>
      <c r="AR186" s="55"/>
      <c r="AT186" s="55"/>
      <c r="AU186" s="55"/>
      <c r="AY186" s="110"/>
      <c r="AZ186" s="55">
        <v>3717.62</v>
      </c>
      <c r="BA186" s="55">
        <v>20</v>
      </c>
      <c r="BB186" s="55">
        <v>75524.679999999993</v>
      </c>
      <c r="BC186" s="61">
        <f t="shared" si="3"/>
        <v>1.2256998000571264</v>
      </c>
      <c r="BD186" s="86"/>
    </row>
    <row r="187" spans="1:56" x14ac:dyDescent="0.25">
      <c r="A187" s="85"/>
      <c r="B187" s="55" t="s">
        <v>65</v>
      </c>
      <c r="E187" s="55" t="s">
        <v>866</v>
      </c>
      <c r="F187" s="55"/>
      <c r="G187" s="105"/>
      <c r="H187" s="106"/>
      <c r="I187" s="205" t="s">
        <v>1090</v>
      </c>
      <c r="J187" s="55" t="s">
        <v>1091</v>
      </c>
      <c r="K187" s="55" t="s">
        <v>1092</v>
      </c>
      <c r="L187" s="57">
        <v>35.944363592086646</v>
      </c>
      <c r="M187" s="55">
        <v>10</v>
      </c>
      <c r="N187" s="55" t="s">
        <v>68</v>
      </c>
      <c r="AB187" s="55">
        <v>16</v>
      </c>
      <c r="AF187" s="59">
        <v>74506.175999999934</v>
      </c>
      <c r="AH187" s="55"/>
      <c r="AI187" s="55" t="s">
        <v>869</v>
      </c>
      <c r="AJ187" s="55"/>
      <c r="AK187" s="55"/>
      <c r="AL187" s="55"/>
      <c r="AN187" s="55"/>
      <c r="AO187" s="55"/>
      <c r="AQ187" s="55"/>
      <c r="AR187" s="55"/>
      <c r="AT187" s="55"/>
      <c r="AU187" s="55"/>
      <c r="AY187" s="92"/>
      <c r="AZ187" s="55">
        <v>1171.4299999999989</v>
      </c>
      <c r="BA187" s="55">
        <v>35.333333333333336</v>
      </c>
      <c r="BB187" s="55">
        <v>41392.319999999963</v>
      </c>
      <c r="BC187" s="61">
        <f t="shared" si="3"/>
        <v>0.67176131494897506</v>
      </c>
      <c r="BD187" s="86"/>
    </row>
    <row r="188" spans="1:56" x14ac:dyDescent="0.25">
      <c r="A188" s="85"/>
      <c r="B188" s="55" t="s">
        <v>65</v>
      </c>
      <c r="C188" s="58"/>
      <c r="D188" s="58"/>
      <c r="E188" s="55" t="s">
        <v>866</v>
      </c>
      <c r="F188" s="55"/>
      <c r="G188" s="105"/>
      <c r="H188" s="122"/>
      <c r="I188" s="55" t="s">
        <v>1093</v>
      </c>
      <c r="J188" s="55" t="s">
        <v>1081</v>
      </c>
      <c r="K188" s="55" t="s">
        <v>73</v>
      </c>
      <c r="L188" s="57">
        <v>41</v>
      </c>
      <c r="M188" s="55">
        <v>10</v>
      </c>
      <c r="N188" s="55" t="s">
        <v>68</v>
      </c>
      <c r="AB188" s="55">
        <v>0</v>
      </c>
      <c r="AF188" s="59">
        <v>35897.4</v>
      </c>
      <c r="AH188" s="55"/>
      <c r="AI188" s="55" t="s">
        <v>869</v>
      </c>
      <c r="AJ188" s="55"/>
      <c r="AK188" s="55"/>
      <c r="AL188" s="55"/>
      <c r="AN188" s="55"/>
      <c r="AO188" s="55"/>
      <c r="AQ188" s="55"/>
      <c r="AR188" s="55"/>
      <c r="AT188" s="55"/>
      <c r="AU188" s="55"/>
      <c r="AY188" s="110"/>
      <c r="AZ188" s="55">
        <v>712.25</v>
      </c>
      <c r="BA188" s="55">
        <v>28</v>
      </c>
      <c r="BB188" s="55">
        <v>19943</v>
      </c>
      <c r="BC188" s="61">
        <f t="shared" si="3"/>
        <v>0.32365752642102258</v>
      </c>
      <c r="BD188" s="86"/>
    </row>
    <row r="189" spans="1:56" x14ac:dyDescent="0.25">
      <c r="A189" s="85"/>
      <c r="B189" s="20" t="s">
        <v>72</v>
      </c>
      <c r="C189" s="20"/>
      <c r="D189" s="20" t="s">
        <v>1457</v>
      </c>
      <c r="E189" s="20" t="s">
        <v>866</v>
      </c>
      <c r="F189" s="20"/>
      <c r="G189" s="142"/>
      <c r="H189" s="143"/>
      <c r="I189" s="20" t="s">
        <v>1104</v>
      </c>
      <c r="J189" s="20" t="s">
        <v>1105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>
        <v>0</v>
      </c>
      <c r="AF189" s="41">
        <v>60541</v>
      </c>
      <c r="AG189" s="41" t="s">
        <v>1458</v>
      </c>
      <c r="AH189" s="20" t="s">
        <v>700</v>
      </c>
      <c r="AI189" s="20" t="s">
        <v>869</v>
      </c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53"/>
      <c r="BB189" s="55">
        <v>33634</v>
      </c>
      <c r="BC189" s="61">
        <f t="shared" si="3"/>
        <v>0.54585053621043345</v>
      </c>
      <c r="BD189" s="86"/>
    </row>
    <row r="190" spans="1:56" x14ac:dyDescent="0.25">
      <c r="A190" s="85"/>
      <c r="B190" s="20" t="s">
        <v>65</v>
      </c>
      <c r="C190" s="20"/>
      <c r="D190" s="20" t="s">
        <v>1517</v>
      </c>
      <c r="E190" s="20" t="s">
        <v>866</v>
      </c>
      <c r="F190" s="20"/>
      <c r="G190" s="112"/>
      <c r="H190" s="113"/>
      <c r="I190" s="20" t="s">
        <v>1094</v>
      </c>
      <c r="J190" s="20" t="s">
        <v>573</v>
      </c>
      <c r="K190" s="20" t="s">
        <v>73</v>
      </c>
      <c r="L190" s="27"/>
      <c r="M190" s="20">
        <v>11</v>
      </c>
      <c r="N190" s="55" t="s">
        <v>68</v>
      </c>
      <c r="AB190" s="55">
        <v>0</v>
      </c>
      <c r="AF190" s="59">
        <v>110000</v>
      </c>
      <c r="AH190" s="55" t="s">
        <v>737</v>
      </c>
      <c r="AI190" s="55" t="s">
        <v>145</v>
      </c>
      <c r="AJ190" s="55" t="s">
        <v>1456</v>
      </c>
      <c r="AK190" s="55">
        <v>110000</v>
      </c>
      <c r="AL190" s="55"/>
      <c r="AN190" s="55"/>
      <c r="AO190" s="55"/>
      <c r="AQ190" s="55"/>
      <c r="AR190" s="55"/>
      <c r="AT190" s="55"/>
      <c r="AU190" s="55"/>
      <c r="AY190" s="92"/>
      <c r="BB190" s="55">
        <v>66212</v>
      </c>
      <c r="BC190" s="61">
        <f t="shared" si="3"/>
        <v>1.0745631118381762</v>
      </c>
      <c r="BD190" s="86"/>
    </row>
    <row r="191" spans="1:56" x14ac:dyDescent="0.25">
      <c r="A191" s="85"/>
      <c r="B191" s="20" t="s">
        <v>65</v>
      </c>
      <c r="C191" s="20"/>
      <c r="D191" s="20" t="s">
        <v>1517</v>
      </c>
      <c r="E191" s="20" t="s">
        <v>866</v>
      </c>
      <c r="F191" s="20"/>
      <c r="G191" s="112"/>
      <c r="H191" s="113"/>
      <c r="I191" s="20" t="s">
        <v>1095</v>
      </c>
      <c r="J191" s="20" t="s">
        <v>1096</v>
      </c>
      <c r="K191" s="20" t="s">
        <v>73</v>
      </c>
      <c r="L191" s="27"/>
      <c r="M191" s="20">
        <v>11</v>
      </c>
      <c r="N191" s="55" t="s">
        <v>68</v>
      </c>
      <c r="AB191" s="55">
        <v>0</v>
      </c>
      <c r="AF191" s="59">
        <v>31000</v>
      </c>
      <c r="AH191" s="55" t="s">
        <v>737</v>
      </c>
      <c r="AI191" s="55" t="s">
        <v>145</v>
      </c>
      <c r="AJ191" s="55" t="s">
        <v>1456</v>
      </c>
      <c r="AK191" s="55">
        <v>31000</v>
      </c>
      <c r="AL191" s="55"/>
      <c r="AN191" s="55"/>
      <c r="AO191" s="55"/>
      <c r="AQ191" s="55"/>
      <c r="AR191" s="55"/>
      <c r="AT191" s="55"/>
      <c r="AU191" s="55"/>
      <c r="AY191" s="92"/>
      <c r="BB191" s="55">
        <v>17407</v>
      </c>
      <c r="BC191" s="61">
        <f t="shared" si="3"/>
        <v>0.28250045441562149</v>
      </c>
      <c r="BD191" s="86"/>
    </row>
    <row r="192" spans="1:56" x14ac:dyDescent="0.25">
      <c r="A192" s="85"/>
      <c r="B192" s="20" t="s">
        <v>65</v>
      </c>
      <c r="C192" s="20"/>
      <c r="D192" s="20" t="s">
        <v>1517</v>
      </c>
      <c r="E192" s="20" t="s">
        <v>866</v>
      </c>
      <c r="F192" s="20"/>
      <c r="G192" s="112"/>
      <c r="H192" s="113"/>
      <c r="I192" s="20" t="s">
        <v>1097</v>
      </c>
      <c r="J192" s="20" t="s">
        <v>1095</v>
      </c>
      <c r="K192" s="20" t="s">
        <v>73</v>
      </c>
      <c r="L192" s="27"/>
      <c r="M192" s="20">
        <v>11</v>
      </c>
      <c r="N192" s="55" t="s">
        <v>68</v>
      </c>
      <c r="AB192" s="55">
        <v>0</v>
      </c>
      <c r="AF192" s="59">
        <v>8500</v>
      </c>
      <c r="AH192" s="55" t="s">
        <v>737</v>
      </c>
      <c r="AI192" s="55" t="s">
        <v>145</v>
      </c>
      <c r="AJ192" s="55" t="s">
        <v>1456</v>
      </c>
      <c r="AK192" s="55">
        <v>8500</v>
      </c>
      <c r="AL192" s="55"/>
      <c r="AN192" s="55"/>
      <c r="AO192" s="55"/>
      <c r="AQ192" s="55"/>
      <c r="AR192" s="55"/>
      <c r="AT192" s="55"/>
      <c r="AU192" s="55"/>
      <c r="AY192" s="92"/>
      <c r="BB192" s="55">
        <v>4726</v>
      </c>
      <c r="BC192" s="61">
        <f t="shared" si="3"/>
        <v>7.6698865259276577E-2</v>
      </c>
      <c r="BD192" s="86"/>
    </row>
    <row r="193" spans="1:56" x14ac:dyDescent="0.25">
      <c r="A193" s="85"/>
      <c r="B193" s="20" t="s">
        <v>72</v>
      </c>
      <c r="C193" s="20"/>
      <c r="D193" s="20" t="s">
        <v>1517</v>
      </c>
      <c r="E193" s="20" t="s">
        <v>866</v>
      </c>
      <c r="F193" s="20"/>
      <c r="G193" s="142"/>
      <c r="H193" s="143"/>
      <c r="I193" s="20" t="s">
        <v>1098</v>
      </c>
      <c r="J193" s="20" t="s">
        <v>1099</v>
      </c>
      <c r="K193" s="20" t="s">
        <v>92</v>
      </c>
      <c r="L193" s="27">
        <v>36.517047273712045</v>
      </c>
      <c r="M193" s="20">
        <v>11</v>
      </c>
      <c r="N193" s="55" t="s">
        <v>69</v>
      </c>
      <c r="AB193" s="55">
        <v>0</v>
      </c>
      <c r="AF193" s="59">
        <v>196876</v>
      </c>
      <c r="AH193" s="55" t="s">
        <v>737</v>
      </c>
      <c r="AI193" s="55" t="s">
        <v>869</v>
      </c>
      <c r="AJ193" s="55"/>
      <c r="AK193" s="55"/>
      <c r="AL193" s="55"/>
      <c r="AN193" s="55"/>
      <c r="AO193" s="55"/>
      <c r="AQ193" s="55"/>
      <c r="AR193" s="55"/>
      <c r="AT193" s="55"/>
      <c r="AU193" s="55"/>
      <c r="AY193" s="110"/>
      <c r="AZ193" s="55">
        <v>4135.4154002099895</v>
      </c>
      <c r="BA193" s="55">
        <v>24</v>
      </c>
      <c r="BB193" s="55">
        <v>100961.81580566973</v>
      </c>
      <c r="BC193" s="61">
        <f t="shared" si="3"/>
        <v>1.6385223670780706</v>
      </c>
      <c r="BD193" s="86"/>
    </row>
    <row r="194" spans="1:56" x14ac:dyDescent="0.25">
      <c r="A194" s="85"/>
      <c r="B194" s="20" t="s">
        <v>65</v>
      </c>
      <c r="C194" s="20"/>
      <c r="D194" s="20" t="s">
        <v>1517</v>
      </c>
      <c r="E194" s="20" t="s">
        <v>866</v>
      </c>
      <c r="F194" s="20"/>
      <c r="G194" s="112"/>
      <c r="H194" s="113"/>
      <c r="I194" s="20" t="s">
        <v>1102</v>
      </c>
      <c r="J194" s="20" t="s">
        <v>1103</v>
      </c>
      <c r="K194" s="20" t="s">
        <v>73</v>
      </c>
      <c r="L194" s="27"/>
      <c r="M194" s="20">
        <v>11</v>
      </c>
      <c r="N194" s="55" t="s">
        <v>68</v>
      </c>
      <c r="AB194" s="55">
        <v>0</v>
      </c>
      <c r="AF194" s="59">
        <v>20000</v>
      </c>
      <c r="AH194" s="55" t="s">
        <v>737</v>
      </c>
      <c r="AI194" s="55" t="s">
        <v>145</v>
      </c>
      <c r="AJ194" s="55" t="s">
        <v>1456</v>
      </c>
      <c r="AK194" s="55">
        <v>20000</v>
      </c>
      <c r="AL194" s="55"/>
      <c r="AN194" s="55"/>
      <c r="AO194" s="55"/>
      <c r="AQ194" s="55"/>
      <c r="AR194" s="55"/>
      <c r="AT194" s="55"/>
      <c r="AU194" s="55"/>
      <c r="AY194" s="92"/>
      <c r="BB194" s="55">
        <v>11350</v>
      </c>
      <c r="BC194" s="61">
        <f t="shared" si="3"/>
        <v>0.18420061800524526</v>
      </c>
      <c r="BD194" s="86"/>
    </row>
    <row r="195" spans="1:56" x14ac:dyDescent="0.25">
      <c r="A195" s="85"/>
      <c r="B195" s="20" t="s">
        <v>65</v>
      </c>
      <c r="C195" s="20"/>
      <c r="D195" s="20" t="s">
        <v>1518</v>
      </c>
      <c r="E195" s="20" t="s">
        <v>866</v>
      </c>
      <c r="F195" s="25"/>
      <c r="G195" s="149"/>
      <c r="H195" s="150"/>
      <c r="I195" s="246" t="s">
        <v>1109</v>
      </c>
      <c r="J195" s="246" t="s">
        <v>1110</v>
      </c>
      <c r="K195" s="246" t="s">
        <v>1111</v>
      </c>
      <c r="L195" s="80">
        <v>32.959201090447735</v>
      </c>
      <c r="M195" s="246">
        <v>11</v>
      </c>
      <c r="N195" s="71" t="s">
        <v>68</v>
      </c>
      <c r="AB195" s="57">
        <v>10</v>
      </c>
      <c r="AF195" s="103">
        <v>66457.368000000002</v>
      </c>
      <c r="AG195" s="59">
        <v>25967.35</v>
      </c>
      <c r="AH195" s="37" t="s">
        <v>737</v>
      </c>
      <c r="AI195" s="55" t="s">
        <v>869</v>
      </c>
      <c r="AY195" s="111"/>
      <c r="AZ195" s="73">
        <v>1682.3200000000002</v>
      </c>
      <c r="BA195" s="66">
        <v>25.333333333333332</v>
      </c>
      <c r="BB195" s="73">
        <v>41128.060000000005</v>
      </c>
      <c r="BC195" s="61">
        <f t="shared" si="3"/>
        <v>0.66747260522967478</v>
      </c>
      <c r="BD195" s="86"/>
    </row>
    <row r="196" spans="1:56" x14ac:dyDescent="0.25">
      <c r="A196" s="85"/>
      <c r="B196" s="20" t="s">
        <v>65</v>
      </c>
      <c r="C196" s="20"/>
      <c r="D196" s="20" t="s">
        <v>1517</v>
      </c>
      <c r="E196" s="20" t="s">
        <v>866</v>
      </c>
      <c r="F196" s="20"/>
      <c r="G196" s="112"/>
      <c r="H196" s="113"/>
      <c r="I196" s="20" t="s">
        <v>1114</v>
      </c>
      <c r="J196" s="20" t="s">
        <v>1103</v>
      </c>
      <c r="K196" s="20" t="s">
        <v>73</v>
      </c>
      <c r="L196" s="27"/>
      <c r="M196" s="20">
        <v>11</v>
      </c>
      <c r="N196" s="55" t="s">
        <v>68</v>
      </c>
      <c r="AB196" s="55">
        <v>0</v>
      </c>
      <c r="AF196" s="59">
        <v>26000</v>
      </c>
      <c r="AH196" s="55" t="s">
        <v>737</v>
      </c>
      <c r="AI196" s="55" t="s">
        <v>145</v>
      </c>
      <c r="AJ196" s="55" t="s">
        <v>1456</v>
      </c>
      <c r="AK196" s="55">
        <v>26000</v>
      </c>
      <c r="AL196" s="55"/>
      <c r="AN196" s="55"/>
      <c r="AO196" s="55"/>
      <c r="AQ196" s="55"/>
      <c r="AR196" s="55"/>
      <c r="AT196" s="55"/>
      <c r="AU196" s="55"/>
      <c r="AY196" s="92"/>
      <c r="BB196" s="55">
        <v>14983</v>
      </c>
      <c r="BC196" s="61">
        <f t="shared" si="3"/>
        <v>0.24316104489626342</v>
      </c>
      <c r="BD196" s="86"/>
    </row>
    <row r="197" spans="1:56" x14ac:dyDescent="0.25">
      <c r="A197" s="85"/>
      <c r="B197" s="55" t="s">
        <v>65</v>
      </c>
      <c r="E197" s="55" t="s">
        <v>866</v>
      </c>
      <c r="G197" s="108"/>
      <c r="H197" s="109"/>
      <c r="I197" s="55" t="s">
        <v>1100</v>
      </c>
      <c r="J197" s="55" t="s">
        <v>1101</v>
      </c>
      <c r="K197" s="55" t="s">
        <v>923</v>
      </c>
      <c r="L197" s="57">
        <v>22.374258645469748</v>
      </c>
      <c r="M197" s="55">
        <v>11</v>
      </c>
      <c r="N197" s="55" t="s">
        <v>68</v>
      </c>
      <c r="AB197" s="55">
        <v>1</v>
      </c>
      <c r="AF197" s="59">
        <v>76709.249999999563</v>
      </c>
      <c r="AI197" s="55" t="s">
        <v>869</v>
      </c>
      <c r="AY197" s="110"/>
      <c r="AZ197" s="55">
        <v>987</v>
      </c>
      <c r="BA197" s="55">
        <v>35</v>
      </c>
      <c r="BB197" s="60">
        <v>42616.249999999753</v>
      </c>
      <c r="BC197" s="61">
        <f t="shared" si="3"/>
        <v>0.69162463322167289</v>
      </c>
      <c r="BD197" s="86"/>
    </row>
    <row r="198" spans="1:56" x14ac:dyDescent="0.25">
      <c r="A198" s="85"/>
      <c r="B198" s="55" t="s">
        <v>65</v>
      </c>
      <c r="E198" s="55" t="s">
        <v>866</v>
      </c>
      <c r="G198" s="129"/>
      <c r="H198" s="130"/>
      <c r="I198" s="55" t="s">
        <v>1106</v>
      </c>
      <c r="J198" s="55" t="s">
        <v>1099</v>
      </c>
      <c r="K198" s="55" t="s">
        <v>1100</v>
      </c>
      <c r="L198" s="57">
        <v>19</v>
      </c>
      <c r="M198" s="55">
        <v>11</v>
      </c>
      <c r="N198" s="55" t="s">
        <v>68</v>
      </c>
      <c r="AB198" s="55">
        <v>1</v>
      </c>
      <c r="AF198" s="59">
        <v>51249.13199999994</v>
      </c>
      <c r="AI198" s="55" t="s">
        <v>869</v>
      </c>
      <c r="AY198" s="110"/>
      <c r="AZ198" s="55">
        <v>862.77999999999895</v>
      </c>
      <c r="BA198" s="55">
        <v>33</v>
      </c>
      <c r="BB198" s="60">
        <v>28471.739999999965</v>
      </c>
      <c r="BC198" s="61">
        <f t="shared" si="3"/>
        <v>0.46207155098543218</v>
      </c>
      <c r="BD198" s="86"/>
    </row>
    <row r="199" spans="1:56" x14ac:dyDescent="0.25">
      <c r="A199" s="85"/>
      <c r="B199" s="55" t="s">
        <v>65</v>
      </c>
      <c r="E199" s="55" t="s">
        <v>866</v>
      </c>
      <c r="F199" s="55"/>
      <c r="G199" s="121"/>
      <c r="H199" s="122"/>
      <c r="I199" s="55" t="s">
        <v>1107</v>
      </c>
      <c r="J199" s="55" t="s">
        <v>1108</v>
      </c>
      <c r="K199" s="55" t="s">
        <v>73</v>
      </c>
      <c r="M199" s="55">
        <v>11</v>
      </c>
      <c r="N199" s="55" t="s">
        <v>68</v>
      </c>
      <c r="AF199" s="59">
        <v>48685</v>
      </c>
      <c r="AH199" s="55"/>
      <c r="AI199" s="55" t="s">
        <v>869</v>
      </c>
      <c r="AJ199" s="55"/>
      <c r="AK199" s="55"/>
      <c r="AL199" s="55"/>
      <c r="AN199" s="55"/>
      <c r="AO199" s="55"/>
      <c r="AQ199" s="55"/>
      <c r="AR199" s="55"/>
      <c r="AT199" s="55"/>
      <c r="AU199" s="55"/>
      <c r="AY199" s="110"/>
      <c r="BB199" s="55">
        <v>27047</v>
      </c>
      <c r="BC199" s="61">
        <f t="shared" si="3"/>
        <v>0.43894926125003247</v>
      </c>
      <c r="BD199" s="86"/>
    </row>
    <row r="200" spans="1:56" x14ac:dyDescent="0.25">
      <c r="A200" s="85"/>
      <c r="B200" s="55" t="s">
        <v>65</v>
      </c>
      <c r="E200" s="55" t="s">
        <v>866</v>
      </c>
      <c r="F200" s="55"/>
      <c r="G200" s="121"/>
      <c r="H200" s="122"/>
      <c r="I200" s="55" t="s">
        <v>1112</v>
      </c>
      <c r="J200" s="55" t="s">
        <v>95</v>
      </c>
      <c r="K200" s="55" t="s">
        <v>1113</v>
      </c>
      <c r="M200" s="55">
        <v>11</v>
      </c>
      <c r="N200" s="55" t="s">
        <v>68</v>
      </c>
      <c r="AB200" s="55">
        <v>17</v>
      </c>
      <c r="AF200" s="59">
        <v>75000</v>
      </c>
      <c r="AG200" s="55"/>
      <c r="AH200" s="59"/>
      <c r="AI200" s="55" t="s">
        <v>145</v>
      </c>
      <c r="AJ200" s="55" t="s">
        <v>1456</v>
      </c>
      <c r="AK200" s="55">
        <v>28500</v>
      </c>
      <c r="AL200" s="55"/>
      <c r="AM200" s="55" t="s">
        <v>1459</v>
      </c>
      <c r="AN200" s="55">
        <v>44500</v>
      </c>
      <c r="AO200" s="55"/>
      <c r="AP200" s="55" t="s">
        <v>1460</v>
      </c>
      <c r="AQ200" s="55">
        <v>2000</v>
      </c>
      <c r="AR200" s="55"/>
      <c r="AT200" s="55"/>
      <c r="AU200" s="55"/>
      <c r="AY200" s="110"/>
      <c r="BB200" s="55">
        <v>112833</v>
      </c>
      <c r="BC200" s="61">
        <f t="shared" si="3"/>
        <v>1.8311813507828933</v>
      </c>
      <c r="BD200" s="86"/>
    </row>
    <row r="201" spans="1:56" x14ac:dyDescent="0.25">
      <c r="A201" s="85"/>
      <c r="B201" s="20" t="s">
        <v>65</v>
      </c>
      <c r="C201" s="20"/>
      <c r="D201" s="20" t="s">
        <v>1119</v>
      </c>
      <c r="E201" s="20" t="s">
        <v>866</v>
      </c>
      <c r="F201" s="20"/>
      <c r="G201" s="142"/>
      <c r="H201" s="143"/>
      <c r="I201" s="20" t="s">
        <v>1120</v>
      </c>
      <c r="J201" s="20" t="s">
        <v>1121</v>
      </c>
      <c r="K201" s="20" t="s">
        <v>73</v>
      </c>
      <c r="L201" s="27">
        <v>40</v>
      </c>
      <c r="M201" s="20">
        <v>12</v>
      </c>
      <c r="N201" s="55" t="s">
        <v>68</v>
      </c>
      <c r="AB201" s="55">
        <v>0</v>
      </c>
      <c r="AF201" s="59">
        <v>9422.4239999999609</v>
      </c>
      <c r="AG201" s="59" t="s">
        <v>1461</v>
      </c>
      <c r="AH201" s="55" t="s">
        <v>737</v>
      </c>
      <c r="AI201" s="55" t="s">
        <v>869</v>
      </c>
      <c r="AJ201" s="55"/>
      <c r="AK201" s="55"/>
      <c r="AL201" s="55"/>
      <c r="AN201" s="55"/>
      <c r="AO201" s="55"/>
      <c r="AQ201" s="55"/>
      <c r="AR201" s="55"/>
      <c r="AT201" s="55"/>
      <c r="AU201" s="55"/>
      <c r="AY201" s="110"/>
      <c r="AZ201" s="55">
        <v>237.939999999999</v>
      </c>
      <c r="BA201" s="55">
        <v>22</v>
      </c>
      <c r="BB201" s="55">
        <v>5234.6799999999785</v>
      </c>
      <c r="BC201" s="61">
        <f t="shared" ref="BC201:BC208" si="4">BB201/(5280*11.67)</f>
        <v>8.4954298771779138E-2</v>
      </c>
      <c r="BD201" s="86"/>
    </row>
    <row r="202" spans="1:56" x14ac:dyDescent="0.25">
      <c r="A202" s="85"/>
      <c r="B202" s="20" t="s">
        <v>65</v>
      </c>
      <c r="C202" s="20"/>
      <c r="D202" s="20" t="s">
        <v>1119</v>
      </c>
      <c r="E202" s="20" t="s">
        <v>866</v>
      </c>
      <c r="F202" s="20"/>
      <c r="G202" s="112"/>
      <c r="H202" s="113"/>
      <c r="I202" s="20" t="s">
        <v>1131</v>
      </c>
      <c r="J202" s="20" t="s">
        <v>1121</v>
      </c>
      <c r="K202" s="20" t="s">
        <v>1132</v>
      </c>
      <c r="L202" s="27">
        <v>25.369635952186989</v>
      </c>
      <c r="M202" s="20">
        <v>12</v>
      </c>
      <c r="N202" s="55" t="s">
        <v>68</v>
      </c>
      <c r="AB202" s="55">
        <v>0</v>
      </c>
      <c r="AF202" s="59">
        <v>37562.153077079965</v>
      </c>
      <c r="AG202" s="59" t="s">
        <v>1461</v>
      </c>
      <c r="AH202" s="55" t="s">
        <v>737</v>
      </c>
      <c r="AI202" s="55" t="s">
        <v>869</v>
      </c>
      <c r="AJ202" s="55"/>
      <c r="AK202" s="55"/>
      <c r="AL202" s="55"/>
      <c r="AN202" s="55"/>
      <c r="AO202" s="55"/>
      <c r="AQ202" s="55"/>
      <c r="AR202" s="55"/>
      <c r="AT202" s="55"/>
      <c r="AU202" s="55"/>
      <c r="AY202" s="92"/>
      <c r="AZ202" s="55">
        <v>1043.393141029999</v>
      </c>
      <c r="BA202" s="55">
        <v>20</v>
      </c>
      <c r="BB202" s="55">
        <v>20867.862820599981</v>
      </c>
      <c r="BC202" s="61">
        <f t="shared" si="4"/>
        <v>0.33866724475799093</v>
      </c>
      <c r="BD202" s="86"/>
    </row>
    <row r="203" spans="1:56" x14ac:dyDescent="0.25">
      <c r="A203" s="85"/>
      <c r="B203" s="20" t="s">
        <v>65</v>
      </c>
      <c r="C203" s="20"/>
      <c r="D203" s="20" t="s">
        <v>1119</v>
      </c>
      <c r="E203" s="20" t="s">
        <v>866</v>
      </c>
      <c r="F203" s="25"/>
      <c r="G203" s="140"/>
      <c r="H203" s="141"/>
      <c r="I203" s="20" t="s">
        <v>1133</v>
      </c>
      <c r="J203" s="20" t="s">
        <v>96</v>
      </c>
      <c r="K203" s="20" t="s">
        <v>1121</v>
      </c>
      <c r="L203" s="27">
        <v>28</v>
      </c>
      <c r="M203" s="20">
        <v>12</v>
      </c>
      <c r="N203" s="55" t="s">
        <v>68</v>
      </c>
      <c r="AB203" s="55">
        <v>0</v>
      </c>
      <c r="AF203" s="59">
        <v>31798.656000000003</v>
      </c>
      <c r="AG203" s="59" t="s">
        <v>1461</v>
      </c>
      <c r="AH203" s="37" t="s">
        <v>737</v>
      </c>
      <c r="AI203" s="55" t="s">
        <v>869</v>
      </c>
      <c r="AY203" s="110"/>
      <c r="AZ203" s="55">
        <v>736.08</v>
      </c>
      <c r="BA203" s="55">
        <v>24</v>
      </c>
      <c r="BB203" s="60">
        <v>17665.920000000002</v>
      </c>
      <c r="BC203" s="61">
        <f t="shared" si="4"/>
        <v>0.28670250058424868</v>
      </c>
      <c r="BD203" s="86"/>
    </row>
    <row r="204" spans="1:56" x14ac:dyDescent="0.25">
      <c r="A204" s="85"/>
      <c r="B204" s="20" t="s">
        <v>65</v>
      </c>
      <c r="C204" s="20"/>
      <c r="D204" s="20" t="s">
        <v>1119</v>
      </c>
      <c r="E204" s="20" t="s">
        <v>866</v>
      </c>
      <c r="F204" s="25"/>
      <c r="G204" s="140"/>
      <c r="H204" s="141"/>
      <c r="I204" s="20" t="s">
        <v>1121</v>
      </c>
      <c r="J204" s="20" t="s">
        <v>96</v>
      </c>
      <c r="K204" s="20" t="s">
        <v>1134</v>
      </c>
      <c r="L204" s="27">
        <v>36.648092987961789</v>
      </c>
      <c r="M204" s="20">
        <v>12</v>
      </c>
      <c r="N204" s="55" t="s">
        <v>68</v>
      </c>
      <c r="AB204" s="55">
        <v>0</v>
      </c>
      <c r="AF204" s="59">
        <v>59112.683999999957</v>
      </c>
      <c r="AG204" s="59">
        <v>2151.17</v>
      </c>
      <c r="AH204" s="37" t="s">
        <v>737</v>
      </c>
      <c r="AI204" s="55" t="s">
        <v>869</v>
      </c>
      <c r="AY204" s="110"/>
      <c r="AZ204" s="55">
        <v>1411.0399999999991</v>
      </c>
      <c r="BA204" s="55">
        <v>23.333333333333332</v>
      </c>
      <c r="BB204" s="60">
        <v>32840.379999999976</v>
      </c>
      <c r="BC204" s="61">
        <f t="shared" si="4"/>
        <v>0.53297077458388475</v>
      </c>
      <c r="BD204" s="86"/>
    </row>
    <row r="205" spans="1:56" x14ac:dyDescent="0.25">
      <c r="A205" s="85"/>
      <c r="B205" s="55" t="s">
        <v>72</v>
      </c>
      <c r="E205" s="55" t="s">
        <v>866</v>
      </c>
      <c r="F205" s="55"/>
      <c r="G205" s="121"/>
      <c r="H205" s="122"/>
      <c r="I205" s="55" t="s">
        <v>1115</v>
      </c>
      <c r="J205" s="55" t="s">
        <v>233</v>
      </c>
      <c r="K205" s="55" t="s">
        <v>87</v>
      </c>
      <c r="L205" s="57">
        <v>35.54185497071029</v>
      </c>
      <c r="M205" s="55">
        <v>12</v>
      </c>
      <c r="N205" s="55" t="s">
        <v>69</v>
      </c>
      <c r="AB205" s="55">
        <v>0</v>
      </c>
      <c r="AF205" s="59">
        <v>226546</v>
      </c>
      <c r="AH205" s="55"/>
      <c r="AI205" s="55" t="s">
        <v>869</v>
      </c>
      <c r="AJ205" s="55"/>
      <c r="AK205" s="55"/>
      <c r="AL205" s="55"/>
      <c r="AN205" s="55"/>
      <c r="AO205" s="55"/>
      <c r="AQ205" s="55"/>
      <c r="AR205" s="55"/>
      <c r="AT205" s="55"/>
      <c r="AU205" s="55"/>
      <c r="AY205" s="110"/>
      <c r="AZ205" s="55">
        <v>5256.1199999999881</v>
      </c>
      <c r="BA205" s="55">
        <v>22.571428571428573</v>
      </c>
      <c r="BB205" s="55">
        <v>116177.35999999974</v>
      </c>
      <c r="BC205" s="61">
        <f t="shared" si="4"/>
        <v>1.8854574017813051</v>
      </c>
      <c r="BD205" s="86"/>
    </row>
    <row r="206" spans="1:56" x14ac:dyDescent="0.25">
      <c r="A206" s="85"/>
      <c r="B206" s="55" t="s">
        <v>65</v>
      </c>
      <c r="E206" s="55" t="s">
        <v>866</v>
      </c>
      <c r="G206" s="108"/>
      <c r="H206" s="109"/>
      <c r="I206" s="55" t="s">
        <v>1116</v>
      </c>
      <c r="J206" s="55" t="s">
        <v>96</v>
      </c>
      <c r="K206" s="55" t="s">
        <v>73</v>
      </c>
      <c r="L206" s="57">
        <v>23.88080124134531</v>
      </c>
      <c r="M206" s="55">
        <v>12</v>
      </c>
      <c r="N206" s="55" t="s">
        <v>68</v>
      </c>
      <c r="AB206" s="55">
        <v>0</v>
      </c>
      <c r="AF206" s="59">
        <v>73224.698800157581</v>
      </c>
      <c r="AI206" s="55" t="s">
        <v>869</v>
      </c>
      <c r="AY206" s="110"/>
      <c r="AZ206" s="55">
        <v>1904.311820109989</v>
      </c>
      <c r="BA206" s="55">
        <v>21.666666666666668</v>
      </c>
      <c r="BB206" s="60">
        <v>40680.388222309768</v>
      </c>
      <c r="BC206" s="61">
        <f t="shared" si="4"/>
        <v>0.6602072820478202</v>
      </c>
      <c r="BD206" s="86"/>
    </row>
    <row r="207" spans="1:56" x14ac:dyDescent="0.25">
      <c r="A207" s="85"/>
      <c r="B207" s="55" t="s">
        <v>65</v>
      </c>
      <c r="E207" s="55" t="s">
        <v>866</v>
      </c>
      <c r="F207" s="55"/>
      <c r="G207" s="105"/>
      <c r="H207" s="106"/>
      <c r="I207" s="55" t="s">
        <v>1117</v>
      </c>
      <c r="J207" s="55" t="s">
        <v>482</v>
      </c>
      <c r="K207" s="55" t="s">
        <v>73</v>
      </c>
      <c r="L207" s="57">
        <v>41.220719951189771</v>
      </c>
      <c r="M207" s="55">
        <v>12</v>
      </c>
      <c r="N207" s="55" t="s">
        <v>68</v>
      </c>
      <c r="AB207" s="55">
        <v>5</v>
      </c>
      <c r="AF207" s="59">
        <v>29501.99999999996</v>
      </c>
      <c r="AH207" s="55"/>
      <c r="AI207" s="55" t="s">
        <v>869</v>
      </c>
      <c r="AJ207" s="55"/>
      <c r="AK207" s="55"/>
      <c r="AL207" s="55"/>
      <c r="AN207" s="55"/>
      <c r="AO207" s="55"/>
      <c r="AQ207" s="55"/>
      <c r="AR207" s="55"/>
      <c r="AT207" s="55"/>
      <c r="AU207" s="55"/>
      <c r="AY207" s="92"/>
      <c r="AZ207" s="55">
        <v>819.49999999999898</v>
      </c>
      <c r="BA207" s="55">
        <v>20</v>
      </c>
      <c r="BB207" s="55">
        <v>16389.999999999978</v>
      </c>
      <c r="BC207" s="61">
        <f t="shared" si="4"/>
        <v>0.26599542987717761</v>
      </c>
      <c r="BD207" s="86"/>
    </row>
    <row r="208" spans="1:56" x14ac:dyDescent="0.25">
      <c r="A208" s="85"/>
      <c r="B208" s="28" t="s">
        <v>65</v>
      </c>
      <c r="C208" s="28"/>
      <c r="D208" s="28" t="s">
        <v>478</v>
      </c>
      <c r="E208" s="29" t="s">
        <v>888</v>
      </c>
      <c r="F208" s="38"/>
      <c r="G208" s="123">
        <v>10500</v>
      </c>
      <c r="H208" s="124">
        <v>10699</v>
      </c>
      <c r="I208" s="28" t="s">
        <v>479</v>
      </c>
      <c r="J208" s="28" t="s">
        <v>480</v>
      </c>
      <c r="K208" s="28" t="s">
        <v>73</v>
      </c>
      <c r="L208" s="35">
        <v>29</v>
      </c>
      <c r="M208" s="28">
        <v>12</v>
      </c>
      <c r="N208" s="28" t="s">
        <v>68</v>
      </c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34">
        <v>190025.35</v>
      </c>
      <c r="AG208" s="34" t="s">
        <v>481</v>
      </c>
      <c r="AH208" s="38"/>
      <c r="AI208" s="28"/>
      <c r="AJ208" s="35"/>
      <c r="AK208" s="34"/>
      <c r="AL208" s="34"/>
      <c r="AM208" s="28"/>
      <c r="AN208" s="34"/>
      <c r="AO208" s="34"/>
      <c r="AP208" s="28"/>
      <c r="AQ208" s="34"/>
      <c r="AR208" s="34"/>
      <c r="AS208" s="28"/>
      <c r="AT208" s="34"/>
      <c r="AU208" s="34"/>
      <c r="AV208" s="28"/>
      <c r="AW208" s="28"/>
      <c r="AX208" s="28"/>
      <c r="AY208" s="206" t="s">
        <v>1118</v>
      </c>
      <c r="AZ208" s="55">
        <v>3831.176538357161</v>
      </c>
      <c r="BA208" s="55">
        <v>32.000091557402101</v>
      </c>
      <c r="BB208" s="60">
        <v>122597</v>
      </c>
      <c r="BC208" s="40">
        <f t="shared" si="4"/>
        <v>1.9896425696554232</v>
      </c>
      <c r="BD208" s="86"/>
    </row>
    <row r="209" spans="1:56" x14ac:dyDescent="0.25">
      <c r="A209" s="85"/>
      <c r="B209" s="55" t="s">
        <v>65</v>
      </c>
      <c r="D209" s="55" t="s">
        <v>1122</v>
      </c>
      <c r="E209" s="55" t="s">
        <v>866</v>
      </c>
      <c r="F209" s="32"/>
      <c r="G209" s="125"/>
      <c r="H209" s="126"/>
      <c r="I209" s="207" t="s">
        <v>1123</v>
      </c>
      <c r="J209" s="207" t="s">
        <v>1124</v>
      </c>
      <c r="K209" s="207" t="s">
        <v>73</v>
      </c>
      <c r="L209" s="76"/>
      <c r="M209" s="77">
        <v>12</v>
      </c>
      <c r="N209" s="77" t="s">
        <v>68</v>
      </c>
      <c r="AB209" s="202"/>
      <c r="AF209" s="127">
        <v>79947</v>
      </c>
      <c r="AH209" s="32"/>
      <c r="AI209" s="55" t="s">
        <v>1519</v>
      </c>
      <c r="AJ209" s="57" t="s">
        <v>1520</v>
      </c>
      <c r="AK209" s="59">
        <v>0.55000000000000004</v>
      </c>
      <c r="AM209" s="55" t="s">
        <v>1521</v>
      </c>
      <c r="AN209" s="59">
        <v>3441.57</v>
      </c>
      <c r="AP209" s="55" t="s">
        <v>1522</v>
      </c>
      <c r="AQ209" s="59">
        <v>19000</v>
      </c>
      <c r="AS209" s="55" t="s">
        <v>1523</v>
      </c>
      <c r="AT209" s="59">
        <v>2389.77</v>
      </c>
      <c r="AY209" s="128"/>
      <c r="AZ209" s="78"/>
      <c r="BA209" s="76"/>
      <c r="BB209" s="78">
        <v>45684</v>
      </c>
      <c r="BD209" s="86"/>
    </row>
    <row r="210" spans="1:56" x14ac:dyDescent="0.25">
      <c r="A210" s="85"/>
      <c r="B210" s="28" t="s">
        <v>65</v>
      </c>
      <c r="C210" s="28"/>
      <c r="D210" s="28" t="s">
        <v>752</v>
      </c>
      <c r="E210" s="29" t="s">
        <v>888</v>
      </c>
      <c r="F210" s="38"/>
      <c r="G210" s="123">
        <v>6500</v>
      </c>
      <c r="H210" s="124">
        <v>7199</v>
      </c>
      <c r="I210" s="28" t="s">
        <v>235</v>
      </c>
      <c r="J210" s="28" t="s">
        <v>482</v>
      </c>
      <c r="K210" s="28" t="s">
        <v>477</v>
      </c>
      <c r="L210" s="35">
        <v>26</v>
      </c>
      <c r="M210" s="28">
        <v>12</v>
      </c>
      <c r="N210" s="28" t="s">
        <v>68</v>
      </c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34">
        <v>80646.5</v>
      </c>
      <c r="AG210" s="34"/>
      <c r="AH210" s="38"/>
      <c r="AI210" s="28"/>
      <c r="AJ210" s="35"/>
      <c r="AK210" s="34"/>
      <c r="AL210" s="34"/>
      <c r="AM210" s="28"/>
      <c r="AN210" s="34"/>
      <c r="AO210" s="34"/>
      <c r="AP210" s="28"/>
      <c r="AQ210" s="34"/>
      <c r="AR210" s="34"/>
      <c r="AS210" s="28"/>
      <c r="AT210" s="34"/>
      <c r="AU210" s="34"/>
      <c r="AV210" s="28"/>
      <c r="AW210" s="28"/>
      <c r="AX210" s="28"/>
      <c r="AY210" s="206" t="s">
        <v>1125</v>
      </c>
      <c r="AZ210" s="55">
        <v>2863.2501174435429</v>
      </c>
      <c r="BA210" s="55">
        <v>18.171657335495045</v>
      </c>
      <c r="BB210" s="60">
        <v>52030</v>
      </c>
      <c r="BC210" s="40">
        <f t="shared" ref="BC210:BC219" si="5">BB210/(5280*11.67)</f>
        <v>0.84440159954298777</v>
      </c>
      <c r="BD210" s="86"/>
    </row>
    <row r="211" spans="1:56" x14ac:dyDescent="0.25">
      <c r="A211" s="85"/>
      <c r="B211" s="55" t="s">
        <v>65</v>
      </c>
      <c r="D211" s="55" t="s">
        <v>1524</v>
      </c>
      <c r="E211" s="55" t="s">
        <v>866</v>
      </c>
      <c r="G211" s="108"/>
      <c r="H211" s="109"/>
      <c r="I211" s="55" t="s">
        <v>1126</v>
      </c>
      <c r="J211" s="55" t="s">
        <v>1127</v>
      </c>
      <c r="K211" s="55" t="s">
        <v>1128</v>
      </c>
      <c r="L211" s="57">
        <v>25</v>
      </c>
      <c r="M211" s="55">
        <v>12</v>
      </c>
      <c r="N211" s="55" t="s">
        <v>68</v>
      </c>
      <c r="AB211" s="55">
        <v>6</v>
      </c>
      <c r="AF211" s="59">
        <v>57474.144000000008</v>
      </c>
      <c r="AG211" s="59">
        <v>14650.75</v>
      </c>
      <c r="AH211" s="55"/>
      <c r="AI211" s="55" t="s">
        <v>869</v>
      </c>
      <c r="AY211" s="110"/>
      <c r="AZ211" s="55">
        <v>1330.42</v>
      </c>
      <c r="BA211" s="55">
        <v>24</v>
      </c>
      <c r="BB211" s="60">
        <v>31930.080000000002</v>
      </c>
      <c r="BC211" s="61">
        <f t="shared" si="5"/>
        <v>0.51819739814598431</v>
      </c>
      <c r="BD211" s="86"/>
    </row>
    <row r="212" spans="1:56" x14ac:dyDescent="0.25">
      <c r="A212" s="85"/>
      <c r="B212" s="55" t="s">
        <v>65</v>
      </c>
      <c r="D212" s="55" t="s">
        <v>1122</v>
      </c>
      <c r="E212" s="55" t="s">
        <v>866</v>
      </c>
      <c r="F212" s="32"/>
      <c r="G212" s="125"/>
      <c r="H212" s="126"/>
      <c r="I212" s="207" t="s">
        <v>1129</v>
      </c>
      <c r="J212" s="207" t="s">
        <v>1124</v>
      </c>
      <c r="K212" s="207" t="s">
        <v>73</v>
      </c>
      <c r="L212" s="76">
        <v>22</v>
      </c>
      <c r="M212" s="77">
        <v>12</v>
      </c>
      <c r="N212" s="77" t="s">
        <v>68</v>
      </c>
      <c r="AB212" s="202">
        <v>0</v>
      </c>
      <c r="AF212" s="127">
        <v>34899.984000000004</v>
      </c>
      <c r="AH212" s="32"/>
      <c r="AI212" s="55" t="s">
        <v>869</v>
      </c>
      <c r="AY212" s="128"/>
      <c r="AZ212" s="78">
        <v>807.87</v>
      </c>
      <c r="BA212" s="76">
        <v>24</v>
      </c>
      <c r="BB212" s="78">
        <v>19388.88</v>
      </c>
      <c r="BC212" s="61">
        <f t="shared" si="5"/>
        <v>0.3146646412713251</v>
      </c>
      <c r="BD212" s="86"/>
    </row>
    <row r="213" spans="1:56" x14ac:dyDescent="0.25">
      <c r="A213" s="85"/>
      <c r="B213" s="55" t="s">
        <v>65</v>
      </c>
      <c r="D213" s="55" t="s">
        <v>1122</v>
      </c>
      <c r="E213" s="55" t="s">
        <v>866</v>
      </c>
      <c r="F213" s="32"/>
      <c r="G213" s="125"/>
      <c r="H213" s="126"/>
      <c r="I213" s="207" t="s">
        <v>1130</v>
      </c>
      <c r="J213" s="207" t="s">
        <v>1124</v>
      </c>
      <c r="K213" s="207" t="s">
        <v>73</v>
      </c>
      <c r="L213" s="76"/>
      <c r="M213" s="77">
        <v>12</v>
      </c>
      <c r="N213" s="77" t="s">
        <v>68</v>
      </c>
      <c r="AB213" s="202"/>
      <c r="AF213" s="127">
        <v>18314</v>
      </c>
      <c r="AH213" s="32"/>
      <c r="AI213" s="55" t="s">
        <v>1525</v>
      </c>
      <c r="AJ213" s="57" t="s">
        <v>1526</v>
      </c>
      <c r="AY213" s="128"/>
      <c r="AZ213" s="78"/>
      <c r="BA213" s="76"/>
      <c r="BB213" s="78">
        <v>10465</v>
      </c>
      <c r="BC213" s="61">
        <f t="shared" si="5"/>
        <v>0.16983783853963802</v>
      </c>
      <c r="BD213" s="86"/>
    </row>
    <row r="214" spans="1:56" x14ac:dyDescent="0.25">
      <c r="A214" s="85"/>
      <c r="B214" s="28" t="s">
        <v>65</v>
      </c>
      <c r="C214" s="28"/>
      <c r="D214" s="28" t="s">
        <v>478</v>
      </c>
      <c r="E214" s="29" t="s">
        <v>888</v>
      </c>
      <c r="F214" s="28"/>
      <c r="G214" s="163">
        <v>7000</v>
      </c>
      <c r="H214" s="164">
        <v>7499</v>
      </c>
      <c r="I214" s="28" t="s">
        <v>480</v>
      </c>
      <c r="J214" s="28" t="s">
        <v>484</v>
      </c>
      <c r="K214" s="28" t="s">
        <v>169</v>
      </c>
      <c r="L214" s="35">
        <v>29</v>
      </c>
      <c r="M214" s="28">
        <v>12</v>
      </c>
      <c r="N214" s="28" t="s">
        <v>71</v>
      </c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34">
        <v>225680</v>
      </c>
      <c r="AG214" s="34">
        <f>7236.52+2720.44</f>
        <v>9956.9600000000009</v>
      </c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06" t="s">
        <v>1118</v>
      </c>
      <c r="AZ214" s="55">
        <v>3792.9346400966961</v>
      </c>
      <c r="BA214" s="55">
        <v>34.000058592286294</v>
      </c>
      <c r="BB214" s="55">
        <v>128960</v>
      </c>
      <c r="BC214" s="40">
        <f t="shared" si="5"/>
        <v>2.0929085196437383</v>
      </c>
      <c r="BD214" s="86"/>
    </row>
    <row r="215" spans="1:56" x14ac:dyDescent="0.25">
      <c r="A215" s="85"/>
      <c r="B215" s="28" t="s">
        <v>65</v>
      </c>
      <c r="C215" s="28"/>
      <c r="D215" s="28" t="s">
        <v>478</v>
      </c>
      <c r="E215" s="29" t="s">
        <v>888</v>
      </c>
      <c r="F215" s="38"/>
      <c r="G215" s="123">
        <v>7000</v>
      </c>
      <c r="H215" s="124">
        <v>7099</v>
      </c>
      <c r="I215" s="28" t="s">
        <v>485</v>
      </c>
      <c r="J215" s="28" t="s">
        <v>479</v>
      </c>
      <c r="K215" s="28" t="s">
        <v>73</v>
      </c>
      <c r="L215" s="35">
        <v>41</v>
      </c>
      <c r="M215" s="28">
        <v>12</v>
      </c>
      <c r="N215" s="28" t="s">
        <v>68</v>
      </c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34">
        <v>28817.600000000002</v>
      </c>
      <c r="AG215" s="34" t="s">
        <v>481</v>
      </c>
      <c r="AH215" s="38"/>
      <c r="AI215" s="28"/>
      <c r="AJ215" s="35"/>
      <c r="AK215" s="34"/>
      <c r="AL215" s="34"/>
      <c r="AM215" s="28"/>
      <c r="AN215" s="34"/>
      <c r="AO215" s="34"/>
      <c r="AP215" s="28"/>
      <c r="AQ215" s="34"/>
      <c r="AR215" s="34"/>
      <c r="AS215" s="28"/>
      <c r="AT215" s="34"/>
      <c r="AU215" s="34"/>
      <c r="AV215" s="28"/>
      <c r="AW215" s="28"/>
      <c r="AX215" s="28"/>
      <c r="AY215" s="206" t="s">
        <v>1118</v>
      </c>
      <c r="AZ215" s="55">
        <v>581</v>
      </c>
      <c r="BA215" s="55">
        <v>32</v>
      </c>
      <c r="BB215" s="60">
        <v>18592</v>
      </c>
      <c r="BC215" s="40">
        <f t="shared" si="5"/>
        <v>0.30173197268312951</v>
      </c>
      <c r="BD215" s="86"/>
    </row>
    <row r="216" spans="1:56" x14ac:dyDescent="0.25">
      <c r="A216" s="85"/>
      <c r="B216" s="55" t="s">
        <v>65</v>
      </c>
      <c r="E216" s="55" t="s">
        <v>866</v>
      </c>
      <c r="F216" s="55"/>
      <c r="G216" s="105"/>
      <c r="H216" s="106"/>
      <c r="I216" s="55" t="s">
        <v>1135</v>
      </c>
      <c r="J216" s="55" t="s">
        <v>1136</v>
      </c>
      <c r="K216" s="55" t="s">
        <v>73</v>
      </c>
      <c r="L216" s="57">
        <v>37</v>
      </c>
      <c r="M216" s="55">
        <v>12</v>
      </c>
      <c r="N216" s="55" t="s">
        <v>68</v>
      </c>
      <c r="AB216" s="55">
        <v>0</v>
      </c>
      <c r="AF216" s="59">
        <v>7507.0800000000008</v>
      </c>
      <c r="AH216" s="55"/>
      <c r="AI216" s="55" t="s">
        <v>869</v>
      </c>
      <c r="AJ216" s="55"/>
      <c r="AK216" s="55"/>
      <c r="AL216" s="55"/>
      <c r="AN216" s="55"/>
      <c r="AO216" s="55"/>
      <c r="AQ216" s="55"/>
      <c r="AR216" s="55"/>
      <c r="AT216" s="55"/>
      <c r="AU216" s="55"/>
      <c r="AY216" s="92"/>
      <c r="AZ216" s="55">
        <v>208.53</v>
      </c>
      <c r="BA216" s="55">
        <v>20</v>
      </c>
      <c r="BB216" s="55">
        <v>4170.6000000000004</v>
      </c>
      <c r="BC216" s="61">
        <f t="shared" si="5"/>
        <v>6.7685206824024319E-2</v>
      </c>
      <c r="BD216" s="86"/>
    </row>
    <row r="217" spans="1:56" x14ac:dyDescent="0.25">
      <c r="A217" s="85"/>
      <c r="B217" s="55" t="s">
        <v>65</v>
      </c>
      <c r="E217" s="55" t="s">
        <v>866</v>
      </c>
      <c r="F217" s="55"/>
      <c r="G217" s="105"/>
      <c r="H217" s="106"/>
      <c r="I217" s="55" t="s">
        <v>1136</v>
      </c>
      <c r="J217" s="55" t="s">
        <v>1117</v>
      </c>
      <c r="K217" s="55" t="s">
        <v>1137</v>
      </c>
      <c r="L217" s="57">
        <v>48.939454357121157</v>
      </c>
      <c r="M217" s="55">
        <v>12</v>
      </c>
      <c r="N217" s="55" t="s">
        <v>68</v>
      </c>
      <c r="AB217" s="55">
        <v>5</v>
      </c>
      <c r="AF217" s="59">
        <v>50846.003999999957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92"/>
      <c r="AZ217" s="55">
        <v>1283.9899999999989</v>
      </c>
      <c r="BA217" s="55">
        <v>22</v>
      </c>
      <c r="BB217" s="55">
        <v>28247.779999999977</v>
      </c>
      <c r="BC217" s="61">
        <f t="shared" si="5"/>
        <v>0.45843687517852005</v>
      </c>
      <c r="BD217" s="86"/>
    </row>
    <row r="218" spans="1:56" x14ac:dyDescent="0.25">
      <c r="A218" s="85"/>
      <c r="B218" s="55" t="s">
        <v>65</v>
      </c>
      <c r="D218" s="55" t="s">
        <v>1138</v>
      </c>
      <c r="E218" s="55" t="s">
        <v>866</v>
      </c>
      <c r="F218" s="55"/>
      <c r="G218" s="105"/>
      <c r="H218" s="106"/>
      <c r="I218" s="55" t="s">
        <v>495</v>
      </c>
      <c r="J218" s="55" t="s">
        <v>1139</v>
      </c>
      <c r="K218" s="55" t="s">
        <v>138</v>
      </c>
      <c r="L218" s="57">
        <v>25.20046325165162</v>
      </c>
      <c r="M218" s="55">
        <v>13</v>
      </c>
      <c r="N218" s="55" t="s">
        <v>68</v>
      </c>
      <c r="AB218" s="55">
        <v>0</v>
      </c>
      <c r="AF218" s="59">
        <v>102532.60799999993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/>
      <c r="AZ218" s="55">
        <v>3415.3899999999976</v>
      </c>
      <c r="BA218" s="55">
        <v>16.8</v>
      </c>
      <c r="BB218" s="55">
        <v>56962.559999999961</v>
      </c>
      <c r="BC218" s="61">
        <f t="shared" si="5"/>
        <v>0.92445275375866576</v>
      </c>
      <c r="BD218" s="86"/>
    </row>
    <row r="219" spans="1:56" x14ac:dyDescent="0.25">
      <c r="A219" s="85"/>
      <c r="E219" s="56" t="s">
        <v>888</v>
      </c>
      <c r="G219" s="105"/>
      <c r="H219" s="106"/>
      <c r="I219" s="208" t="s">
        <v>260</v>
      </c>
      <c r="J219" s="208" t="s">
        <v>492</v>
      </c>
      <c r="K219" s="208"/>
      <c r="L219" s="76"/>
      <c r="M219" s="55">
        <v>13</v>
      </c>
      <c r="AB219" s="57"/>
      <c r="AF219" s="59">
        <v>15500</v>
      </c>
      <c r="AI219" s="55" t="s">
        <v>115</v>
      </c>
      <c r="AJ219" s="55" t="s">
        <v>493</v>
      </c>
      <c r="AK219" s="59">
        <v>15500</v>
      </c>
      <c r="AY219" s="111"/>
      <c r="AZ219" s="60"/>
      <c r="BA219" s="60"/>
      <c r="BB219" s="87"/>
      <c r="BC219" s="40">
        <f t="shared" si="5"/>
        <v>0</v>
      </c>
      <c r="BD219" s="86"/>
    </row>
    <row r="220" spans="1:56" x14ac:dyDescent="0.25">
      <c r="A220" s="85"/>
      <c r="B220" s="55" t="s">
        <v>65</v>
      </c>
      <c r="D220" s="55" t="s">
        <v>840</v>
      </c>
      <c r="E220" s="56" t="s">
        <v>888</v>
      </c>
      <c r="G220" s="105"/>
      <c r="H220" s="106"/>
      <c r="I220" s="208" t="s">
        <v>833</v>
      </c>
      <c r="J220" s="208"/>
      <c r="K220" s="208"/>
      <c r="L220" s="76"/>
      <c r="M220" s="55">
        <v>13</v>
      </c>
      <c r="AB220" s="57"/>
      <c r="AI220" s="55" t="s">
        <v>115</v>
      </c>
      <c r="AJ220" s="55" t="s">
        <v>493</v>
      </c>
      <c r="AK220" s="59">
        <v>9500</v>
      </c>
      <c r="AY220" s="111"/>
      <c r="AZ220" s="60"/>
      <c r="BA220" s="60"/>
      <c r="BB220" s="87"/>
      <c r="BC220" s="40"/>
      <c r="BD220" s="86"/>
    </row>
    <row r="221" spans="1:56" x14ac:dyDescent="0.25">
      <c r="A221" s="85"/>
      <c r="B221" s="55" t="s">
        <v>72</v>
      </c>
      <c r="E221" s="55" t="s">
        <v>866</v>
      </c>
      <c r="F221" s="55"/>
      <c r="G221" s="121"/>
      <c r="H221" s="122"/>
      <c r="I221" s="28" t="s">
        <v>1140</v>
      </c>
      <c r="J221" s="28" t="s">
        <v>503</v>
      </c>
      <c r="K221" s="28" t="s">
        <v>1141</v>
      </c>
      <c r="L221" s="57">
        <v>37.067412930222858</v>
      </c>
      <c r="M221" s="55">
        <v>13</v>
      </c>
      <c r="N221" s="55" t="s">
        <v>99</v>
      </c>
      <c r="AB221" s="55">
        <v>0</v>
      </c>
      <c r="AF221" s="59">
        <v>444131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110" t="s">
        <v>1527</v>
      </c>
      <c r="AZ221" s="55">
        <v>12300.929999999989</v>
      </c>
      <c r="BA221" s="55">
        <v>18.666666666666668</v>
      </c>
      <c r="BB221" s="55">
        <v>227759.56999999983</v>
      </c>
      <c r="BC221" s="61">
        <f t="shared" ref="BC221:BC239" si="6">BB221/(5280*11.67)</f>
        <v>3.6963395198774349</v>
      </c>
      <c r="BD221" s="86"/>
    </row>
    <row r="222" spans="1:56" x14ac:dyDescent="0.25">
      <c r="A222" s="85"/>
      <c r="B222" s="55" t="s">
        <v>72</v>
      </c>
      <c r="D222" s="55" t="s">
        <v>1528</v>
      </c>
      <c r="E222" s="55" t="s">
        <v>866</v>
      </c>
      <c r="G222" s="108"/>
      <c r="H222" s="109"/>
      <c r="I222" s="55" t="s">
        <v>1142</v>
      </c>
      <c r="J222" s="55" t="s">
        <v>1143</v>
      </c>
      <c r="K222" s="55" t="s">
        <v>73</v>
      </c>
      <c r="L222" s="57">
        <v>33</v>
      </c>
      <c r="M222" s="55">
        <v>13</v>
      </c>
      <c r="N222" s="55" t="s">
        <v>68</v>
      </c>
      <c r="AB222" s="55">
        <v>0</v>
      </c>
      <c r="AF222" s="59">
        <v>22761.881999999801</v>
      </c>
      <c r="AH222" s="55"/>
      <c r="AI222" s="55" t="s">
        <v>869</v>
      </c>
      <c r="AY222" s="110"/>
      <c r="AZ222" s="55">
        <v>1149.5899999999899</v>
      </c>
      <c r="BA222" s="55">
        <v>11</v>
      </c>
      <c r="BB222" s="60">
        <v>12645.489999999889</v>
      </c>
      <c r="BC222" s="61">
        <f t="shared" si="6"/>
        <v>0.2052252927734915</v>
      </c>
      <c r="BD222" s="86"/>
    </row>
    <row r="223" spans="1:56" x14ac:dyDescent="0.25">
      <c r="A223" s="85"/>
      <c r="B223" s="55" t="s">
        <v>72</v>
      </c>
      <c r="D223" s="55" t="s">
        <v>1528</v>
      </c>
      <c r="E223" s="55" t="s">
        <v>866</v>
      </c>
      <c r="F223" s="55"/>
      <c r="G223" s="121"/>
      <c r="H223" s="122"/>
      <c r="I223" s="55" t="s">
        <v>1143</v>
      </c>
      <c r="J223" s="55" t="s">
        <v>98</v>
      </c>
      <c r="K223" s="55" t="s">
        <v>73</v>
      </c>
      <c r="L223" s="57">
        <v>23.625868182669823</v>
      </c>
      <c r="M223" s="55">
        <v>13</v>
      </c>
      <c r="N223" s="55" t="s">
        <v>68</v>
      </c>
      <c r="AB223" s="55">
        <v>0</v>
      </c>
      <c r="AF223" s="59">
        <v>93498.058841255697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110"/>
      <c r="AZ223" s="55">
        <v>2990.1966282199901</v>
      </c>
      <c r="BA223" s="55">
        <v>18</v>
      </c>
      <c r="BB223" s="55">
        <v>51943.366022919829</v>
      </c>
      <c r="BC223" s="61">
        <f t="shared" si="6"/>
        <v>0.84299560552374375</v>
      </c>
      <c r="BD223" s="86"/>
    </row>
    <row r="224" spans="1:56" x14ac:dyDescent="0.25">
      <c r="A224" s="85"/>
      <c r="B224" s="55" t="s">
        <v>72</v>
      </c>
      <c r="D224" s="148" t="s">
        <v>1528</v>
      </c>
      <c r="E224" s="55" t="s">
        <v>866</v>
      </c>
      <c r="F224" s="55"/>
      <c r="G224" s="105"/>
      <c r="H224" s="106"/>
      <c r="I224" s="55" t="s">
        <v>1143</v>
      </c>
      <c r="J224" s="55" t="s">
        <v>1140</v>
      </c>
      <c r="K224" s="55" t="s">
        <v>73</v>
      </c>
      <c r="L224" s="57">
        <v>37</v>
      </c>
      <c r="M224" s="55">
        <v>13</v>
      </c>
      <c r="N224" s="55" t="s">
        <v>68</v>
      </c>
      <c r="AB224" s="55">
        <v>0</v>
      </c>
      <c r="AF224" s="59">
        <v>16334.784000000001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756.24</v>
      </c>
      <c r="BA224" s="55">
        <v>12</v>
      </c>
      <c r="BB224" s="55">
        <v>9074.880000000001</v>
      </c>
      <c r="BC224" s="61">
        <f t="shared" si="6"/>
        <v>0.14727740126197711</v>
      </c>
      <c r="BD224" s="86"/>
    </row>
    <row r="225" spans="1:56" x14ac:dyDescent="0.25">
      <c r="A225" s="85"/>
      <c r="B225" s="55" t="s">
        <v>65</v>
      </c>
      <c r="D225" s="55" t="s">
        <v>1138</v>
      </c>
      <c r="E225" s="55" t="s">
        <v>866</v>
      </c>
      <c r="F225" s="55"/>
      <c r="G225" s="105"/>
      <c r="H225" s="106"/>
      <c r="I225" s="55" t="s">
        <v>1145</v>
      </c>
      <c r="J225" s="55" t="s">
        <v>507</v>
      </c>
      <c r="K225" s="55" t="s">
        <v>73</v>
      </c>
      <c r="L225" s="57">
        <v>9</v>
      </c>
      <c r="M225" s="55">
        <v>13</v>
      </c>
      <c r="N225" s="55" t="s">
        <v>68</v>
      </c>
      <c r="AB225" s="55">
        <v>2</v>
      </c>
      <c r="AF225" s="59">
        <v>8903.2847146559579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92" t="s">
        <v>1146</v>
      </c>
      <c r="AZ225" s="55">
        <v>206.094553579999</v>
      </c>
      <c r="BA225" s="55">
        <v>24</v>
      </c>
      <c r="BB225" s="55">
        <v>4946.269285919976</v>
      </c>
      <c r="BC225" s="61">
        <f t="shared" si="6"/>
        <v>8.027364399002844E-2</v>
      </c>
      <c r="BD225" s="86"/>
    </row>
    <row r="226" spans="1:56" x14ac:dyDescent="0.25">
      <c r="A226" s="85"/>
      <c r="B226" s="55" t="s">
        <v>65</v>
      </c>
      <c r="D226" s="55" t="s">
        <v>1138</v>
      </c>
      <c r="E226" s="55" t="s">
        <v>866</v>
      </c>
      <c r="G226" s="108"/>
      <c r="H226" s="109"/>
      <c r="I226" s="55" t="s">
        <v>507</v>
      </c>
      <c r="J226" s="55" t="s">
        <v>495</v>
      </c>
      <c r="K226" s="55" t="s">
        <v>1139</v>
      </c>
      <c r="L226" s="57">
        <v>28.853036141293281</v>
      </c>
      <c r="M226" s="55">
        <v>13</v>
      </c>
      <c r="N226" s="55" t="s">
        <v>68</v>
      </c>
      <c r="AB226" s="55">
        <v>0</v>
      </c>
      <c r="AF226" s="59">
        <v>91895.327999999994</v>
      </c>
      <c r="AH226" s="55"/>
      <c r="AI226" s="55" t="s">
        <v>869</v>
      </c>
      <c r="AY226" s="110"/>
      <c r="AZ226" s="55">
        <v>1930.73</v>
      </c>
      <c r="BA226" s="55">
        <v>26.25</v>
      </c>
      <c r="BB226" s="60">
        <v>51052.959999999999</v>
      </c>
      <c r="BC226" s="61">
        <f t="shared" si="6"/>
        <v>0.82854509101295737</v>
      </c>
      <c r="BD226" s="86"/>
    </row>
    <row r="227" spans="1:56" x14ac:dyDescent="0.25">
      <c r="A227" s="85"/>
      <c r="B227" s="55" t="s">
        <v>72</v>
      </c>
      <c r="D227" s="55" t="s">
        <v>1529</v>
      </c>
      <c r="E227" s="55" t="s">
        <v>866</v>
      </c>
      <c r="G227" s="108"/>
      <c r="H227" s="109"/>
      <c r="I227" s="55" t="s">
        <v>1141</v>
      </c>
      <c r="J227" s="55" t="s">
        <v>1140</v>
      </c>
      <c r="K227" s="55" t="s">
        <v>73</v>
      </c>
      <c r="L227" s="57">
        <v>21</v>
      </c>
      <c r="M227" s="55">
        <v>13</v>
      </c>
      <c r="N227" s="55" t="s">
        <v>68</v>
      </c>
      <c r="AB227" s="55">
        <v>0</v>
      </c>
      <c r="AF227" s="59">
        <v>22803.48</v>
      </c>
      <c r="AH227" s="55"/>
      <c r="AI227" s="55" t="s">
        <v>869</v>
      </c>
      <c r="AY227" s="110"/>
      <c r="AZ227" s="55">
        <v>1266.8599999999999</v>
      </c>
      <c r="BA227" s="55">
        <v>10</v>
      </c>
      <c r="BB227" s="60">
        <v>12668.599999999999</v>
      </c>
      <c r="BC227" s="61">
        <f t="shared" si="6"/>
        <v>0.20560034795253301</v>
      </c>
      <c r="BD227" s="86"/>
    </row>
    <row r="228" spans="1:56" x14ac:dyDescent="0.25">
      <c r="A228" s="85"/>
      <c r="B228" s="55" t="s">
        <v>65</v>
      </c>
      <c r="D228" s="55" t="s">
        <v>1138</v>
      </c>
      <c r="E228" s="55" t="s">
        <v>866</v>
      </c>
      <c r="F228" s="55"/>
      <c r="G228" s="121"/>
      <c r="H228" s="122"/>
      <c r="I228" s="55" t="s">
        <v>1147</v>
      </c>
      <c r="J228" s="55" t="s">
        <v>1139</v>
      </c>
      <c r="K228" s="55" t="s">
        <v>495</v>
      </c>
      <c r="L228" s="57">
        <v>39</v>
      </c>
      <c r="M228" s="55">
        <v>13</v>
      </c>
      <c r="N228" s="55" t="s">
        <v>68</v>
      </c>
      <c r="AB228" s="55">
        <v>0</v>
      </c>
      <c r="AF228" s="59">
        <v>36200.519999999677</v>
      </c>
      <c r="AH228" s="55"/>
      <c r="AI228" s="55" t="s">
        <v>869</v>
      </c>
      <c r="AJ228" s="55"/>
      <c r="AK228" s="55"/>
      <c r="AL228" s="55"/>
      <c r="AN228" s="55"/>
      <c r="AO228" s="55"/>
      <c r="AQ228" s="55"/>
      <c r="AR228" s="55"/>
      <c r="AT228" s="55"/>
      <c r="AU228" s="55"/>
      <c r="AY228" s="110"/>
      <c r="AZ228" s="55">
        <v>1117.29999999999</v>
      </c>
      <c r="BA228" s="55">
        <v>18</v>
      </c>
      <c r="BB228" s="55">
        <v>20111.39999999982</v>
      </c>
      <c r="BC228" s="61">
        <f t="shared" si="6"/>
        <v>0.32639051180181994</v>
      </c>
      <c r="BD228" s="86"/>
    </row>
    <row r="229" spans="1:56" x14ac:dyDescent="0.25">
      <c r="A229" s="85"/>
      <c r="B229" s="55" t="s">
        <v>72</v>
      </c>
      <c r="D229" s="55" t="s">
        <v>1528</v>
      </c>
      <c r="E229" s="55" t="s">
        <v>866</v>
      </c>
      <c r="F229" s="55"/>
      <c r="G229" s="105"/>
      <c r="H229" s="106"/>
      <c r="I229" s="55" t="s">
        <v>1148</v>
      </c>
      <c r="J229" s="55" t="s">
        <v>1143</v>
      </c>
      <c r="K229" s="55" t="s">
        <v>73</v>
      </c>
      <c r="L229" s="57">
        <v>35</v>
      </c>
      <c r="M229" s="55">
        <v>13</v>
      </c>
      <c r="N229" s="55" t="s">
        <v>68</v>
      </c>
      <c r="AB229" s="55">
        <v>0</v>
      </c>
      <c r="AF229" s="59">
        <v>16525.8</v>
      </c>
      <c r="AH229" s="55"/>
      <c r="AI229" s="55" t="s">
        <v>869</v>
      </c>
      <c r="AJ229" s="55"/>
      <c r="AK229" s="55"/>
      <c r="AL229" s="55"/>
      <c r="AN229" s="55"/>
      <c r="AO229" s="55"/>
      <c r="AQ229" s="55"/>
      <c r="AR229" s="55"/>
      <c r="AT229" s="55"/>
      <c r="AU229" s="55"/>
      <c r="AY229" s="92"/>
      <c r="AZ229" s="55">
        <v>765</v>
      </c>
      <c r="BA229" s="55">
        <v>12</v>
      </c>
      <c r="BB229" s="55">
        <v>9181</v>
      </c>
      <c r="BC229" s="61">
        <f t="shared" si="6"/>
        <v>0.14899963646750281</v>
      </c>
      <c r="BD229" s="86"/>
    </row>
    <row r="230" spans="1:56" x14ac:dyDescent="0.25">
      <c r="A230" s="85"/>
      <c r="B230" s="55" t="s">
        <v>72</v>
      </c>
      <c r="D230" s="55" t="s">
        <v>1529</v>
      </c>
      <c r="E230" s="55" t="s">
        <v>866</v>
      </c>
      <c r="F230" s="55"/>
      <c r="G230" s="121"/>
      <c r="H230" s="122"/>
      <c r="I230" s="55" t="s">
        <v>1149</v>
      </c>
      <c r="J230" s="55" t="s">
        <v>1141</v>
      </c>
      <c r="K230" s="55" t="s">
        <v>237</v>
      </c>
      <c r="L230" s="57">
        <v>45.370976748803507</v>
      </c>
      <c r="M230" s="55">
        <v>13</v>
      </c>
      <c r="N230" s="55" t="s">
        <v>99</v>
      </c>
      <c r="AB230" s="55">
        <v>0</v>
      </c>
      <c r="AF230" s="59">
        <v>377132</v>
      </c>
      <c r="AH230" s="55"/>
      <c r="AI230" s="55" t="s">
        <v>869</v>
      </c>
      <c r="AJ230" s="55"/>
      <c r="AK230" s="55"/>
      <c r="AL230" s="55"/>
      <c r="AN230" s="55"/>
      <c r="AO230" s="55"/>
      <c r="AQ230" s="55"/>
      <c r="AR230" s="55"/>
      <c r="AT230" s="55"/>
      <c r="AU230" s="55"/>
      <c r="AY230" s="110"/>
      <c r="AZ230" s="55">
        <v>9913.7399999999907</v>
      </c>
      <c r="BA230" s="55">
        <v>19</v>
      </c>
      <c r="BB230" s="55">
        <v>193400.79999999978</v>
      </c>
      <c r="BC230" s="61">
        <f t="shared" si="6"/>
        <v>3.1387265975954888</v>
      </c>
      <c r="BD230" s="86"/>
    </row>
    <row r="231" spans="1:56" x14ac:dyDescent="0.25">
      <c r="A231" s="85"/>
      <c r="B231" s="55" t="s">
        <v>65</v>
      </c>
      <c r="D231" s="55" t="s">
        <v>823</v>
      </c>
      <c r="E231" s="56" t="s">
        <v>888</v>
      </c>
      <c r="G231" s="108">
        <v>700</v>
      </c>
      <c r="H231" s="109">
        <v>999</v>
      </c>
      <c r="I231" s="55" t="s">
        <v>508</v>
      </c>
      <c r="J231" s="55" t="s">
        <v>509</v>
      </c>
      <c r="K231" s="55" t="s">
        <v>73</v>
      </c>
      <c r="L231" s="57">
        <v>10</v>
      </c>
      <c r="M231" s="55">
        <v>13</v>
      </c>
      <c r="N231" s="55" t="s">
        <v>68</v>
      </c>
      <c r="AF231" s="59">
        <v>25376.600000000002</v>
      </c>
      <c r="AY231" s="110"/>
      <c r="AZ231" s="55">
        <v>1364</v>
      </c>
      <c r="BA231" s="55">
        <v>12</v>
      </c>
      <c r="BB231" s="60">
        <v>16372</v>
      </c>
      <c r="BC231" s="40">
        <f t="shared" si="6"/>
        <v>0.26570330554906391</v>
      </c>
      <c r="BD231" s="86"/>
    </row>
    <row r="232" spans="1:56" x14ac:dyDescent="0.25">
      <c r="B232" s="55" t="s">
        <v>65</v>
      </c>
      <c r="D232" s="55" t="s">
        <v>1150</v>
      </c>
      <c r="E232" s="55" t="s">
        <v>866</v>
      </c>
      <c r="G232" s="105"/>
      <c r="H232" s="106"/>
      <c r="I232" s="208" t="s">
        <v>1151</v>
      </c>
      <c r="J232" s="208" t="s">
        <v>1152</v>
      </c>
      <c r="K232" s="208" t="s">
        <v>1134</v>
      </c>
      <c r="L232" s="76">
        <v>43</v>
      </c>
      <c r="M232" s="55">
        <v>14</v>
      </c>
      <c r="N232" s="55" t="s">
        <v>68</v>
      </c>
      <c r="AB232" s="57">
        <v>2</v>
      </c>
      <c r="AF232" s="59">
        <v>41561.279999999999</v>
      </c>
      <c r="AG232" s="59" t="s">
        <v>1462</v>
      </c>
      <c r="AI232" s="55" t="s">
        <v>869</v>
      </c>
      <c r="AY232" s="111"/>
      <c r="AZ232" s="60">
        <v>1154.48</v>
      </c>
      <c r="BA232" s="60">
        <v>20</v>
      </c>
      <c r="BB232" s="87">
        <v>23089.599999999999</v>
      </c>
      <c r="BC232" s="61">
        <f t="shared" si="6"/>
        <v>0.37472410480122559</v>
      </c>
    </row>
    <row r="233" spans="1:56" x14ac:dyDescent="0.25">
      <c r="B233" s="55" t="s">
        <v>65</v>
      </c>
      <c r="D233" s="55" t="s">
        <v>1153</v>
      </c>
      <c r="E233" s="55" t="s">
        <v>866</v>
      </c>
      <c r="G233" s="121"/>
      <c r="H233" s="122"/>
      <c r="I233" s="55" t="s">
        <v>1154</v>
      </c>
      <c r="J233" s="55" t="s">
        <v>87</v>
      </c>
      <c r="K233" s="55" t="s">
        <v>1155</v>
      </c>
      <c r="L233" s="57">
        <v>51.978230861309761</v>
      </c>
      <c r="M233" s="55">
        <v>14</v>
      </c>
      <c r="N233" s="55" t="s">
        <v>68</v>
      </c>
      <c r="AB233" s="55">
        <v>4</v>
      </c>
      <c r="AF233" s="59">
        <v>123696.39599999959</v>
      </c>
      <c r="AG233" s="59">
        <v>32366.42</v>
      </c>
      <c r="AI233" s="55" t="s">
        <v>869</v>
      </c>
      <c r="AY233" s="120"/>
      <c r="AZ233" s="55">
        <v>2734.5899999999901</v>
      </c>
      <c r="BA233" s="55">
        <v>27.333333333333332</v>
      </c>
      <c r="BB233" s="60">
        <v>68720.219999999768</v>
      </c>
      <c r="BC233" s="61">
        <f t="shared" si="6"/>
        <v>1.1152693386305175</v>
      </c>
    </row>
    <row r="234" spans="1:56" x14ac:dyDescent="0.25">
      <c r="B234" s="55" t="s">
        <v>65</v>
      </c>
      <c r="D234" s="55" t="s">
        <v>1153</v>
      </c>
      <c r="E234" s="55" t="s">
        <v>866</v>
      </c>
      <c r="G234" s="121"/>
      <c r="H234" s="122"/>
      <c r="I234" s="55" t="s">
        <v>1156</v>
      </c>
      <c r="J234" s="55" t="s">
        <v>1157</v>
      </c>
      <c r="K234" s="55" t="s">
        <v>1158</v>
      </c>
      <c r="L234" s="57">
        <v>17.675506220631522</v>
      </c>
      <c r="M234" s="55">
        <v>14</v>
      </c>
      <c r="N234" s="55" t="s">
        <v>68</v>
      </c>
      <c r="AB234" s="55">
        <v>11</v>
      </c>
      <c r="AF234" s="59">
        <v>68407.523999999961</v>
      </c>
      <c r="AG234" s="59" t="s">
        <v>1463</v>
      </c>
      <c r="AI234" s="55" t="s">
        <v>869</v>
      </c>
      <c r="AY234" s="110"/>
      <c r="AZ234" s="55">
        <v>1659.7799999999993</v>
      </c>
      <c r="BA234" s="55">
        <v>22.8</v>
      </c>
      <c r="BB234" s="60">
        <v>38004.179999999978</v>
      </c>
      <c r="BC234" s="61">
        <f t="shared" si="6"/>
        <v>0.61677475266806858</v>
      </c>
    </row>
    <row r="235" spans="1:56" x14ac:dyDescent="0.25">
      <c r="B235" s="55" t="s">
        <v>65</v>
      </c>
      <c r="D235" s="55" t="s">
        <v>1159</v>
      </c>
      <c r="E235" s="55" t="s">
        <v>866</v>
      </c>
      <c r="F235" s="55"/>
      <c r="G235" s="121"/>
      <c r="H235" s="122"/>
      <c r="I235" s="55" t="s">
        <v>484</v>
      </c>
      <c r="J235" s="55" t="s">
        <v>87</v>
      </c>
      <c r="K235" s="55" t="s">
        <v>480</v>
      </c>
      <c r="L235" s="57">
        <v>47.012218519323156</v>
      </c>
      <c r="M235" s="55">
        <v>14</v>
      </c>
      <c r="N235" s="55" t="s">
        <v>71</v>
      </c>
      <c r="AB235" s="55">
        <v>22</v>
      </c>
      <c r="AF235" s="59">
        <v>568391</v>
      </c>
      <c r="AH235" s="55"/>
      <c r="AI235" s="55" t="s">
        <v>869</v>
      </c>
      <c r="AJ235" s="55"/>
      <c r="AK235" s="55"/>
      <c r="AL235" s="55"/>
      <c r="AN235" s="55"/>
      <c r="AO235" s="55"/>
      <c r="AQ235" s="55"/>
      <c r="AR235" s="55"/>
      <c r="AT235" s="55"/>
      <c r="AU235" s="55"/>
      <c r="AY235" s="110" t="s">
        <v>1160</v>
      </c>
      <c r="AZ235" s="55">
        <v>7412.9412192699765</v>
      </c>
      <c r="BA235" s="55">
        <v>36.142857142857146</v>
      </c>
      <c r="BB235" s="55">
        <v>270662.50389371917</v>
      </c>
      <c r="BC235" s="61">
        <f t="shared" si="6"/>
        <v>4.392616783089883</v>
      </c>
    </row>
    <row r="236" spans="1:56" x14ac:dyDescent="0.25">
      <c r="B236" s="55" t="s">
        <v>65</v>
      </c>
      <c r="D236" s="55" t="s">
        <v>1150</v>
      </c>
      <c r="E236" s="55" t="s">
        <v>866</v>
      </c>
      <c r="F236" s="55"/>
      <c r="G236" s="105"/>
      <c r="H236" s="106"/>
      <c r="I236" s="55" t="s">
        <v>1161</v>
      </c>
      <c r="J236" s="55" t="s">
        <v>1162</v>
      </c>
      <c r="K236" s="55" t="s">
        <v>1163</v>
      </c>
      <c r="L236" s="57">
        <v>21</v>
      </c>
      <c r="M236" s="55">
        <v>14</v>
      </c>
      <c r="N236" s="55" t="s">
        <v>68</v>
      </c>
      <c r="AB236" s="55">
        <v>0</v>
      </c>
      <c r="AF236" s="59">
        <v>17582.831999999958</v>
      </c>
      <c r="AG236" s="59" t="s">
        <v>1462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92"/>
      <c r="AZ236" s="55">
        <v>407.00999999999902</v>
      </c>
      <c r="BA236" s="55">
        <v>24</v>
      </c>
      <c r="BB236" s="55">
        <v>9768.2399999999761</v>
      </c>
      <c r="BC236" s="61">
        <f t="shared" si="6"/>
        <v>0.15853003038092975</v>
      </c>
    </row>
    <row r="237" spans="1:56" x14ac:dyDescent="0.25">
      <c r="B237" s="55" t="s">
        <v>72</v>
      </c>
      <c r="D237" s="55" t="s">
        <v>1530</v>
      </c>
      <c r="E237" s="55" t="s">
        <v>866</v>
      </c>
      <c r="F237" s="55"/>
      <c r="G237" s="121"/>
      <c r="H237" s="122"/>
      <c r="I237" s="55" t="s">
        <v>1164</v>
      </c>
      <c r="J237" s="55" t="s">
        <v>98</v>
      </c>
      <c r="K237" s="55" t="s">
        <v>1165</v>
      </c>
      <c r="L237" s="57">
        <v>30</v>
      </c>
      <c r="M237" s="55">
        <v>14</v>
      </c>
      <c r="N237" s="55" t="s">
        <v>99</v>
      </c>
      <c r="AB237" s="55">
        <v>0</v>
      </c>
      <c r="AF237" s="59">
        <v>201498</v>
      </c>
      <c r="AH237" s="55"/>
      <c r="AI237" s="55" t="s">
        <v>869</v>
      </c>
      <c r="AJ237" s="55"/>
      <c r="AK237" s="55"/>
      <c r="AL237" s="55"/>
      <c r="AN237" s="55"/>
      <c r="AO237" s="55"/>
      <c r="AQ237" s="55"/>
      <c r="AR237" s="55"/>
      <c r="AT237" s="55"/>
      <c r="AU237" s="55"/>
      <c r="AY237" s="110"/>
      <c r="AZ237" s="55">
        <v>5166.6199999999899</v>
      </c>
      <c r="BA237" s="55">
        <v>20</v>
      </c>
      <c r="BB237" s="55">
        <v>103332.39999999979</v>
      </c>
      <c r="BC237" s="61">
        <f t="shared" si="6"/>
        <v>1.6769948845784288</v>
      </c>
    </row>
    <row r="238" spans="1:56" x14ac:dyDescent="0.25">
      <c r="B238" s="55" t="s">
        <v>65</v>
      </c>
      <c r="D238" s="55" t="s">
        <v>1150</v>
      </c>
      <c r="E238" s="55" t="s">
        <v>866</v>
      </c>
      <c r="G238" s="108"/>
      <c r="H238" s="109"/>
      <c r="I238" s="55" t="s">
        <v>1166</v>
      </c>
      <c r="J238" s="55" t="s">
        <v>1134</v>
      </c>
      <c r="K238" s="55" t="s">
        <v>1167</v>
      </c>
      <c r="L238" s="57">
        <v>13</v>
      </c>
      <c r="M238" s="55">
        <v>14</v>
      </c>
      <c r="N238" s="55" t="s">
        <v>68</v>
      </c>
      <c r="AB238" s="55">
        <v>0</v>
      </c>
      <c r="AF238" s="59">
        <v>12123.108</v>
      </c>
      <c r="AG238" s="59" t="s">
        <v>1462</v>
      </c>
      <c r="AI238" s="55" t="s">
        <v>869</v>
      </c>
      <c r="AY238" s="110" t="s">
        <v>1168</v>
      </c>
      <c r="AZ238" s="55">
        <v>374.17</v>
      </c>
      <c r="BA238" s="55">
        <v>18</v>
      </c>
      <c r="BB238" s="60">
        <v>6735.06</v>
      </c>
      <c r="BC238" s="61">
        <f t="shared" si="6"/>
        <v>0.10930415985043235</v>
      </c>
    </row>
    <row r="239" spans="1:56" x14ac:dyDescent="0.25">
      <c r="B239" s="55" t="s">
        <v>65</v>
      </c>
      <c r="D239" s="55" t="s">
        <v>1153</v>
      </c>
      <c r="E239" s="55" t="s">
        <v>866</v>
      </c>
      <c r="G239" s="108"/>
      <c r="H239" s="109"/>
      <c r="I239" s="55" t="s">
        <v>1158</v>
      </c>
      <c r="J239" s="55" t="s">
        <v>1156</v>
      </c>
      <c r="K239" s="55" t="s">
        <v>1155</v>
      </c>
      <c r="L239" s="57">
        <v>59</v>
      </c>
      <c r="M239" s="55">
        <v>14</v>
      </c>
      <c r="N239" s="55" t="s">
        <v>68</v>
      </c>
      <c r="AB239" s="55">
        <v>4</v>
      </c>
      <c r="AF239" s="59">
        <v>50247.216000000008</v>
      </c>
      <c r="AG239" s="59" t="s">
        <v>1463</v>
      </c>
      <c r="AI239" s="55" t="s">
        <v>869</v>
      </c>
      <c r="AY239" s="120"/>
      <c r="AZ239" s="55">
        <v>1163.1300000000001</v>
      </c>
      <c r="BA239" s="55">
        <v>24</v>
      </c>
      <c r="BB239" s="60">
        <v>27915.120000000003</v>
      </c>
      <c r="BC239" s="61">
        <f t="shared" si="6"/>
        <v>0.45303809301238612</v>
      </c>
    </row>
    <row r="240" spans="1:56" x14ac:dyDescent="0.25">
      <c r="B240" s="55" t="s">
        <v>72</v>
      </c>
      <c r="D240" s="55" t="s">
        <v>1530</v>
      </c>
      <c r="E240" s="55" t="s">
        <v>866</v>
      </c>
      <c r="F240" s="55"/>
      <c r="G240" s="121"/>
      <c r="H240" s="122"/>
      <c r="I240" s="55" t="s">
        <v>1165</v>
      </c>
      <c r="J240" s="55" t="s">
        <v>1169</v>
      </c>
      <c r="K240" s="55" t="s">
        <v>560</v>
      </c>
      <c r="M240" s="55">
        <v>14</v>
      </c>
      <c r="N240" s="55" t="s">
        <v>1075</v>
      </c>
      <c r="AB240" s="55">
        <v>0</v>
      </c>
      <c r="AF240" s="59">
        <v>500000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110"/>
      <c r="BB240" s="55"/>
    </row>
    <row r="241" spans="2:55" x14ac:dyDescent="0.25">
      <c r="B241" s="55" t="s">
        <v>65</v>
      </c>
      <c r="D241" s="55" t="s">
        <v>1150</v>
      </c>
      <c r="E241" s="55" t="s">
        <v>866</v>
      </c>
      <c r="G241" s="108"/>
      <c r="H241" s="109"/>
      <c r="I241" s="55" t="s">
        <v>1170</v>
      </c>
      <c r="J241" s="55" t="s">
        <v>1152</v>
      </c>
      <c r="K241" s="55" t="s">
        <v>1134</v>
      </c>
      <c r="L241" s="57">
        <v>36</v>
      </c>
      <c r="M241" s="55">
        <v>14</v>
      </c>
      <c r="N241" s="55" t="s">
        <v>68</v>
      </c>
      <c r="AB241" s="55">
        <v>2</v>
      </c>
      <c r="AF241" s="59">
        <v>46032.839999999618</v>
      </c>
      <c r="AG241" s="59" t="s">
        <v>1462</v>
      </c>
      <c r="AI241" s="55" t="s">
        <v>869</v>
      </c>
      <c r="AY241" s="110"/>
      <c r="AZ241" s="55">
        <v>1217.79999999999</v>
      </c>
      <c r="BA241" s="55">
        <v>21</v>
      </c>
      <c r="BB241" s="60">
        <v>25573.799999999788</v>
      </c>
      <c r="BC241" s="61">
        <f>BB241/(5280*11.67)</f>
        <v>0.41504050790682839</v>
      </c>
    </row>
    <row r="242" spans="2:55" x14ac:dyDescent="0.25">
      <c r="B242" s="55" t="s">
        <v>72</v>
      </c>
      <c r="D242" s="55" t="s">
        <v>1531</v>
      </c>
      <c r="E242" s="55" t="s">
        <v>866</v>
      </c>
      <c r="G242" s="108"/>
      <c r="H242" s="109"/>
      <c r="I242" s="55" t="s">
        <v>1171</v>
      </c>
      <c r="J242" s="55" t="s">
        <v>239</v>
      </c>
      <c r="K242" s="55" t="s">
        <v>117</v>
      </c>
      <c r="L242" s="57">
        <v>17</v>
      </c>
      <c r="M242" s="55">
        <v>14</v>
      </c>
      <c r="N242" s="55" t="s">
        <v>68</v>
      </c>
      <c r="AB242" s="55">
        <v>0</v>
      </c>
      <c r="AF242" s="59">
        <v>25697</v>
      </c>
      <c r="AI242" s="55" t="s">
        <v>869</v>
      </c>
      <c r="AY242" s="110"/>
      <c r="AZ242" s="55">
        <v>1190</v>
      </c>
      <c r="BA242" s="55">
        <v>12</v>
      </c>
      <c r="BB242" s="60">
        <v>14276</v>
      </c>
      <c r="BC242" s="61">
        <f>BB242/(5280*11.67)</f>
        <v>0.2316870504531173</v>
      </c>
    </row>
    <row r="243" spans="2:55" x14ac:dyDescent="0.25">
      <c r="B243" s="55" t="s">
        <v>65</v>
      </c>
      <c r="D243" s="55" t="s">
        <v>1150</v>
      </c>
      <c r="E243" s="55" t="s">
        <v>866</v>
      </c>
      <c r="F243" s="55"/>
      <c r="G243" s="105"/>
      <c r="H243" s="106"/>
      <c r="I243" s="55" t="s">
        <v>1134</v>
      </c>
      <c r="J243" s="55" t="s">
        <v>87</v>
      </c>
      <c r="K243" s="55" t="s">
        <v>1162</v>
      </c>
      <c r="L243" s="57">
        <v>29.439607858035256</v>
      </c>
      <c r="M243" s="55">
        <v>14</v>
      </c>
      <c r="N243" s="55" t="s">
        <v>68</v>
      </c>
      <c r="AB243" s="55">
        <v>0</v>
      </c>
      <c r="AF243" s="59">
        <v>100447.70399999997</v>
      </c>
      <c r="AG243" s="59">
        <v>6375.48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92"/>
      <c r="AZ243" s="55">
        <v>2218.4099999999989</v>
      </c>
      <c r="BA243" s="55">
        <v>24.8</v>
      </c>
      <c r="BB243" s="55">
        <v>55804.279999999984</v>
      </c>
      <c r="BC243" s="61">
        <f>BB243/(5280*11.67)</f>
        <v>0.90565487782711407</v>
      </c>
    </row>
    <row r="244" spans="2:55" x14ac:dyDescent="0.25">
      <c r="B244" s="55" t="s">
        <v>65</v>
      </c>
      <c r="D244" s="55" t="s">
        <v>1150</v>
      </c>
      <c r="E244" s="55" t="s">
        <v>866</v>
      </c>
      <c r="F244" s="55"/>
      <c r="G244" s="105"/>
      <c r="H244" s="106"/>
      <c r="I244" s="55" t="s">
        <v>1162</v>
      </c>
      <c r="J244" s="55" t="s">
        <v>1152</v>
      </c>
      <c r="K244" s="55" t="s">
        <v>1134</v>
      </c>
      <c r="L244" s="57">
        <v>30.694357354392892</v>
      </c>
      <c r="M244" s="55">
        <v>14</v>
      </c>
      <c r="N244" s="55" t="s">
        <v>68</v>
      </c>
      <c r="AB244" s="55">
        <v>2</v>
      </c>
      <c r="AF244" s="59">
        <v>50143.499999999964</v>
      </c>
      <c r="AG244" s="59" t="s">
        <v>1462</v>
      </c>
      <c r="AH244" s="55"/>
      <c r="AI244" s="55" t="s">
        <v>869</v>
      </c>
      <c r="AJ244" s="55"/>
      <c r="AK244" s="55"/>
      <c r="AL244" s="55"/>
      <c r="AN244" s="55"/>
      <c r="AO244" s="55"/>
      <c r="AQ244" s="55"/>
      <c r="AR244" s="55"/>
      <c r="AT244" s="55"/>
      <c r="AU244" s="55"/>
      <c r="AY244" s="92"/>
      <c r="AZ244" s="55">
        <v>1266.2499999999989</v>
      </c>
      <c r="BA244" s="55">
        <v>22</v>
      </c>
      <c r="BB244" s="55">
        <v>27857.499999999978</v>
      </c>
      <c r="BC244" s="61">
        <f>BB244/(5280*11.67)</f>
        <v>0.45210297057983401</v>
      </c>
    </row>
    <row r="245" spans="2:55" x14ac:dyDescent="0.25">
      <c r="B245" s="20" t="s">
        <v>72</v>
      </c>
      <c r="C245" s="20"/>
      <c r="D245" s="20" t="s">
        <v>1194</v>
      </c>
      <c r="E245" s="24" t="s">
        <v>888</v>
      </c>
      <c r="F245" s="25"/>
      <c r="G245" s="140"/>
      <c r="H245" s="141"/>
      <c r="I245" s="20" t="s">
        <v>757</v>
      </c>
      <c r="J245" s="20" t="s">
        <v>188</v>
      </c>
      <c r="K245" s="20" t="s">
        <v>758</v>
      </c>
      <c r="L245" s="27"/>
      <c r="M245" s="20">
        <v>15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>
        <v>0</v>
      </c>
      <c r="AC245" s="20"/>
      <c r="AD245" s="20"/>
      <c r="AE245" s="20">
        <v>0</v>
      </c>
      <c r="AF245" s="41">
        <v>40000</v>
      </c>
      <c r="AG245" s="41">
        <v>33834.75</v>
      </c>
      <c r="AH245" s="25" t="s">
        <v>700</v>
      </c>
      <c r="AI245" s="20" t="s">
        <v>115</v>
      </c>
      <c r="AJ245" s="27" t="s">
        <v>759</v>
      </c>
      <c r="AK245" s="41">
        <v>9331.24</v>
      </c>
      <c r="AL245" s="41"/>
      <c r="AM245" s="20" t="s">
        <v>760</v>
      </c>
      <c r="AN245" s="41">
        <v>1736.45</v>
      </c>
      <c r="AO245" s="41"/>
      <c r="AP245" s="20" t="s">
        <v>761</v>
      </c>
      <c r="AQ245" s="41">
        <v>589.20000000000005</v>
      </c>
      <c r="AR245" s="41"/>
      <c r="AS245" s="20" t="s">
        <v>762</v>
      </c>
      <c r="AT245" s="41">
        <v>16513.810000000001</v>
      </c>
      <c r="AU245" s="41"/>
      <c r="AV245" s="20" t="s">
        <v>763</v>
      </c>
      <c r="AW245" s="20">
        <v>977.81</v>
      </c>
      <c r="AX245" s="20"/>
      <c r="AY245" s="153" t="s">
        <v>764</v>
      </c>
      <c r="BC245" s="40"/>
    </row>
    <row r="246" spans="2:55" x14ac:dyDescent="0.25">
      <c r="B246" s="55" t="s">
        <v>65</v>
      </c>
      <c r="E246" s="55" t="s">
        <v>866</v>
      </c>
      <c r="G246" s="108"/>
      <c r="H246" s="109"/>
      <c r="I246" s="55" t="s">
        <v>1172</v>
      </c>
      <c r="J246" s="55" t="s">
        <v>1173</v>
      </c>
      <c r="K246" s="55" t="s">
        <v>1174</v>
      </c>
      <c r="L246" s="57">
        <v>35</v>
      </c>
      <c r="M246" s="55">
        <v>15</v>
      </c>
      <c r="N246" s="55" t="s">
        <v>68</v>
      </c>
      <c r="AB246" s="55">
        <v>0</v>
      </c>
      <c r="AF246" s="59">
        <v>6959.3039999999783</v>
      </c>
      <c r="AI246" s="55" t="s">
        <v>869</v>
      </c>
      <c r="AY246" s="110"/>
      <c r="AZ246" s="55">
        <v>322.18999999999897</v>
      </c>
      <c r="BA246" s="55">
        <v>12</v>
      </c>
      <c r="BB246" s="60">
        <v>3866.2799999999879</v>
      </c>
      <c r="BC246" s="61">
        <f t="shared" ref="BC246:BC299" si="7">BB246/(5280*11.67)</f>
        <v>6.2746358183375983E-2</v>
      </c>
    </row>
    <row r="247" spans="2:55" x14ac:dyDescent="0.25">
      <c r="B247" s="55" t="s">
        <v>65</v>
      </c>
      <c r="E247" s="55" t="s">
        <v>866</v>
      </c>
      <c r="F247" s="55"/>
      <c r="G247" s="121"/>
      <c r="H247" s="122"/>
      <c r="I247" s="55" t="s">
        <v>1172</v>
      </c>
      <c r="J247" s="55" t="s">
        <v>1173</v>
      </c>
      <c r="K247" s="55" t="s">
        <v>1175</v>
      </c>
      <c r="L247" s="57">
        <v>35.593201069603374</v>
      </c>
      <c r="M247" s="55">
        <v>15</v>
      </c>
      <c r="N247" s="55" t="s">
        <v>68</v>
      </c>
      <c r="AB247" s="55">
        <v>15</v>
      </c>
      <c r="AF247" s="59">
        <v>49112.783999999971</v>
      </c>
      <c r="AH247" s="55"/>
      <c r="AI247" s="55" t="s">
        <v>869</v>
      </c>
      <c r="AJ247" s="55"/>
      <c r="AK247" s="55"/>
      <c r="AL247" s="55"/>
      <c r="AN247" s="55"/>
      <c r="AO247" s="55"/>
      <c r="AQ247" s="55"/>
      <c r="AR247" s="55"/>
      <c r="AT247" s="55"/>
      <c r="AU247" s="55"/>
      <c r="AY247" s="120"/>
      <c r="AZ247" s="55">
        <v>1269.1899999999991</v>
      </c>
      <c r="BA247" s="55">
        <v>21.5</v>
      </c>
      <c r="BB247" s="55">
        <v>27284.879999999983</v>
      </c>
      <c r="BC247" s="61">
        <f t="shared" si="7"/>
        <v>0.44280984653735267</v>
      </c>
    </row>
    <row r="248" spans="2:55" x14ac:dyDescent="0.25">
      <c r="B248" s="55" t="s">
        <v>65</v>
      </c>
      <c r="D248" s="55" t="s">
        <v>1532</v>
      </c>
      <c r="E248" s="55" t="s">
        <v>866</v>
      </c>
      <c r="G248" s="108"/>
      <c r="H248" s="109"/>
      <c r="I248" s="55" t="s">
        <v>1176</v>
      </c>
      <c r="J248" s="55" t="s">
        <v>532</v>
      </c>
      <c r="K248" s="55" t="s">
        <v>1177</v>
      </c>
      <c r="L248" s="57">
        <v>25.562523806511731</v>
      </c>
      <c r="M248" s="55">
        <v>15</v>
      </c>
      <c r="N248" s="55" t="s">
        <v>68</v>
      </c>
      <c r="AB248" s="55">
        <v>30</v>
      </c>
      <c r="AF248" s="59">
        <v>146000.06860363195</v>
      </c>
      <c r="AI248" s="55" t="s">
        <v>869</v>
      </c>
      <c r="AY248" s="110"/>
      <c r="AZ248" s="55">
        <v>2752.477918359999</v>
      </c>
      <c r="BA248" s="55">
        <v>28.285714285714285</v>
      </c>
      <c r="BB248" s="60">
        <v>81111.149224239969</v>
      </c>
      <c r="BC248" s="61">
        <f t="shared" si="7"/>
        <v>1.3163633316493983</v>
      </c>
    </row>
    <row r="249" spans="2:55" x14ac:dyDescent="0.25">
      <c r="B249" s="55" t="s">
        <v>65</v>
      </c>
      <c r="D249" s="55" t="s">
        <v>1532</v>
      </c>
      <c r="E249" s="55" t="s">
        <v>866</v>
      </c>
      <c r="G249" s="108"/>
      <c r="H249" s="109"/>
      <c r="I249" s="55" t="s">
        <v>1173</v>
      </c>
      <c r="J249" s="55" t="s">
        <v>1178</v>
      </c>
      <c r="K249" s="55" t="s">
        <v>1179</v>
      </c>
      <c r="L249" s="57">
        <v>22.127272469696113</v>
      </c>
      <c r="M249" s="55">
        <v>15</v>
      </c>
      <c r="N249" s="55" t="s">
        <v>68</v>
      </c>
      <c r="AB249" s="55">
        <v>6</v>
      </c>
      <c r="AF249" s="59">
        <v>111811.39199999991</v>
      </c>
      <c r="AI249" s="55" t="s">
        <v>869</v>
      </c>
      <c r="AY249" s="110"/>
      <c r="AZ249" s="55">
        <v>2384.909999999998</v>
      </c>
      <c r="BA249" s="55">
        <v>26.4</v>
      </c>
      <c r="BB249" s="60">
        <v>62117.439999999944</v>
      </c>
      <c r="BC249" s="61">
        <f t="shared" si="7"/>
        <v>1.0081119680091393</v>
      </c>
    </row>
    <row r="250" spans="2:55" x14ac:dyDescent="0.25">
      <c r="B250" s="55" t="s">
        <v>65</v>
      </c>
      <c r="D250" s="55" t="s">
        <v>1533</v>
      </c>
      <c r="E250" s="55" t="s">
        <v>866</v>
      </c>
      <c r="G250" s="108"/>
      <c r="H250" s="109"/>
      <c r="I250" s="55" t="s">
        <v>1180</v>
      </c>
      <c r="J250" s="55" t="s">
        <v>1181</v>
      </c>
      <c r="K250" s="55" t="s">
        <v>73</v>
      </c>
      <c r="L250" s="57">
        <v>27</v>
      </c>
      <c r="M250" s="55">
        <v>15</v>
      </c>
      <c r="N250" s="55" t="s">
        <v>68</v>
      </c>
      <c r="AB250" s="55">
        <v>0</v>
      </c>
      <c r="AF250" s="59">
        <v>22756.53599999996</v>
      </c>
      <c r="AG250" s="55" t="s">
        <v>1534</v>
      </c>
      <c r="AH250" s="59"/>
      <c r="AI250" s="55" t="s">
        <v>869</v>
      </c>
      <c r="AY250" s="110"/>
      <c r="AZ250" s="55">
        <v>574.65999999999894</v>
      </c>
      <c r="BA250" s="55">
        <v>22</v>
      </c>
      <c r="BB250" s="60">
        <v>12642.519999999977</v>
      </c>
      <c r="BC250" s="61">
        <f t="shared" si="7"/>
        <v>0.2051770922593541</v>
      </c>
    </row>
    <row r="251" spans="2:55" x14ac:dyDescent="0.25">
      <c r="B251" s="55" t="s">
        <v>65</v>
      </c>
      <c r="D251" s="55" t="s">
        <v>1533</v>
      </c>
      <c r="E251" s="55" t="s">
        <v>866</v>
      </c>
      <c r="G251" s="108"/>
      <c r="H251" s="109"/>
      <c r="I251" s="55" t="s">
        <v>1182</v>
      </c>
      <c r="J251" s="55" t="s">
        <v>1183</v>
      </c>
      <c r="K251" s="55" t="s">
        <v>1181</v>
      </c>
      <c r="L251" s="57">
        <v>32.843524797032266</v>
      </c>
      <c r="M251" s="55">
        <v>15</v>
      </c>
      <c r="N251" s="55" t="s">
        <v>68</v>
      </c>
      <c r="AB251" s="55">
        <v>5</v>
      </c>
      <c r="AF251" s="59">
        <v>56828.735999999873</v>
      </c>
      <c r="AG251" s="59" t="s">
        <v>1534</v>
      </c>
      <c r="AI251" s="55" t="s">
        <v>869</v>
      </c>
      <c r="AY251" s="110"/>
      <c r="AZ251" s="55">
        <v>1315.4799999999971</v>
      </c>
      <c r="BA251" s="55">
        <v>24</v>
      </c>
      <c r="BB251" s="60">
        <v>31571.519999999928</v>
      </c>
      <c r="BC251" s="61">
        <f t="shared" si="7"/>
        <v>0.51237828152995135</v>
      </c>
    </row>
    <row r="252" spans="2:55" x14ac:dyDescent="0.25">
      <c r="B252" s="55" t="s">
        <v>65</v>
      </c>
      <c r="D252" s="55" t="s">
        <v>1533</v>
      </c>
      <c r="E252" s="55" t="s">
        <v>866</v>
      </c>
      <c r="F252" s="55"/>
      <c r="G252" s="121"/>
      <c r="H252" s="122"/>
      <c r="I252" s="55" t="s">
        <v>1184</v>
      </c>
      <c r="J252" s="55" t="s">
        <v>1182</v>
      </c>
      <c r="K252" s="55" t="s">
        <v>73</v>
      </c>
      <c r="L252" s="57">
        <v>19.297656267301647</v>
      </c>
      <c r="M252" s="55">
        <v>15</v>
      </c>
      <c r="N252" s="55" t="s">
        <v>68</v>
      </c>
      <c r="AB252" s="55">
        <v>11</v>
      </c>
      <c r="AF252" s="59">
        <v>37388.052000000003</v>
      </c>
      <c r="AG252" s="59">
        <v>62381.13</v>
      </c>
      <c r="AH252" s="55"/>
      <c r="AI252" s="55" t="s">
        <v>869</v>
      </c>
      <c r="AJ252" s="55"/>
      <c r="AK252" s="55"/>
      <c r="AL252" s="55"/>
      <c r="AN252" s="55"/>
      <c r="AO252" s="55"/>
      <c r="AQ252" s="55"/>
      <c r="AR252" s="55"/>
      <c r="AT252" s="55"/>
      <c r="AU252" s="55"/>
      <c r="AY252" s="110"/>
      <c r="AZ252" s="55">
        <v>907.18000000000006</v>
      </c>
      <c r="BA252" s="55">
        <v>22.666666666666668</v>
      </c>
      <c r="BB252" s="55">
        <v>20771.14</v>
      </c>
      <c r="BC252" s="61">
        <f t="shared" si="7"/>
        <v>0.33709751759237622</v>
      </c>
    </row>
    <row r="253" spans="2:55" x14ac:dyDescent="0.25">
      <c r="B253" s="55" t="s">
        <v>65</v>
      </c>
      <c r="E253" s="55" t="s">
        <v>866</v>
      </c>
      <c r="G253" s="105"/>
      <c r="H253" s="106"/>
      <c r="I253" s="208" t="s">
        <v>1185</v>
      </c>
      <c r="J253" s="208" t="s">
        <v>96</v>
      </c>
      <c r="K253" s="208" t="s">
        <v>1186</v>
      </c>
      <c r="L253" s="76">
        <v>35.157585554227161</v>
      </c>
      <c r="M253" s="55">
        <v>15</v>
      </c>
      <c r="N253" s="55" t="s">
        <v>68</v>
      </c>
      <c r="AB253" s="57">
        <v>0</v>
      </c>
      <c r="AF253" s="59">
        <v>41825.052000000003</v>
      </c>
      <c r="AI253" s="55" t="s">
        <v>869</v>
      </c>
      <c r="AJ253" s="55"/>
      <c r="AY253" s="111"/>
      <c r="AZ253" s="60">
        <v>1010.87</v>
      </c>
      <c r="BA253" s="60">
        <v>23</v>
      </c>
      <c r="BB253" s="87">
        <v>23236.14</v>
      </c>
      <c r="BC253" s="61">
        <f t="shared" si="7"/>
        <v>0.37710232141466077</v>
      </c>
    </row>
    <row r="254" spans="2:55" x14ac:dyDescent="0.25">
      <c r="B254" s="55" t="s">
        <v>65</v>
      </c>
      <c r="D254" s="55" t="s">
        <v>1533</v>
      </c>
      <c r="E254" s="55" t="s">
        <v>866</v>
      </c>
      <c r="G254" s="108"/>
      <c r="H254" s="109"/>
      <c r="I254" s="55" t="s">
        <v>1187</v>
      </c>
      <c r="J254" s="55" t="s">
        <v>1188</v>
      </c>
      <c r="K254" s="55" t="s">
        <v>73</v>
      </c>
      <c r="L254" s="57">
        <v>50</v>
      </c>
      <c r="M254" s="55">
        <v>15</v>
      </c>
      <c r="N254" s="55" t="s">
        <v>68</v>
      </c>
      <c r="AB254" s="55">
        <v>0</v>
      </c>
      <c r="AF254" s="59">
        <v>9785.6640000000007</v>
      </c>
      <c r="AG254" s="55" t="s">
        <v>1534</v>
      </c>
      <c r="AH254" s="59"/>
      <c r="AI254" s="55" t="s">
        <v>869</v>
      </c>
      <c r="AY254" s="110"/>
      <c r="AZ254" s="55">
        <v>226.52</v>
      </c>
      <c r="BA254" s="55">
        <v>24</v>
      </c>
      <c r="BB254" s="60">
        <v>5436.4800000000005</v>
      </c>
      <c r="BC254" s="61">
        <f t="shared" si="7"/>
        <v>8.8229337072524741E-2</v>
      </c>
    </row>
    <row r="255" spans="2:55" x14ac:dyDescent="0.25">
      <c r="B255" s="55" t="s">
        <v>65</v>
      </c>
      <c r="D255" s="55" t="s">
        <v>1533</v>
      </c>
      <c r="E255" s="55" t="s">
        <v>866</v>
      </c>
      <c r="G255" s="108"/>
      <c r="H255" s="109"/>
      <c r="I255" s="55" t="s">
        <v>1188</v>
      </c>
      <c r="J255" s="55" t="s">
        <v>1184</v>
      </c>
      <c r="K255" s="55" t="s">
        <v>73</v>
      </c>
      <c r="L255" s="57">
        <v>19.068041876445676</v>
      </c>
      <c r="M255" s="55">
        <v>15</v>
      </c>
      <c r="N255" s="55" t="s">
        <v>68</v>
      </c>
      <c r="AB255" s="55">
        <v>3</v>
      </c>
      <c r="AF255" s="59">
        <v>48994.415999999917</v>
      </c>
      <c r="AG255" s="55" t="s">
        <v>1534</v>
      </c>
      <c r="AH255" s="59"/>
      <c r="AI255" s="55" t="s">
        <v>869</v>
      </c>
      <c r="AY255" s="120"/>
      <c r="AZ255" s="55">
        <v>1223.679999999998</v>
      </c>
      <c r="BA255" s="55">
        <v>22.666666666666668</v>
      </c>
      <c r="BB255" s="60">
        <v>27219.119999999952</v>
      </c>
      <c r="BC255" s="61">
        <f t="shared" si="7"/>
        <v>0.44174261899197553</v>
      </c>
    </row>
    <row r="256" spans="2:55" x14ac:dyDescent="0.25">
      <c r="B256" s="55" t="s">
        <v>65</v>
      </c>
      <c r="D256" s="55" t="s">
        <v>1532</v>
      </c>
      <c r="E256" s="55" t="s">
        <v>866</v>
      </c>
      <c r="G256" s="105"/>
      <c r="H256" s="106"/>
      <c r="I256" s="208" t="s">
        <v>1175</v>
      </c>
      <c r="J256" s="208" t="s">
        <v>1176</v>
      </c>
      <c r="K256" s="208" t="s">
        <v>1179</v>
      </c>
      <c r="L256" s="76">
        <v>23.877331189506481</v>
      </c>
      <c r="M256" s="55">
        <v>15</v>
      </c>
      <c r="N256" s="55" t="s">
        <v>68</v>
      </c>
      <c r="AB256" s="57">
        <v>10</v>
      </c>
      <c r="AF256" s="59">
        <v>65304.378420911962</v>
      </c>
      <c r="AI256" s="55" t="s">
        <v>869</v>
      </c>
      <c r="AJ256" s="55"/>
      <c r="AY256" s="111"/>
      <c r="AZ256" s="60">
        <v>1511.6754264099991</v>
      </c>
      <c r="BA256" s="60">
        <v>24</v>
      </c>
      <c r="BB256" s="87">
        <v>36280.210233839978</v>
      </c>
      <c r="BC256" s="61">
        <f t="shared" si="7"/>
        <v>0.58879622435537859</v>
      </c>
    </row>
    <row r="257" spans="2:55" x14ac:dyDescent="0.25">
      <c r="B257" s="55" t="s">
        <v>65</v>
      </c>
      <c r="E257" s="55" t="s">
        <v>866</v>
      </c>
      <c r="G257" s="108"/>
      <c r="H257" s="109"/>
      <c r="I257" s="55" t="s">
        <v>1189</v>
      </c>
      <c r="J257" s="55" t="s">
        <v>1190</v>
      </c>
      <c r="K257" s="55" t="s">
        <v>73</v>
      </c>
      <c r="L257" s="57">
        <v>37</v>
      </c>
      <c r="M257" s="55">
        <v>15</v>
      </c>
      <c r="N257" s="55" t="s">
        <v>68</v>
      </c>
      <c r="AB257" s="55">
        <v>0</v>
      </c>
      <c r="AF257" s="59">
        <v>7142.2560000000003</v>
      </c>
      <c r="AI257" s="55" t="s">
        <v>869</v>
      </c>
      <c r="AY257" s="110"/>
      <c r="AZ257" s="55">
        <v>165.33</v>
      </c>
      <c r="BA257" s="55">
        <v>24</v>
      </c>
      <c r="BB257" s="60">
        <v>3967.92</v>
      </c>
      <c r="BC257" s="61">
        <f t="shared" si="7"/>
        <v>6.4395886889460158E-2</v>
      </c>
    </row>
    <row r="258" spans="2:55" x14ac:dyDescent="0.25">
      <c r="B258" s="55" t="s">
        <v>65</v>
      </c>
      <c r="D258" s="55" t="s">
        <v>1535</v>
      </c>
      <c r="E258" s="55" t="s">
        <v>866</v>
      </c>
      <c r="F258" s="55"/>
      <c r="G258" s="121"/>
      <c r="H258" s="122"/>
      <c r="I258" s="55" t="s">
        <v>1191</v>
      </c>
      <c r="J258" s="55" t="s">
        <v>1186</v>
      </c>
      <c r="K258" s="55" t="s">
        <v>96</v>
      </c>
      <c r="L258" s="57">
        <v>21</v>
      </c>
      <c r="M258" s="55">
        <v>15</v>
      </c>
      <c r="N258" s="55" t="s">
        <v>68</v>
      </c>
      <c r="AB258" s="55">
        <v>1</v>
      </c>
      <c r="AF258" s="59">
        <v>21031.200000000001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531</v>
      </c>
      <c r="BA258" s="55">
        <v>22</v>
      </c>
      <c r="BB258" s="55">
        <v>11684</v>
      </c>
      <c r="BC258" s="61">
        <f t="shared" si="7"/>
        <v>0.18962114720469478</v>
      </c>
    </row>
    <row r="259" spans="2:55" x14ac:dyDescent="0.25">
      <c r="B259" s="55" t="s">
        <v>65</v>
      </c>
      <c r="D259" s="55" t="s">
        <v>1532</v>
      </c>
      <c r="E259" s="55" t="s">
        <v>866</v>
      </c>
      <c r="G259" s="108"/>
      <c r="H259" s="109"/>
      <c r="I259" s="55" t="s">
        <v>1192</v>
      </c>
      <c r="J259" s="55" t="s">
        <v>1178</v>
      </c>
      <c r="K259" s="55" t="s">
        <v>1179</v>
      </c>
      <c r="L259" s="57">
        <v>34.320590744363692</v>
      </c>
      <c r="M259" s="55">
        <v>15</v>
      </c>
      <c r="N259" s="55" t="s">
        <v>68</v>
      </c>
      <c r="AB259" s="55">
        <v>10</v>
      </c>
      <c r="AF259" s="59">
        <v>98051.345999999467</v>
      </c>
      <c r="AI259" s="55" t="s">
        <v>869</v>
      </c>
      <c r="AY259" s="110"/>
      <c r="AZ259" s="55">
        <v>2151.9599999999891</v>
      </c>
      <c r="BA259" s="55">
        <v>25</v>
      </c>
      <c r="BB259" s="60">
        <v>54472.969999999703</v>
      </c>
      <c r="BC259" s="61">
        <f t="shared" si="7"/>
        <v>0.8840488756459145</v>
      </c>
    </row>
    <row r="260" spans="2:55" x14ac:dyDescent="0.25">
      <c r="B260" s="55" t="s">
        <v>65</v>
      </c>
      <c r="E260" s="55" t="s">
        <v>866</v>
      </c>
      <c r="G260" s="108"/>
      <c r="H260" s="109"/>
      <c r="I260" s="55" t="s">
        <v>1174</v>
      </c>
      <c r="J260" s="55" t="s">
        <v>1172</v>
      </c>
      <c r="K260" s="55" t="s">
        <v>1193</v>
      </c>
      <c r="L260" s="57">
        <v>43</v>
      </c>
      <c r="M260" s="55">
        <v>15</v>
      </c>
      <c r="N260" s="55" t="s">
        <v>68</v>
      </c>
      <c r="AB260" s="55">
        <v>0</v>
      </c>
      <c r="AF260" s="59">
        <v>9529.5599999999831</v>
      </c>
      <c r="AI260" s="55" t="s">
        <v>869</v>
      </c>
      <c r="AY260" s="110"/>
      <c r="AZ260" s="55">
        <v>529.41999999999905</v>
      </c>
      <c r="BA260" s="55">
        <v>10</v>
      </c>
      <c r="BB260" s="60">
        <v>5294.1999999999907</v>
      </c>
      <c r="BC260" s="61">
        <f t="shared" si="7"/>
        <v>8.5920256550076457E-2</v>
      </c>
    </row>
    <row r="261" spans="2:55" x14ac:dyDescent="0.25">
      <c r="B261" s="55" t="s">
        <v>65</v>
      </c>
      <c r="E261" s="55" t="s">
        <v>866</v>
      </c>
      <c r="F261" s="55"/>
      <c r="G261" s="121"/>
      <c r="H261" s="122"/>
      <c r="I261" s="55" t="s">
        <v>1193</v>
      </c>
      <c r="J261" s="55" t="s">
        <v>1173</v>
      </c>
      <c r="K261" s="55" t="s">
        <v>1195</v>
      </c>
      <c r="L261" s="57">
        <v>63.393569660948685</v>
      </c>
      <c r="M261" s="55">
        <v>15</v>
      </c>
      <c r="N261" s="55" t="s">
        <v>68</v>
      </c>
      <c r="AB261" s="55">
        <v>0</v>
      </c>
      <c r="AF261" s="59">
        <v>17200.06526858392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 t="s">
        <v>1196</v>
      </c>
      <c r="AZ261" s="55">
        <v>434.34508253999797</v>
      </c>
      <c r="BA261" s="55">
        <v>22</v>
      </c>
      <c r="BB261" s="55">
        <v>9555.5918158799541</v>
      </c>
      <c r="BC261" s="61">
        <f t="shared" si="7"/>
        <v>0.15507893549700011</v>
      </c>
    </row>
    <row r="262" spans="2:55" x14ac:dyDescent="0.25">
      <c r="B262" s="55" t="s">
        <v>65</v>
      </c>
      <c r="D262" s="55" t="s">
        <v>1533</v>
      </c>
      <c r="E262" s="55" t="s">
        <v>866</v>
      </c>
      <c r="F262" s="55"/>
      <c r="G262" s="121"/>
      <c r="H262" s="122"/>
      <c r="I262" s="55" t="s">
        <v>1190</v>
      </c>
      <c r="J262" s="55" t="s">
        <v>1183</v>
      </c>
      <c r="K262" s="55" t="s">
        <v>1188</v>
      </c>
      <c r="L262" s="57">
        <v>45.219143633892166</v>
      </c>
      <c r="M262" s="55">
        <v>15</v>
      </c>
      <c r="N262" s="55" t="s">
        <v>68</v>
      </c>
      <c r="AB262" s="55">
        <v>4</v>
      </c>
      <c r="AF262" s="59">
        <v>57205.439999999959</v>
      </c>
      <c r="AH262" s="55"/>
      <c r="AI262" s="55" t="s">
        <v>869</v>
      </c>
      <c r="AJ262" s="55"/>
      <c r="AK262" s="55"/>
      <c r="AL262" s="55"/>
      <c r="AN262" s="55"/>
      <c r="AO262" s="55"/>
      <c r="AQ262" s="55"/>
      <c r="AR262" s="55"/>
      <c r="AT262" s="55"/>
      <c r="AU262" s="55"/>
      <c r="AY262" s="110"/>
      <c r="AZ262" s="55">
        <v>1324.1999999999989</v>
      </c>
      <c r="BA262" s="55">
        <v>24</v>
      </c>
      <c r="BB262" s="55">
        <v>31780.799999999977</v>
      </c>
      <c r="BC262" s="61">
        <f t="shared" si="7"/>
        <v>0.51577471371815808</v>
      </c>
    </row>
    <row r="263" spans="2:55" x14ac:dyDescent="0.25">
      <c r="B263" s="55" t="s">
        <v>65</v>
      </c>
      <c r="E263" s="55" t="s">
        <v>866</v>
      </c>
      <c r="G263" s="108"/>
      <c r="H263" s="109"/>
      <c r="I263" s="55" t="s">
        <v>1197</v>
      </c>
      <c r="J263" s="55" t="s">
        <v>1185</v>
      </c>
      <c r="K263" s="55" t="s">
        <v>73</v>
      </c>
      <c r="L263" s="57">
        <v>39</v>
      </c>
      <c r="M263" s="55">
        <v>15</v>
      </c>
      <c r="N263" s="55" t="s">
        <v>68</v>
      </c>
      <c r="AB263" s="55">
        <v>0</v>
      </c>
      <c r="AF263" s="59">
        <v>20820.600000000002</v>
      </c>
      <c r="AI263" s="55" t="s">
        <v>869</v>
      </c>
      <c r="AY263" s="110"/>
      <c r="AZ263" s="55">
        <v>482</v>
      </c>
      <c r="BA263" s="55">
        <v>24</v>
      </c>
      <c r="BB263" s="60">
        <v>11567</v>
      </c>
      <c r="BC263" s="61">
        <f t="shared" si="7"/>
        <v>0.18772233907195346</v>
      </c>
    </row>
    <row r="264" spans="2:55" x14ac:dyDescent="0.25">
      <c r="B264" s="55" t="s">
        <v>65</v>
      </c>
      <c r="D264" s="55" t="s">
        <v>1533</v>
      </c>
      <c r="E264" s="55" t="s">
        <v>866</v>
      </c>
      <c r="G264" s="108"/>
      <c r="H264" s="109"/>
      <c r="I264" s="55" t="s">
        <v>1181</v>
      </c>
      <c r="J264" s="55" t="s">
        <v>1198</v>
      </c>
      <c r="K264" s="55" t="s">
        <v>1199</v>
      </c>
      <c r="L264" s="57">
        <v>54.408003568488724</v>
      </c>
      <c r="M264" s="55">
        <v>15</v>
      </c>
      <c r="N264" s="55" t="s">
        <v>68</v>
      </c>
      <c r="AB264" s="55">
        <v>1</v>
      </c>
      <c r="AF264" s="59">
        <v>24534.756000000001</v>
      </c>
      <c r="AG264" s="55"/>
      <c r="AH264" s="59"/>
      <c r="AI264" s="55" t="s">
        <v>869</v>
      </c>
      <c r="AY264" s="110"/>
      <c r="AZ264" s="55">
        <v>878.21</v>
      </c>
      <c r="BA264" s="55">
        <v>14.666666666666666</v>
      </c>
      <c r="BB264" s="60">
        <v>13630.42</v>
      </c>
      <c r="BC264" s="61">
        <f t="shared" si="7"/>
        <v>0.22120984913401368</v>
      </c>
    </row>
    <row r="265" spans="2:55" x14ac:dyDescent="0.25">
      <c r="B265" s="55" t="s">
        <v>65</v>
      </c>
      <c r="D265" s="55" t="s">
        <v>1535</v>
      </c>
      <c r="E265" s="55" t="s">
        <v>866</v>
      </c>
      <c r="G265" s="209"/>
      <c r="H265" s="119"/>
      <c r="I265" s="55" t="s">
        <v>1186</v>
      </c>
      <c r="J265" s="55" t="s">
        <v>1191</v>
      </c>
      <c r="K265" s="55" t="s">
        <v>1175</v>
      </c>
      <c r="L265" s="57">
        <v>62.522129873640111</v>
      </c>
      <c r="M265" s="55">
        <v>15</v>
      </c>
      <c r="N265" s="55" t="s">
        <v>68</v>
      </c>
      <c r="AB265" s="55">
        <v>1</v>
      </c>
      <c r="AF265" s="59">
        <v>38359.007999999958</v>
      </c>
      <c r="AI265" s="55" t="s">
        <v>869</v>
      </c>
      <c r="AY265" s="110"/>
      <c r="AZ265" s="55">
        <v>887.93999999999892</v>
      </c>
      <c r="BA265" s="55">
        <v>24</v>
      </c>
      <c r="BB265" s="60">
        <v>21310.559999999976</v>
      </c>
      <c r="BC265" s="61">
        <f t="shared" si="7"/>
        <v>0.34585183454078017</v>
      </c>
    </row>
    <row r="266" spans="2:55" x14ac:dyDescent="0.25">
      <c r="B266" s="20" t="s">
        <v>72</v>
      </c>
      <c r="C266" s="20"/>
      <c r="D266" s="20" t="s">
        <v>1210</v>
      </c>
      <c r="E266" s="20" t="s">
        <v>866</v>
      </c>
      <c r="F266" s="20"/>
      <c r="G266" s="112"/>
      <c r="H266" s="113"/>
      <c r="I266" s="20" t="s">
        <v>1211</v>
      </c>
      <c r="J266" s="20" t="s">
        <v>1212</v>
      </c>
      <c r="K266" s="20" t="s">
        <v>560</v>
      </c>
      <c r="L266" s="27">
        <v>46</v>
      </c>
      <c r="M266" s="20">
        <v>16</v>
      </c>
      <c r="N266" s="20" t="s">
        <v>99</v>
      </c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>
        <v>5</v>
      </c>
      <c r="AC266" s="20"/>
      <c r="AD266" s="20"/>
      <c r="AE266" s="20">
        <v>0</v>
      </c>
      <c r="AF266" s="41">
        <v>18747</v>
      </c>
      <c r="AG266" s="41">
        <v>92359.62</v>
      </c>
      <c r="AH266" s="20" t="s">
        <v>700</v>
      </c>
      <c r="AI266" s="20" t="s">
        <v>869</v>
      </c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41">
        <v>92359.62</v>
      </c>
      <c r="AY266" s="160"/>
      <c r="AZ266" s="55">
        <v>4369.7221618352523</v>
      </c>
      <c r="BA266" s="55">
        <v>21.993618001478648</v>
      </c>
      <c r="BB266" s="55">
        <v>96106</v>
      </c>
      <c r="BC266" s="61">
        <f t="shared" si="7"/>
        <v>1.5597167043182467</v>
      </c>
    </row>
    <row r="267" spans="2:55" x14ac:dyDescent="0.25">
      <c r="B267" s="55" t="s">
        <v>65</v>
      </c>
      <c r="D267" s="55" t="s">
        <v>1536</v>
      </c>
      <c r="E267" s="55" t="s">
        <v>866</v>
      </c>
      <c r="F267" s="55"/>
      <c r="G267" s="121"/>
      <c r="H267" s="122"/>
      <c r="I267" s="55" t="s">
        <v>1200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7000</v>
      </c>
      <c r="AH267" s="55"/>
      <c r="AI267" s="55" t="s">
        <v>145</v>
      </c>
      <c r="AJ267" s="55" t="s">
        <v>1459</v>
      </c>
      <c r="AK267" s="55">
        <v>7000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4681</v>
      </c>
      <c r="BC267" s="61">
        <f t="shared" si="7"/>
        <v>7.5968554438991462E-2</v>
      </c>
    </row>
    <row r="268" spans="2:55" x14ac:dyDescent="0.25">
      <c r="B268" s="55" t="s">
        <v>65</v>
      </c>
      <c r="D268" s="55" t="s">
        <v>1536</v>
      </c>
      <c r="E268" s="55" t="s">
        <v>866</v>
      </c>
      <c r="F268" s="55"/>
      <c r="G268" s="105"/>
      <c r="H268" s="106"/>
      <c r="I268" s="55" t="s">
        <v>1201</v>
      </c>
      <c r="J268" s="55" t="s">
        <v>1202</v>
      </c>
      <c r="K268" s="55" t="s">
        <v>73</v>
      </c>
      <c r="M268" s="55">
        <v>16</v>
      </c>
      <c r="N268" s="55" t="s">
        <v>68</v>
      </c>
      <c r="AB268" s="55">
        <v>6</v>
      </c>
      <c r="AF268" s="59">
        <v>200000</v>
      </c>
      <c r="AH268" s="55"/>
      <c r="AI268" s="55" t="s">
        <v>145</v>
      </c>
      <c r="AJ268" s="55" t="s">
        <v>1459</v>
      </c>
      <c r="AK268" s="55">
        <v>200000</v>
      </c>
      <c r="AL268" s="55"/>
      <c r="AN268" s="55"/>
      <c r="AO268" s="55"/>
      <c r="AQ268" s="55"/>
      <c r="AR268" s="55"/>
      <c r="AT268" s="55"/>
      <c r="AU268" s="55"/>
      <c r="AY268" s="92"/>
      <c r="BB268" s="55">
        <v>117151</v>
      </c>
      <c r="BC268" s="61">
        <f t="shared" si="7"/>
        <v>1.9012587312715847</v>
      </c>
    </row>
    <row r="269" spans="2:55" x14ac:dyDescent="0.25">
      <c r="B269" s="55" t="s">
        <v>65</v>
      </c>
      <c r="E269" s="55" t="s">
        <v>866</v>
      </c>
      <c r="G269" s="108"/>
      <c r="H269" s="109"/>
      <c r="I269" s="55" t="s">
        <v>1203</v>
      </c>
      <c r="J269" s="55" t="s">
        <v>89</v>
      </c>
      <c r="K269" s="55" t="s">
        <v>1204</v>
      </c>
      <c r="L269" s="57">
        <v>15</v>
      </c>
      <c r="M269" s="55">
        <v>16</v>
      </c>
      <c r="N269" s="55" t="s">
        <v>68</v>
      </c>
      <c r="AB269" s="55">
        <v>0</v>
      </c>
      <c r="AF269" s="59">
        <v>27000</v>
      </c>
      <c r="AI269" s="55" t="s">
        <v>869</v>
      </c>
      <c r="AY269" s="110"/>
      <c r="AZ269" s="55">
        <v>596.73965708000003</v>
      </c>
      <c r="BA269" s="55">
        <v>18</v>
      </c>
      <c r="BB269" s="60">
        <v>15000</v>
      </c>
      <c r="BC269" s="61">
        <f t="shared" si="7"/>
        <v>0.24343694009503777</v>
      </c>
    </row>
    <row r="270" spans="2:55" x14ac:dyDescent="0.25">
      <c r="B270" s="55" t="s">
        <v>65</v>
      </c>
      <c r="D270" s="55" t="s">
        <v>1536</v>
      </c>
      <c r="E270" s="55" t="s">
        <v>866</v>
      </c>
      <c r="F270" s="55"/>
      <c r="G270" s="105"/>
      <c r="H270" s="106"/>
      <c r="I270" s="55" t="s">
        <v>1205</v>
      </c>
      <c r="J270" s="55" t="s">
        <v>1201</v>
      </c>
      <c r="K270" s="55" t="s">
        <v>73</v>
      </c>
      <c r="M270" s="55">
        <v>16</v>
      </c>
      <c r="N270" s="55" t="s">
        <v>1206</v>
      </c>
      <c r="AB270" s="55">
        <v>2</v>
      </c>
      <c r="AF270" s="59">
        <v>9000</v>
      </c>
      <c r="AH270" s="55"/>
      <c r="AI270" s="55" t="s">
        <v>145</v>
      </c>
      <c r="AJ270" s="55" t="s">
        <v>1459</v>
      </c>
      <c r="AK270" s="55">
        <v>9000</v>
      </c>
      <c r="AL270" s="55"/>
      <c r="AN270" s="55"/>
      <c r="AO270" s="55"/>
      <c r="AQ270" s="55"/>
      <c r="AR270" s="55"/>
      <c r="AT270" s="55"/>
      <c r="AU270" s="55"/>
      <c r="AY270" s="92"/>
      <c r="BB270" s="55">
        <v>7123</v>
      </c>
      <c r="BC270" s="61">
        <f t="shared" si="7"/>
        <v>0.11560008828646361</v>
      </c>
    </row>
    <row r="271" spans="2:55" x14ac:dyDescent="0.25">
      <c r="B271" s="55" t="s">
        <v>65</v>
      </c>
      <c r="D271" s="55" t="s">
        <v>1537</v>
      </c>
      <c r="E271" s="55" t="s">
        <v>866</v>
      </c>
      <c r="G271" s="108"/>
      <c r="H271" s="109"/>
      <c r="I271" s="55" t="s">
        <v>1207</v>
      </c>
      <c r="J271" s="55" t="s">
        <v>1208</v>
      </c>
      <c r="K271" s="55" t="s">
        <v>1208</v>
      </c>
      <c r="L271" s="57">
        <v>47.157545262422914</v>
      </c>
      <c r="M271" s="55">
        <v>16</v>
      </c>
      <c r="N271" s="55" t="s">
        <v>68</v>
      </c>
      <c r="AB271" s="55">
        <v>8</v>
      </c>
      <c r="AF271" s="59">
        <v>84968.495999999956</v>
      </c>
      <c r="AI271" s="55" t="s">
        <v>869</v>
      </c>
      <c r="AY271" s="110"/>
      <c r="AZ271" s="55">
        <v>1988.6799999999989</v>
      </c>
      <c r="BA271" s="55">
        <v>23.5</v>
      </c>
      <c r="BB271" s="60">
        <v>47204.719999999972</v>
      </c>
      <c r="BC271" s="61">
        <f t="shared" si="7"/>
        <v>0.76609150632286838</v>
      </c>
    </row>
    <row r="272" spans="2:55" x14ac:dyDescent="0.25">
      <c r="B272" s="55" t="s">
        <v>65</v>
      </c>
      <c r="D272" s="55" t="s">
        <v>1536</v>
      </c>
      <c r="E272" s="55" t="s">
        <v>866</v>
      </c>
      <c r="F272" s="55"/>
      <c r="G272" s="121"/>
      <c r="H272" s="122"/>
      <c r="I272" s="55" t="s">
        <v>1209</v>
      </c>
      <c r="J272" s="55" t="s">
        <v>1201</v>
      </c>
      <c r="K272" s="55" t="s">
        <v>73</v>
      </c>
      <c r="M272" s="55">
        <v>16</v>
      </c>
      <c r="N272" s="55" t="s">
        <v>68</v>
      </c>
      <c r="AB272" s="55">
        <v>2</v>
      </c>
      <c r="AF272" s="59">
        <v>7500</v>
      </c>
      <c r="AH272" s="55"/>
      <c r="AI272" s="55" t="s">
        <v>145</v>
      </c>
      <c r="AJ272" s="55" t="s">
        <v>1459</v>
      </c>
      <c r="AK272" s="55">
        <v>7500</v>
      </c>
      <c r="AL272" s="55"/>
      <c r="AN272" s="55"/>
      <c r="AO272" s="55"/>
      <c r="AQ272" s="55"/>
      <c r="AR272" s="55"/>
      <c r="AT272" s="55"/>
      <c r="AU272" s="55"/>
      <c r="AY272" s="110"/>
      <c r="BB272" s="55">
        <v>6759</v>
      </c>
      <c r="BC272" s="61">
        <f t="shared" si="7"/>
        <v>0.10969268520682403</v>
      </c>
    </row>
    <row r="273" spans="2:55" x14ac:dyDescent="0.25">
      <c r="B273" s="55" t="s">
        <v>65</v>
      </c>
      <c r="D273" s="55" t="s">
        <v>1536</v>
      </c>
      <c r="E273" s="55" t="s">
        <v>866</v>
      </c>
      <c r="F273" s="55"/>
      <c r="G273" s="121"/>
      <c r="H273" s="122"/>
      <c r="I273" s="55" t="s">
        <v>1213</v>
      </c>
      <c r="J273" s="55" t="s">
        <v>1201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25000</v>
      </c>
      <c r="AH273" s="55"/>
      <c r="AI273" s="55" t="s">
        <v>145</v>
      </c>
      <c r="AJ273" s="55" t="s">
        <v>1459</v>
      </c>
      <c r="AK273" s="55">
        <v>25000</v>
      </c>
      <c r="AL273" s="55"/>
      <c r="AN273" s="55"/>
      <c r="AO273" s="55"/>
      <c r="AQ273" s="55"/>
      <c r="AR273" s="55"/>
      <c r="AT273" s="55"/>
      <c r="AU273" s="55"/>
      <c r="AY273" s="110"/>
      <c r="BB273" s="55">
        <v>16165</v>
      </c>
      <c r="BC273" s="61">
        <f t="shared" si="7"/>
        <v>0.26234387577575241</v>
      </c>
    </row>
    <row r="274" spans="2:55" x14ac:dyDescent="0.25">
      <c r="B274" s="55" t="s">
        <v>65</v>
      </c>
      <c r="D274" s="55" t="s">
        <v>1536</v>
      </c>
      <c r="E274" s="55" t="s">
        <v>866</v>
      </c>
      <c r="F274" s="55"/>
      <c r="G274" s="121"/>
      <c r="H274" s="122"/>
      <c r="I274" s="55" t="s">
        <v>1214</v>
      </c>
      <c r="J274" s="55" t="s">
        <v>1215</v>
      </c>
      <c r="K274" s="55" t="s">
        <v>73</v>
      </c>
      <c r="M274" s="55">
        <v>16</v>
      </c>
      <c r="N274" s="55" t="s">
        <v>68</v>
      </c>
      <c r="AB274" s="55">
        <v>2</v>
      </c>
      <c r="AF274" s="59">
        <v>6000</v>
      </c>
      <c r="AH274" s="55"/>
      <c r="AI274" s="55" t="s">
        <v>145</v>
      </c>
      <c r="AJ274" s="55" t="s">
        <v>1459</v>
      </c>
      <c r="AK274" s="55">
        <v>6000</v>
      </c>
      <c r="AL274" s="55"/>
      <c r="AN274" s="55"/>
      <c r="AO274" s="55"/>
      <c r="AQ274" s="55"/>
      <c r="AR274" s="55"/>
      <c r="AT274" s="55"/>
      <c r="AU274" s="55"/>
      <c r="AY274" s="110"/>
      <c r="BB274" s="55">
        <v>4920</v>
      </c>
      <c r="BC274" s="61">
        <f t="shared" si="7"/>
        <v>7.9847316351172398E-2</v>
      </c>
    </row>
    <row r="275" spans="2:55" x14ac:dyDescent="0.25">
      <c r="B275" s="55" t="s">
        <v>65</v>
      </c>
      <c r="D275" s="55" t="s">
        <v>1536</v>
      </c>
      <c r="E275" s="55" t="s">
        <v>866</v>
      </c>
      <c r="F275" s="55"/>
      <c r="G275" s="121"/>
      <c r="H275" s="122"/>
      <c r="I275" s="55" t="s">
        <v>1215</v>
      </c>
      <c r="J275" s="55" t="s">
        <v>1201</v>
      </c>
      <c r="K275" s="55" t="s">
        <v>1214</v>
      </c>
      <c r="M275" s="55">
        <v>16</v>
      </c>
      <c r="N275" s="55" t="s">
        <v>68</v>
      </c>
      <c r="AB275" s="55">
        <v>3</v>
      </c>
      <c r="AF275" s="59">
        <v>6000</v>
      </c>
      <c r="AH275" s="55"/>
      <c r="AI275" s="55" t="s">
        <v>145</v>
      </c>
      <c r="AJ275" s="55" t="s">
        <v>1459</v>
      </c>
      <c r="AK275" s="55">
        <v>6000</v>
      </c>
      <c r="AL275" s="55"/>
      <c r="AN275" s="55"/>
      <c r="AO275" s="55"/>
      <c r="AQ275" s="55"/>
      <c r="AR275" s="55"/>
      <c r="AT275" s="55"/>
      <c r="AU275" s="55"/>
      <c r="AY275" s="110"/>
      <c r="BB275" s="55">
        <v>5388</v>
      </c>
      <c r="BC275" s="61">
        <f t="shared" si="7"/>
        <v>8.7442548882137566E-2</v>
      </c>
    </row>
    <row r="276" spans="2:55" x14ac:dyDescent="0.25">
      <c r="B276" s="55" t="s">
        <v>65</v>
      </c>
      <c r="D276" s="55" t="s">
        <v>1537</v>
      </c>
      <c r="E276" s="55" t="s">
        <v>866</v>
      </c>
      <c r="G276" s="108"/>
      <c r="H276" s="109"/>
      <c r="I276" s="55" t="s">
        <v>1216</v>
      </c>
      <c r="J276" s="55" t="s">
        <v>1208</v>
      </c>
      <c r="K276" s="55" t="s">
        <v>1208</v>
      </c>
      <c r="L276" s="57">
        <v>27</v>
      </c>
      <c r="M276" s="55">
        <v>16</v>
      </c>
      <c r="N276" s="55" t="s">
        <v>68</v>
      </c>
      <c r="AB276" s="55">
        <v>2</v>
      </c>
      <c r="AF276" s="59">
        <v>60335.712000000007</v>
      </c>
      <c r="AI276" s="55" t="s">
        <v>869</v>
      </c>
      <c r="AY276" s="110"/>
      <c r="AZ276" s="55">
        <v>1396.66</v>
      </c>
      <c r="BA276" s="55">
        <v>24</v>
      </c>
      <c r="BB276" s="60">
        <v>33519.840000000004</v>
      </c>
      <c r="BC276" s="61">
        <f t="shared" si="7"/>
        <v>0.54399781880501685</v>
      </c>
    </row>
    <row r="277" spans="2:55" x14ac:dyDescent="0.25">
      <c r="B277" s="55" t="s">
        <v>65</v>
      </c>
      <c r="E277" s="55" t="s">
        <v>866</v>
      </c>
      <c r="F277" s="55"/>
      <c r="G277" s="121"/>
      <c r="H277" s="122"/>
      <c r="I277" s="55" t="s">
        <v>1217</v>
      </c>
      <c r="J277" s="55" t="s">
        <v>1218</v>
      </c>
      <c r="K277" s="55" t="s">
        <v>1219</v>
      </c>
      <c r="L277" s="57">
        <v>33.839853354806202</v>
      </c>
      <c r="M277" s="55">
        <v>16</v>
      </c>
      <c r="N277" s="55" t="s">
        <v>68</v>
      </c>
      <c r="AB277" s="55">
        <v>0</v>
      </c>
      <c r="AF277" s="59">
        <v>140331.80971774756</v>
      </c>
      <c r="AH277" s="55"/>
      <c r="AI277" s="55" t="s">
        <v>869</v>
      </c>
      <c r="AJ277" s="55"/>
      <c r="AK277" s="55"/>
      <c r="AL277" s="55"/>
      <c r="AN277" s="55"/>
      <c r="AO277" s="55"/>
      <c r="AQ277" s="55"/>
      <c r="AR277" s="55"/>
      <c r="AT277" s="55"/>
      <c r="AU277" s="55"/>
      <c r="AY277" s="110"/>
      <c r="AZ277" s="55">
        <v>3543.7325686299891</v>
      </c>
      <c r="BA277" s="55">
        <v>22</v>
      </c>
      <c r="BB277" s="55">
        <v>77962.116509859756</v>
      </c>
      <c r="BC277" s="61">
        <f t="shared" si="7"/>
        <v>1.2652572724328723</v>
      </c>
    </row>
    <row r="278" spans="2:55" x14ac:dyDescent="0.25">
      <c r="B278" s="55" t="s">
        <v>65</v>
      </c>
      <c r="E278" s="55" t="s">
        <v>866</v>
      </c>
      <c r="G278" s="108"/>
      <c r="H278" s="109"/>
      <c r="I278" s="55" t="s">
        <v>1220</v>
      </c>
      <c r="J278" s="55" t="s">
        <v>1221</v>
      </c>
      <c r="K278" s="55" t="s">
        <v>73</v>
      </c>
      <c r="L278" s="57">
        <v>27</v>
      </c>
      <c r="M278" s="55">
        <v>16</v>
      </c>
      <c r="N278" s="55" t="s">
        <v>68</v>
      </c>
      <c r="AB278" s="55">
        <v>0</v>
      </c>
      <c r="AF278" s="59">
        <v>9991.8000000000011</v>
      </c>
      <c r="AI278" s="55" t="s">
        <v>869</v>
      </c>
      <c r="AY278" s="110"/>
      <c r="AZ278" s="55">
        <v>278</v>
      </c>
      <c r="BA278" s="55">
        <v>20</v>
      </c>
      <c r="BB278" s="60">
        <v>5551</v>
      </c>
      <c r="BC278" s="61">
        <f t="shared" si="7"/>
        <v>9.0087896964503644E-2</v>
      </c>
    </row>
    <row r="279" spans="2:55" x14ac:dyDescent="0.25">
      <c r="B279" s="55" t="s">
        <v>65</v>
      </c>
      <c r="E279" s="55" t="s">
        <v>866</v>
      </c>
      <c r="G279" s="108"/>
      <c r="H279" s="109"/>
      <c r="I279" s="55" t="s">
        <v>1221</v>
      </c>
      <c r="J279" s="55" t="s">
        <v>1222</v>
      </c>
      <c r="K279" s="55" t="s">
        <v>1223</v>
      </c>
      <c r="L279" s="57">
        <v>32.500140474282802</v>
      </c>
      <c r="M279" s="55">
        <v>16</v>
      </c>
      <c r="N279" s="55" t="s">
        <v>68</v>
      </c>
      <c r="AB279" s="55">
        <v>0</v>
      </c>
      <c r="AF279" s="59">
        <v>41516.496000000006</v>
      </c>
      <c r="AI279" s="55" t="s">
        <v>869</v>
      </c>
      <c r="AY279" s="110"/>
      <c r="AZ279" s="55">
        <v>961.03</v>
      </c>
      <c r="BA279" s="55">
        <v>24</v>
      </c>
      <c r="BB279" s="60">
        <v>23064.720000000001</v>
      </c>
      <c r="BC279" s="61">
        <f t="shared" si="7"/>
        <v>0.37432032406325466</v>
      </c>
    </row>
    <row r="280" spans="2:55" x14ac:dyDescent="0.25">
      <c r="B280" s="55" t="s">
        <v>65</v>
      </c>
      <c r="D280" s="55" t="s">
        <v>1536</v>
      </c>
      <c r="E280" s="55" t="s">
        <v>866</v>
      </c>
      <c r="F280" s="55"/>
      <c r="G280" s="105"/>
      <c r="H280" s="106"/>
      <c r="I280" s="55" t="s">
        <v>1224</v>
      </c>
      <c r="J280" s="55" t="s">
        <v>1225</v>
      </c>
      <c r="K280" s="55" t="s">
        <v>73</v>
      </c>
      <c r="M280" s="55">
        <v>16</v>
      </c>
      <c r="N280" s="55" t="s">
        <v>68</v>
      </c>
      <c r="AB280" s="55">
        <v>2</v>
      </c>
      <c r="AF280" s="59">
        <v>6000</v>
      </c>
      <c r="AH280" s="55"/>
      <c r="AI280" s="55" t="s">
        <v>145</v>
      </c>
      <c r="AJ280" s="55" t="s">
        <v>1460</v>
      </c>
      <c r="AK280" s="55">
        <v>6000</v>
      </c>
      <c r="AL280" s="55"/>
      <c r="AN280" s="55"/>
      <c r="AO280" s="55"/>
      <c r="AQ280" s="55"/>
      <c r="AR280" s="55"/>
      <c r="AT280" s="55"/>
      <c r="AU280" s="55"/>
      <c r="AY280" s="92"/>
      <c r="BB280" s="55">
        <v>3399</v>
      </c>
      <c r="BC280" s="61">
        <f t="shared" si="7"/>
        <v>5.516281062553556E-2</v>
      </c>
    </row>
    <row r="281" spans="2:55" x14ac:dyDescent="0.25">
      <c r="B281" s="55" t="s">
        <v>65</v>
      </c>
      <c r="D281" s="55" t="s">
        <v>1536</v>
      </c>
      <c r="E281" s="55" t="s">
        <v>866</v>
      </c>
      <c r="F281" s="55"/>
      <c r="G281" s="105"/>
      <c r="H281" s="106"/>
      <c r="I281" s="55" t="s">
        <v>1225</v>
      </c>
      <c r="J281" s="55" t="s">
        <v>1201</v>
      </c>
      <c r="K281" s="55" t="s">
        <v>73</v>
      </c>
      <c r="M281" s="55">
        <v>16</v>
      </c>
      <c r="N281" s="55" t="s">
        <v>68</v>
      </c>
      <c r="AB281" s="55">
        <v>3</v>
      </c>
      <c r="AF281" s="59">
        <v>20000</v>
      </c>
      <c r="AH281" s="55"/>
      <c r="AI281" s="55" t="s">
        <v>145</v>
      </c>
      <c r="AJ281" s="55" t="s">
        <v>1460</v>
      </c>
      <c r="AK281" s="55">
        <v>20000</v>
      </c>
      <c r="AL281" s="55"/>
      <c r="AN281" s="55"/>
      <c r="AO281" s="55"/>
      <c r="AQ281" s="55"/>
      <c r="AR281" s="55"/>
      <c r="AT281" s="55"/>
      <c r="AU281" s="55"/>
      <c r="AY281" s="92"/>
      <c r="BB281" s="55">
        <v>14191</v>
      </c>
      <c r="BC281" s="61">
        <f t="shared" si="7"/>
        <v>0.23030757445924541</v>
      </c>
    </row>
    <row r="282" spans="2:55" ht="15.75" thickBot="1" x14ac:dyDescent="0.3">
      <c r="B282" s="55" t="s">
        <v>65</v>
      </c>
      <c r="E282" s="55" t="s">
        <v>866</v>
      </c>
      <c r="G282" s="108"/>
      <c r="H282" s="109"/>
      <c r="I282" s="55" t="s">
        <v>1223</v>
      </c>
      <c r="J282" s="55" t="s">
        <v>1221</v>
      </c>
      <c r="K282" s="55" t="s">
        <v>1226</v>
      </c>
      <c r="L282" s="57">
        <v>38</v>
      </c>
      <c r="M282" s="55">
        <v>16</v>
      </c>
      <c r="N282" s="55" t="s">
        <v>68</v>
      </c>
      <c r="AB282" s="55">
        <v>0</v>
      </c>
      <c r="AF282" s="59">
        <v>15400.864379339961</v>
      </c>
      <c r="AI282" s="55" t="s">
        <v>869</v>
      </c>
      <c r="AY282" s="110"/>
      <c r="AZ282" s="55">
        <v>388.91071664999902</v>
      </c>
      <c r="BA282" s="55">
        <v>22</v>
      </c>
      <c r="BB282" s="60">
        <v>8556.0357662999777</v>
      </c>
      <c r="BC282" s="61">
        <f t="shared" si="7"/>
        <v>0.13885701108611789</v>
      </c>
    </row>
    <row r="283" spans="2:55" x14ac:dyDescent="0.25">
      <c r="B283" s="20" t="s">
        <v>65</v>
      </c>
      <c r="C283" s="20"/>
      <c r="D283" s="20" t="s">
        <v>1538</v>
      </c>
      <c r="E283" s="24" t="s">
        <v>888</v>
      </c>
      <c r="F283" s="25"/>
      <c r="G283" s="250">
        <v>10500</v>
      </c>
      <c r="H283" s="251">
        <v>10599</v>
      </c>
      <c r="I283" s="246" t="s">
        <v>171</v>
      </c>
      <c r="J283" s="246" t="s">
        <v>73</v>
      </c>
      <c r="K283" s="246" t="s">
        <v>172</v>
      </c>
      <c r="L283" s="80">
        <v>59</v>
      </c>
      <c r="M283" s="246">
        <v>17</v>
      </c>
      <c r="N283" s="71" t="s">
        <v>68</v>
      </c>
      <c r="AB283" s="57">
        <v>0</v>
      </c>
      <c r="AF283" s="103">
        <v>30665.200000000001</v>
      </c>
      <c r="AH283" s="37" t="s">
        <v>737</v>
      </c>
      <c r="AY283" s="111" t="s">
        <v>309</v>
      </c>
      <c r="AZ283" s="73">
        <v>581.86934333212503</v>
      </c>
      <c r="BA283" s="66">
        <v>34</v>
      </c>
      <c r="BB283" s="74">
        <v>19784</v>
      </c>
      <c r="BC283" s="40">
        <f t="shared" si="7"/>
        <v>0.32107709485601515</v>
      </c>
    </row>
    <row r="284" spans="2:55" x14ac:dyDescent="0.25">
      <c r="B284" s="20" t="s">
        <v>65</v>
      </c>
      <c r="C284" s="20"/>
      <c r="D284" s="20" t="s">
        <v>1538</v>
      </c>
      <c r="E284" s="24" t="s">
        <v>888</v>
      </c>
      <c r="F284" s="25"/>
      <c r="G284" s="149">
        <v>4100</v>
      </c>
      <c r="H284" s="150">
        <v>4399</v>
      </c>
      <c r="I284" s="246" t="s">
        <v>172</v>
      </c>
      <c r="J284" s="246" t="s">
        <v>73</v>
      </c>
      <c r="K284" s="246" t="s">
        <v>173</v>
      </c>
      <c r="L284" s="80">
        <v>58.915724710258978</v>
      </c>
      <c r="M284" s="246">
        <v>17</v>
      </c>
      <c r="N284" s="71" t="s">
        <v>68</v>
      </c>
      <c r="AB284" s="57">
        <v>2</v>
      </c>
      <c r="AF284" s="103">
        <v>43331.8</v>
      </c>
      <c r="AH284" s="37" t="s">
        <v>737</v>
      </c>
      <c r="AY284" s="111" t="s">
        <v>309</v>
      </c>
      <c r="AZ284" s="73">
        <v>1188.8878066785098</v>
      </c>
      <c r="BA284" s="66">
        <v>23.514413927839747</v>
      </c>
      <c r="BB284" s="74">
        <v>27956</v>
      </c>
      <c r="BC284" s="40">
        <f t="shared" si="7"/>
        <v>0.45370153981979178</v>
      </c>
    </row>
    <row r="285" spans="2:55" x14ac:dyDescent="0.25">
      <c r="B285" s="20" t="s">
        <v>65</v>
      </c>
      <c r="C285" s="20"/>
      <c r="D285" s="20" t="s">
        <v>1538</v>
      </c>
      <c r="E285" s="24" t="s">
        <v>888</v>
      </c>
      <c r="F285" s="25"/>
      <c r="G285" s="149">
        <v>3700</v>
      </c>
      <c r="H285" s="150">
        <v>3799</v>
      </c>
      <c r="I285" s="246" t="s">
        <v>174</v>
      </c>
      <c r="J285" s="246" t="s">
        <v>173</v>
      </c>
      <c r="K285" s="246" t="s">
        <v>173</v>
      </c>
      <c r="L285" s="80">
        <v>51</v>
      </c>
      <c r="M285" s="246">
        <v>17</v>
      </c>
      <c r="N285" s="71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4</v>
      </c>
      <c r="AC285" s="59"/>
      <c r="AD285" s="59"/>
      <c r="AF285" s="103">
        <v>47671.8</v>
      </c>
      <c r="AH285" s="37" t="s">
        <v>737</v>
      </c>
      <c r="AY285" s="111" t="s">
        <v>309</v>
      </c>
      <c r="AZ285" s="73">
        <v>1281.5067496377101</v>
      </c>
      <c r="BA285" s="66">
        <v>24</v>
      </c>
      <c r="BB285" s="74">
        <v>30756</v>
      </c>
      <c r="BC285" s="40">
        <f t="shared" si="7"/>
        <v>0.49914310197086548</v>
      </c>
    </row>
    <row r="286" spans="2:55" x14ac:dyDescent="0.25">
      <c r="B286" s="20" t="s">
        <v>65</v>
      </c>
      <c r="C286" s="20"/>
      <c r="D286" s="20" t="s">
        <v>1538</v>
      </c>
      <c r="E286" s="24" t="s">
        <v>888</v>
      </c>
      <c r="F286" s="25"/>
      <c r="G286" s="149"/>
      <c r="H286" s="150"/>
      <c r="I286" s="246" t="s">
        <v>276</v>
      </c>
      <c r="J286" s="246" t="s">
        <v>173</v>
      </c>
      <c r="K286" s="246" t="s">
        <v>172</v>
      </c>
      <c r="L286" s="80"/>
      <c r="M286" s="246">
        <v>17</v>
      </c>
      <c r="N286" s="71" t="s">
        <v>68</v>
      </c>
      <c r="AB286" s="57"/>
      <c r="AF286" s="103">
        <v>5000</v>
      </c>
      <c r="AH286" s="37" t="s">
        <v>737</v>
      </c>
      <c r="AY286" s="111" t="s">
        <v>309</v>
      </c>
      <c r="AZ286" s="73"/>
      <c r="BA286" s="66"/>
      <c r="BB286" s="74"/>
      <c r="BC286" s="40">
        <f t="shared" si="7"/>
        <v>0</v>
      </c>
    </row>
    <row r="287" spans="2:55" x14ac:dyDescent="0.25">
      <c r="B287" s="55" t="s">
        <v>65</v>
      </c>
      <c r="D287" s="55" t="s">
        <v>1537</v>
      </c>
      <c r="E287" s="55" t="s">
        <v>866</v>
      </c>
      <c r="G287" s="108"/>
      <c r="H287" s="109"/>
      <c r="I287" s="55" t="s">
        <v>1227</v>
      </c>
      <c r="J287" s="55" t="s">
        <v>1228</v>
      </c>
      <c r="K287" s="55" t="s">
        <v>1229</v>
      </c>
      <c r="L287" s="57">
        <v>16</v>
      </c>
      <c r="M287" s="55">
        <v>17</v>
      </c>
      <c r="N287" s="55" t="s">
        <v>68</v>
      </c>
      <c r="AB287" s="55">
        <v>4</v>
      </c>
      <c r="AF287" s="59">
        <v>10759.71599999996</v>
      </c>
      <c r="AI287" s="55" t="s">
        <v>869</v>
      </c>
      <c r="AY287" s="110"/>
      <c r="AZ287" s="55">
        <v>271.70999999999901</v>
      </c>
      <c r="BA287" s="55">
        <v>22</v>
      </c>
      <c r="BB287" s="60">
        <v>5977.6199999999781</v>
      </c>
      <c r="BC287" s="61">
        <f t="shared" si="7"/>
        <v>9.7011568123392969E-2</v>
      </c>
    </row>
    <row r="288" spans="2:55" x14ac:dyDescent="0.25">
      <c r="B288" s="55" t="s">
        <v>65</v>
      </c>
      <c r="E288" s="55" t="s">
        <v>866</v>
      </c>
      <c r="F288" s="55"/>
      <c r="G288" s="108"/>
      <c r="H288" s="109"/>
      <c r="I288" s="55" t="s">
        <v>1230</v>
      </c>
      <c r="J288" s="55" t="s">
        <v>1208</v>
      </c>
      <c r="K288" s="55" t="s">
        <v>1212</v>
      </c>
      <c r="L288" s="57">
        <v>37</v>
      </c>
      <c r="M288" s="55">
        <v>17</v>
      </c>
      <c r="N288" s="55" t="s">
        <v>69</v>
      </c>
      <c r="AB288" s="55">
        <v>0</v>
      </c>
      <c r="AF288" s="59">
        <v>115825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2969.88</v>
      </c>
      <c r="BA288" s="55">
        <v>20</v>
      </c>
      <c r="BB288" s="55">
        <v>59397.600000000006</v>
      </c>
      <c r="BC288" s="61">
        <f t="shared" si="7"/>
        <v>0.9639713328659345</v>
      </c>
    </row>
    <row r="289" spans="2:55" x14ac:dyDescent="0.25">
      <c r="B289" s="55" t="s">
        <v>72</v>
      </c>
      <c r="D289" s="55" t="s">
        <v>1231</v>
      </c>
      <c r="E289" s="55" t="s">
        <v>866</v>
      </c>
      <c r="F289" s="55"/>
      <c r="G289" s="121"/>
      <c r="H289" s="122"/>
      <c r="I289" s="55" t="s">
        <v>1232</v>
      </c>
      <c r="J289" s="55" t="s">
        <v>251</v>
      </c>
      <c r="K289" s="55" t="s">
        <v>189</v>
      </c>
      <c r="L289" s="57">
        <v>31</v>
      </c>
      <c r="M289" s="55">
        <v>17</v>
      </c>
      <c r="N289" s="55" t="s">
        <v>71</v>
      </c>
      <c r="AB289" s="55">
        <v>0</v>
      </c>
      <c r="AF289" s="59">
        <v>122122</v>
      </c>
      <c r="AH289" s="55"/>
      <c r="AI289" s="55" t="s">
        <v>869</v>
      </c>
      <c r="AJ289" s="55"/>
      <c r="AK289" s="55"/>
      <c r="AL289" s="55"/>
      <c r="AN289" s="55"/>
      <c r="AO289" s="55"/>
      <c r="AQ289" s="55"/>
      <c r="AR289" s="55"/>
      <c r="AT289" s="55"/>
      <c r="AU289" s="55"/>
      <c r="AY289" s="110"/>
      <c r="AZ289" s="55">
        <v>2423.0595747100001</v>
      </c>
      <c r="BA289" s="55">
        <v>24</v>
      </c>
      <c r="BB289" s="55">
        <v>58153.429793040006</v>
      </c>
      <c r="BC289" s="61">
        <f t="shared" si="7"/>
        <v>0.94377953365661771</v>
      </c>
    </row>
    <row r="290" spans="2:55" x14ac:dyDescent="0.25">
      <c r="B290" s="55" t="s">
        <v>65</v>
      </c>
      <c r="E290" s="55" t="s">
        <v>866</v>
      </c>
      <c r="G290" s="108"/>
      <c r="H290" s="109"/>
      <c r="I290" s="55" t="s">
        <v>1233</v>
      </c>
      <c r="J290" s="55" t="s">
        <v>1234</v>
      </c>
      <c r="K290" s="55" t="s">
        <v>73</v>
      </c>
      <c r="L290" s="57">
        <v>47</v>
      </c>
      <c r="M290" s="55">
        <v>17</v>
      </c>
      <c r="N290" s="55" t="s">
        <v>68</v>
      </c>
      <c r="AB290" s="55">
        <v>0</v>
      </c>
      <c r="AF290" s="59">
        <v>11897.279999999999</v>
      </c>
      <c r="AI290" s="55" t="s">
        <v>869</v>
      </c>
      <c r="AY290" s="110"/>
      <c r="AZ290" s="55">
        <v>275.39999999999998</v>
      </c>
      <c r="BA290" s="55">
        <v>24</v>
      </c>
      <c r="BB290" s="60">
        <v>6609.5999999999995</v>
      </c>
      <c r="BC290" s="61">
        <f t="shared" si="7"/>
        <v>0.10726805328347744</v>
      </c>
    </row>
    <row r="291" spans="2:55" x14ac:dyDescent="0.25">
      <c r="B291" s="20" t="s">
        <v>72</v>
      </c>
      <c r="C291" s="20"/>
      <c r="D291" s="20" t="s">
        <v>1235</v>
      </c>
      <c r="E291" s="20" t="s">
        <v>866</v>
      </c>
      <c r="F291" s="20"/>
      <c r="G291" s="142"/>
      <c r="H291" s="143"/>
      <c r="I291" s="20" t="s">
        <v>1236</v>
      </c>
      <c r="J291" s="20" t="s">
        <v>563</v>
      </c>
      <c r="K291" s="20" t="s">
        <v>1237</v>
      </c>
      <c r="L291" s="27">
        <v>32.415696933352649</v>
      </c>
      <c r="M291" s="20">
        <v>17</v>
      </c>
      <c r="N291" s="55" t="s">
        <v>99</v>
      </c>
      <c r="AB291" s="55">
        <v>0</v>
      </c>
      <c r="AF291" s="59">
        <v>38914</v>
      </c>
      <c r="AH291" s="55"/>
      <c r="AI291" s="55" t="s">
        <v>869</v>
      </c>
      <c r="AJ291" s="55"/>
      <c r="AK291" s="55"/>
      <c r="AL291" s="55"/>
      <c r="AN291" s="55"/>
      <c r="AO291" s="55"/>
      <c r="AQ291" s="55"/>
      <c r="AR291" s="55"/>
      <c r="AT291" s="55"/>
      <c r="AU291" s="55"/>
      <c r="AY291" s="110"/>
      <c r="AZ291" s="55">
        <v>1085.356032369999</v>
      </c>
      <c r="BA291" s="55">
        <v>19</v>
      </c>
      <c r="BB291" s="55">
        <v>19956.02651155998</v>
      </c>
      <c r="BC291" s="61">
        <f t="shared" si="7"/>
        <v>0.3238689353619742</v>
      </c>
    </row>
    <row r="292" spans="2:55" x14ac:dyDescent="0.25">
      <c r="B292" s="55" t="s">
        <v>65</v>
      </c>
      <c r="E292" s="55" t="s">
        <v>866</v>
      </c>
      <c r="F292" s="55"/>
      <c r="G292" s="121"/>
      <c r="H292" s="122"/>
      <c r="I292" s="55" t="s">
        <v>1238</v>
      </c>
      <c r="J292" s="55" t="s">
        <v>1239</v>
      </c>
      <c r="K292" s="55" t="s">
        <v>73</v>
      </c>
      <c r="L292" s="57">
        <v>27.790312903129035</v>
      </c>
      <c r="M292" s="55">
        <v>17</v>
      </c>
      <c r="N292" s="55" t="s">
        <v>68</v>
      </c>
      <c r="AB292" s="55">
        <v>3</v>
      </c>
      <c r="AF292" s="59">
        <v>28799.712</v>
      </c>
      <c r="AH292" s="55"/>
      <c r="AI292" s="55" t="s">
        <v>869</v>
      </c>
      <c r="AJ292" s="55"/>
      <c r="AK292" s="55"/>
      <c r="AL292" s="55"/>
      <c r="AN292" s="55"/>
      <c r="AO292" s="55"/>
      <c r="AQ292" s="55"/>
      <c r="AR292" s="55"/>
      <c r="AT292" s="55"/>
      <c r="AU292" s="55"/>
      <c r="AY292" s="110"/>
      <c r="AZ292" s="55">
        <v>666.66000000000008</v>
      </c>
      <c r="BA292" s="55">
        <v>24</v>
      </c>
      <c r="BB292" s="55">
        <v>15999.84</v>
      </c>
      <c r="BC292" s="61">
        <f t="shared" si="7"/>
        <v>0.25966347277401264</v>
      </c>
    </row>
    <row r="293" spans="2:55" x14ac:dyDescent="0.25">
      <c r="B293" s="55" t="s">
        <v>65</v>
      </c>
      <c r="E293" s="55" t="s">
        <v>866</v>
      </c>
      <c r="G293" s="214"/>
      <c r="H293" s="215"/>
      <c r="I293" s="55" t="s">
        <v>1240</v>
      </c>
      <c r="J293" s="55" t="s">
        <v>1238</v>
      </c>
      <c r="K293" s="55" t="s">
        <v>73</v>
      </c>
      <c r="L293" s="57">
        <v>53</v>
      </c>
      <c r="M293" s="55">
        <v>17</v>
      </c>
      <c r="N293" s="55" t="s">
        <v>68</v>
      </c>
      <c r="AB293" s="55">
        <v>0</v>
      </c>
      <c r="AF293" s="59">
        <v>12216.528000000002</v>
      </c>
      <c r="AI293" s="55" t="s">
        <v>869</v>
      </c>
      <c r="AY293" s="110"/>
      <c r="AZ293" s="55">
        <v>282.79000000000002</v>
      </c>
      <c r="BA293" s="55">
        <v>24</v>
      </c>
      <c r="BB293" s="60">
        <v>6786.9600000000009</v>
      </c>
      <c r="BC293" s="61">
        <f t="shared" si="7"/>
        <v>0.1101464516631612</v>
      </c>
    </row>
    <row r="294" spans="2:55" x14ac:dyDescent="0.25">
      <c r="B294" s="55" t="s">
        <v>65</v>
      </c>
      <c r="E294" s="55" t="s">
        <v>866</v>
      </c>
      <c r="G294" s="214"/>
      <c r="H294" s="215"/>
      <c r="I294" s="55" t="s">
        <v>1241</v>
      </c>
      <c r="J294" s="55" t="s">
        <v>1242</v>
      </c>
      <c r="K294" s="55" t="s">
        <v>73</v>
      </c>
      <c r="L294" s="57">
        <v>36</v>
      </c>
      <c r="M294" s="55">
        <v>17</v>
      </c>
      <c r="N294" s="55" t="s">
        <v>68</v>
      </c>
      <c r="AB294" s="55">
        <v>0</v>
      </c>
      <c r="AF294" s="59">
        <v>8882.3520000000008</v>
      </c>
      <c r="AI294" s="55" t="s">
        <v>869</v>
      </c>
      <c r="AY294" s="110"/>
      <c r="AZ294" s="55">
        <v>205.61</v>
      </c>
      <c r="BA294" s="55">
        <v>24</v>
      </c>
      <c r="BB294" s="60">
        <v>4934.6400000000003</v>
      </c>
      <c r="BC294" s="61">
        <f t="shared" si="7"/>
        <v>8.0084910804705159E-2</v>
      </c>
    </row>
    <row r="295" spans="2:55" ht="15.75" thickBot="1" x14ac:dyDescent="0.3">
      <c r="B295" s="55" t="s">
        <v>65</v>
      </c>
      <c r="E295" s="55" t="s">
        <v>866</v>
      </c>
      <c r="G295" s="216"/>
      <c r="H295" s="217"/>
      <c r="I295" s="55" t="s">
        <v>1242</v>
      </c>
      <c r="J295" s="55" t="s">
        <v>1234</v>
      </c>
      <c r="K295" s="55" t="s">
        <v>73</v>
      </c>
      <c r="L295" s="57">
        <v>31.243528201611522</v>
      </c>
      <c r="M295" s="55">
        <v>17</v>
      </c>
      <c r="N295" s="55" t="s">
        <v>68</v>
      </c>
      <c r="AB295" s="55">
        <v>2</v>
      </c>
      <c r="AF295" s="59">
        <v>20158.848000000002</v>
      </c>
      <c r="AI295" s="55" t="s">
        <v>869</v>
      </c>
      <c r="AY295" s="110"/>
      <c r="AZ295" s="55">
        <v>466.64</v>
      </c>
      <c r="BA295" s="55">
        <v>24</v>
      </c>
      <c r="BB295" s="60">
        <v>11199.36</v>
      </c>
      <c r="BC295" s="61">
        <f t="shared" si="7"/>
        <v>0.1817558619615175</v>
      </c>
    </row>
    <row r="296" spans="2:55" x14ac:dyDescent="0.25">
      <c r="B296" s="55" t="s">
        <v>65</v>
      </c>
      <c r="D296" s="28"/>
      <c r="E296" s="55" t="s">
        <v>866</v>
      </c>
      <c r="G296" s="218"/>
      <c r="H296" s="219"/>
      <c r="I296" s="55" t="s">
        <v>1229</v>
      </c>
      <c r="J296" s="55" t="s">
        <v>173</v>
      </c>
      <c r="K296" s="55" t="s">
        <v>1243</v>
      </c>
      <c r="L296" s="57">
        <v>20.369149780053355</v>
      </c>
      <c r="M296" s="55">
        <v>17</v>
      </c>
      <c r="N296" s="55" t="s">
        <v>68</v>
      </c>
      <c r="AB296" s="55">
        <v>8</v>
      </c>
      <c r="AF296" s="59">
        <v>35943.263999999959</v>
      </c>
      <c r="AI296" s="55" t="s">
        <v>869</v>
      </c>
      <c r="AY296" s="110"/>
      <c r="AZ296" s="55">
        <v>832.01999999999907</v>
      </c>
      <c r="BA296" s="55">
        <v>24</v>
      </c>
      <c r="BB296" s="60">
        <v>19968.479999999978</v>
      </c>
      <c r="BC296" s="61">
        <f t="shared" si="7"/>
        <v>0.32407104463659697</v>
      </c>
    </row>
    <row r="297" spans="2:55" x14ac:dyDescent="0.25">
      <c r="B297" s="55" t="s">
        <v>65</v>
      </c>
      <c r="E297" s="55" t="s">
        <v>866</v>
      </c>
      <c r="G297" s="220"/>
      <c r="H297" s="221"/>
      <c r="I297" s="55" t="s">
        <v>1244</v>
      </c>
      <c r="J297" s="55" t="s">
        <v>1234</v>
      </c>
      <c r="K297" s="55" t="s">
        <v>73</v>
      </c>
      <c r="L297" s="57">
        <v>25</v>
      </c>
      <c r="M297" s="55">
        <v>17</v>
      </c>
      <c r="N297" s="55" t="s">
        <v>68</v>
      </c>
      <c r="AB297" s="55">
        <v>0</v>
      </c>
      <c r="AF297" s="59">
        <v>22846.320000000003</v>
      </c>
      <c r="AI297" s="55" t="s">
        <v>869</v>
      </c>
      <c r="AY297" s="110"/>
      <c r="AZ297" s="55">
        <v>528.85</v>
      </c>
      <c r="BA297" s="55">
        <v>24</v>
      </c>
      <c r="BB297" s="60">
        <v>12692.400000000001</v>
      </c>
      <c r="BC297" s="61">
        <f t="shared" si="7"/>
        <v>0.20598660123081719</v>
      </c>
    </row>
    <row r="298" spans="2:55" x14ac:dyDescent="0.25">
      <c r="B298" s="55" t="s">
        <v>65</v>
      </c>
      <c r="E298" s="55" t="s">
        <v>866</v>
      </c>
      <c r="F298" s="32"/>
      <c r="G298" s="105"/>
      <c r="H298" s="106"/>
      <c r="I298" s="55" t="s">
        <v>1234</v>
      </c>
      <c r="J298" s="55" t="s">
        <v>1239</v>
      </c>
      <c r="K298" s="55" t="s">
        <v>1239</v>
      </c>
      <c r="L298" s="57">
        <v>33.890296134825803</v>
      </c>
      <c r="M298" s="55">
        <v>17</v>
      </c>
      <c r="N298" s="55" t="s">
        <v>68</v>
      </c>
      <c r="AB298" s="55">
        <v>14</v>
      </c>
      <c r="AF298" s="59">
        <v>140905.00799999989</v>
      </c>
      <c r="AH298" s="32"/>
      <c r="AI298" s="55" t="s">
        <v>869</v>
      </c>
      <c r="AY298" s="107"/>
      <c r="AZ298" s="55">
        <v>3261.6899999999973</v>
      </c>
      <c r="BA298" s="57">
        <v>24</v>
      </c>
      <c r="BB298" s="60">
        <v>78280.559999999939</v>
      </c>
      <c r="BC298" s="61">
        <f t="shared" si="7"/>
        <v>1.270425333021733</v>
      </c>
    </row>
    <row r="299" spans="2:55" x14ac:dyDescent="0.25">
      <c r="B299" s="55" t="s">
        <v>65</v>
      </c>
      <c r="E299" s="55" t="s">
        <v>866</v>
      </c>
      <c r="G299" s="108"/>
      <c r="H299" s="109"/>
      <c r="I299" s="55" t="s">
        <v>1245</v>
      </c>
      <c r="J299" s="55" t="s">
        <v>1234</v>
      </c>
      <c r="K299" s="55" t="s">
        <v>73</v>
      </c>
      <c r="L299" s="57">
        <v>21</v>
      </c>
      <c r="M299" s="55">
        <v>17</v>
      </c>
      <c r="N299" s="55" t="s">
        <v>68</v>
      </c>
      <c r="AB299" s="202">
        <v>0</v>
      </c>
      <c r="AF299" s="59">
        <v>31692.384000000002</v>
      </c>
      <c r="AI299" s="55" t="s">
        <v>869</v>
      </c>
      <c r="AY299" s="110"/>
      <c r="AZ299" s="55">
        <v>733.62</v>
      </c>
      <c r="BA299" s="55">
        <v>24</v>
      </c>
      <c r="BB299" s="60">
        <v>17606.88</v>
      </c>
      <c r="BC299" s="61">
        <f t="shared" si="7"/>
        <v>0.28574433278803463</v>
      </c>
    </row>
    <row r="300" spans="2:55" x14ac:dyDescent="0.25">
      <c r="B300" s="55" t="s">
        <v>65</v>
      </c>
      <c r="D300" s="55" t="s">
        <v>843</v>
      </c>
      <c r="E300" s="56" t="s">
        <v>888</v>
      </c>
      <c r="F300" s="55"/>
      <c r="G300" s="121"/>
      <c r="H300" s="122"/>
      <c r="I300" s="55" t="s">
        <v>248</v>
      </c>
      <c r="J300" s="55" t="s">
        <v>1246</v>
      </c>
      <c r="K300" s="55" t="s">
        <v>1247</v>
      </c>
      <c r="M300" s="55">
        <v>18</v>
      </c>
      <c r="N300" s="55" t="s">
        <v>69</v>
      </c>
      <c r="AF300" s="59">
        <v>41000</v>
      </c>
      <c r="AH300" s="55"/>
      <c r="AI300" s="55" t="s">
        <v>145</v>
      </c>
      <c r="AJ300" s="55" t="s">
        <v>1460</v>
      </c>
      <c r="AK300" s="55">
        <v>41000</v>
      </c>
      <c r="AL300" s="55"/>
      <c r="AN300" s="55"/>
      <c r="AO300" s="55"/>
      <c r="AQ300" s="55"/>
      <c r="AR300" s="55"/>
      <c r="AT300" s="55"/>
      <c r="AU300" s="55"/>
      <c r="AY300" s="110"/>
      <c r="BB300" s="55"/>
    </row>
    <row r="301" spans="2:55" x14ac:dyDescent="0.25">
      <c r="B301" s="55" t="s">
        <v>65</v>
      </c>
      <c r="E301" s="55" t="s">
        <v>866</v>
      </c>
      <c r="F301" s="55"/>
      <c r="G301" s="121"/>
      <c r="H301" s="122"/>
      <c r="I301" s="55" t="s">
        <v>828</v>
      </c>
      <c r="J301" s="55" t="s">
        <v>1250</v>
      </c>
      <c r="K301" s="55" t="s">
        <v>73</v>
      </c>
      <c r="M301" s="55">
        <v>18</v>
      </c>
      <c r="N301" s="55" t="s">
        <v>68</v>
      </c>
      <c r="AB301" s="55">
        <v>0</v>
      </c>
      <c r="AF301" s="59">
        <v>126000</v>
      </c>
      <c r="AH301" s="55"/>
      <c r="AI301" s="55" t="s">
        <v>145</v>
      </c>
      <c r="AJ301" s="55" t="s">
        <v>1460</v>
      </c>
      <c r="AK301" s="55">
        <v>90000</v>
      </c>
      <c r="AL301" s="55"/>
      <c r="AM301" s="55" t="s">
        <v>1464</v>
      </c>
      <c r="AN301" s="55">
        <v>36000</v>
      </c>
      <c r="AO301" s="55"/>
      <c r="AQ301" s="55"/>
      <c r="AR301" s="55"/>
      <c r="AT301" s="55"/>
      <c r="AU301" s="55"/>
      <c r="AY301" s="110"/>
      <c r="BB301" s="55">
        <v>67992</v>
      </c>
      <c r="BC301" s="61">
        <f t="shared" ref="BC301:BC328" si="8">BB301/(5280*11.67)</f>
        <v>1.1034509620627873</v>
      </c>
    </row>
    <row r="302" spans="2:55" x14ac:dyDescent="0.25">
      <c r="B302" s="55" t="s">
        <v>65</v>
      </c>
      <c r="E302" s="55" t="s">
        <v>866</v>
      </c>
      <c r="G302" s="108"/>
      <c r="H302" s="109"/>
      <c r="I302" s="55" t="s">
        <v>1255</v>
      </c>
      <c r="J302" s="55" t="s">
        <v>1256</v>
      </c>
      <c r="K302" s="55" t="s">
        <v>1257</v>
      </c>
      <c r="L302" s="57">
        <v>34.542095616497157</v>
      </c>
      <c r="M302" s="55">
        <v>18</v>
      </c>
      <c r="N302" s="55" t="s">
        <v>68</v>
      </c>
      <c r="AB302" s="55">
        <v>14</v>
      </c>
      <c r="AF302" s="59">
        <v>343037</v>
      </c>
      <c r="AI302" s="55" t="s">
        <v>869</v>
      </c>
      <c r="AY302" s="110"/>
      <c r="AZ302" s="55">
        <v>4051.5599999999968</v>
      </c>
      <c r="BA302" s="55">
        <v>51.285714285714285</v>
      </c>
      <c r="BB302" s="60">
        <v>190575.89999999985</v>
      </c>
      <c r="BC302" s="61">
        <f t="shared" si="8"/>
        <v>3.0928809301238585</v>
      </c>
    </row>
    <row r="303" spans="2:55" x14ac:dyDescent="0.25">
      <c r="B303" s="55" t="s">
        <v>65</v>
      </c>
      <c r="E303" s="55" t="s">
        <v>866</v>
      </c>
      <c r="G303" s="108"/>
      <c r="H303" s="109"/>
      <c r="I303" s="55" t="s">
        <v>1258</v>
      </c>
      <c r="J303" s="55" t="s">
        <v>73</v>
      </c>
      <c r="K303" s="55" t="s">
        <v>73</v>
      </c>
      <c r="L303" s="57">
        <v>30.435859493708605</v>
      </c>
      <c r="M303" s="55">
        <v>18</v>
      </c>
      <c r="N303" s="55" t="s">
        <v>68</v>
      </c>
      <c r="AB303" s="55">
        <v>0</v>
      </c>
      <c r="AF303" s="59">
        <v>39874</v>
      </c>
      <c r="AI303" s="55" t="s">
        <v>869</v>
      </c>
      <c r="AY303" s="110"/>
      <c r="AZ303" s="55">
        <v>1006.929999999998</v>
      </c>
      <c r="BA303" s="55">
        <v>22</v>
      </c>
      <c r="BB303" s="60">
        <v>22152.459999999955</v>
      </c>
      <c r="BC303" s="61">
        <f t="shared" si="8"/>
        <v>0.35951513853184736</v>
      </c>
    </row>
    <row r="304" spans="2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1259</v>
      </c>
      <c r="J304" s="55" t="s">
        <v>1260</v>
      </c>
      <c r="K304" s="55" t="s">
        <v>1261</v>
      </c>
      <c r="L304" s="57">
        <v>34</v>
      </c>
      <c r="M304" s="55">
        <v>18</v>
      </c>
      <c r="N304" s="55" t="s">
        <v>69</v>
      </c>
      <c r="AB304" s="55">
        <v>2</v>
      </c>
      <c r="AF304" s="59">
        <v>86968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1238.8599999999999</v>
      </c>
      <c r="BA304" s="55">
        <v>36</v>
      </c>
      <c r="BB304" s="55">
        <v>44598.96</v>
      </c>
      <c r="BC304" s="61">
        <f t="shared" si="8"/>
        <v>0.72380229025473242</v>
      </c>
    </row>
    <row r="305" spans="1:55" x14ac:dyDescent="0.25">
      <c r="A305" s="245"/>
      <c r="B305" s="20" t="s">
        <v>72</v>
      </c>
      <c r="C305" s="20"/>
      <c r="D305" s="20" t="s">
        <v>1465</v>
      </c>
      <c r="E305" s="20" t="s">
        <v>866</v>
      </c>
      <c r="F305" s="25"/>
      <c r="G305" s="149"/>
      <c r="H305" s="150"/>
      <c r="I305" s="246" t="s">
        <v>251</v>
      </c>
      <c r="J305" s="246" t="s">
        <v>1262</v>
      </c>
      <c r="K305" s="246" t="s">
        <v>1263</v>
      </c>
      <c r="L305" s="80">
        <v>22.16390182636454</v>
      </c>
      <c r="M305" s="246">
        <v>19</v>
      </c>
      <c r="N305" s="246" t="s">
        <v>99</v>
      </c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7">
        <v>0</v>
      </c>
      <c r="AC305" s="20"/>
      <c r="AD305" s="20"/>
      <c r="AE305" s="20">
        <v>0</v>
      </c>
      <c r="AF305" s="247">
        <v>102472</v>
      </c>
      <c r="AG305" s="41">
        <v>62992.17</v>
      </c>
      <c r="AH305" s="25" t="s">
        <v>700</v>
      </c>
      <c r="AI305" s="20" t="s">
        <v>869</v>
      </c>
      <c r="AJ305" s="27"/>
      <c r="AK305" s="41"/>
      <c r="AL305" s="41"/>
      <c r="AM305" s="20"/>
      <c r="AN305" s="41"/>
      <c r="AO305" s="41"/>
      <c r="AP305" s="20"/>
      <c r="AQ305" s="41"/>
      <c r="AR305" s="41"/>
      <c r="AS305" s="20"/>
      <c r="AT305" s="41"/>
      <c r="AU305" s="41"/>
      <c r="AV305" s="20"/>
      <c r="AW305" s="20"/>
      <c r="AX305" s="248"/>
      <c r="AY305" s="162"/>
      <c r="AZ305" s="73">
        <v>2201.9499999999998</v>
      </c>
      <c r="BA305" s="66">
        <v>23.5</v>
      </c>
      <c r="BB305" s="73">
        <v>52549.75</v>
      </c>
      <c r="BC305" s="61">
        <f t="shared" si="8"/>
        <v>0.85283668951728075</v>
      </c>
    </row>
    <row r="306" spans="1:55" x14ac:dyDescent="0.25">
      <c r="B306" s="55" t="s">
        <v>65</v>
      </c>
      <c r="D306" s="55" t="s">
        <v>843</v>
      </c>
      <c r="E306" s="56" t="s">
        <v>888</v>
      </c>
      <c r="F306" s="55"/>
      <c r="G306" s="121">
        <v>510</v>
      </c>
      <c r="H306" s="122">
        <v>609</v>
      </c>
      <c r="I306" s="55" t="s">
        <v>248</v>
      </c>
      <c r="J306" s="55" t="s">
        <v>575</v>
      </c>
      <c r="K306" s="55" t="s">
        <v>247</v>
      </c>
      <c r="L306" s="57">
        <v>42.189344056135958</v>
      </c>
      <c r="M306" s="55">
        <v>19</v>
      </c>
      <c r="N306" s="55" t="s">
        <v>69</v>
      </c>
      <c r="AF306" s="59">
        <v>39174.777159077996</v>
      </c>
      <c r="AH306" s="55"/>
      <c r="AJ306" s="55"/>
      <c r="AK306" s="55"/>
      <c r="AL306" s="55"/>
      <c r="AN306" s="55"/>
      <c r="AO306" s="55"/>
      <c r="AQ306" s="55"/>
      <c r="AR306" s="55"/>
      <c r="AT306" s="55"/>
      <c r="AU306" s="55"/>
      <c r="AY306" s="110"/>
      <c r="AZ306" s="55">
        <v>840.76048022000009</v>
      </c>
      <c r="BA306" s="55">
        <v>28</v>
      </c>
      <c r="BB306" s="55">
        <v>23742.289187319999</v>
      </c>
      <c r="BC306" s="40">
        <f t="shared" si="8"/>
        <v>0.38531668204084546</v>
      </c>
    </row>
    <row r="307" spans="1:55" x14ac:dyDescent="0.25">
      <c r="B307" s="55" t="s">
        <v>65</v>
      </c>
      <c r="E307" s="55" t="s">
        <v>866</v>
      </c>
      <c r="G307" s="108"/>
      <c r="H307" s="109"/>
      <c r="I307" s="55" t="s">
        <v>1264</v>
      </c>
      <c r="J307" s="55" t="s">
        <v>249</v>
      </c>
      <c r="K307" s="55" t="s">
        <v>1263</v>
      </c>
      <c r="L307" s="57">
        <v>32.019898510567302</v>
      </c>
      <c r="M307" s="55">
        <v>19</v>
      </c>
      <c r="N307" s="55" t="s">
        <v>68</v>
      </c>
      <c r="AB307" s="55">
        <v>2</v>
      </c>
      <c r="AF307" s="59">
        <v>133678.54800000001</v>
      </c>
      <c r="AI307" s="55" t="s">
        <v>869</v>
      </c>
      <c r="AY307" s="110"/>
      <c r="AZ307" s="55">
        <v>3064.06</v>
      </c>
      <c r="BA307" s="55">
        <v>24</v>
      </c>
      <c r="BB307" s="60">
        <v>74265.86</v>
      </c>
      <c r="BC307" s="61">
        <f t="shared" si="8"/>
        <v>1.2052702474617643</v>
      </c>
    </row>
    <row r="308" spans="1:55" x14ac:dyDescent="0.25">
      <c r="B308" s="55" t="s">
        <v>65</v>
      </c>
      <c r="E308" s="55" t="s">
        <v>866</v>
      </c>
      <c r="G308" s="105"/>
      <c r="H308" s="106"/>
      <c r="I308" s="55" t="s">
        <v>1265</v>
      </c>
      <c r="J308" s="55" t="s">
        <v>1234</v>
      </c>
      <c r="K308" s="55" t="s">
        <v>73</v>
      </c>
      <c r="L308" s="57">
        <v>79</v>
      </c>
      <c r="M308" s="55">
        <v>19</v>
      </c>
      <c r="N308" s="55" t="s">
        <v>68</v>
      </c>
      <c r="AB308" s="57"/>
      <c r="AE308" s="59"/>
      <c r="AF308" s="59">
        <v>7902</v>
      </c>
      <c r="AI308" s="55" t="s">
        <v>869</v>
      </c>
      <c r="AY308" s="111"/>
      <c r="AZ308" s="60"/>
      <c r="BA308" s="60"/>
      <c r="BB308" s="60">
        <v>4390</v>
      </c>
      <c r="BC308" s="61">
        <f t="shared" si="8"/>
        <v>7.1245877801147731E-2</v>
      </c>
    </row>
    <row r="309" spans="1:55" x14ac:dyDescent="0.25">
      <c r="B309" s="55" t="s">
        <v>65</v>
      </c>
      <c r="E309" s="55" t="s">
        <v>866</v>
      </c>
      <c r="G309" s="105"/>
      <c r="H309" s="106"/>
      <c r="I309" s="55" t="s">
        <v>1266</v>
      </c>
      <c r="J309" s="55" t="s">
        <v>1263</v>
      </c>
      <c r="K309" s="55" t="s">
        <v>73</v>
      </c>
      <c r="L309" s="57">
        <v>67</v>
      </c>
      <c r="M309" s="55">
        <v>19</v>
      </c>
      <c r="N309" s="55" t="s">
        <v>68</v>
      </c>
      <c r="AB309" s="57">
        <v>0</v>
      </c>
      <c r="AE309" s="59"/>
      <c r="AF309" s="59">
        <v>38556.539999999957</v>
      </c>
      <c r="AI309" s="55" t="s">
        <v>869</v>
      </c>
      <c r="AY309" s="111"/>
      <c r="AZ309" s="60">
        <v>973.64999999999895</v>
      </c>
      <c r="BA309" s="60">
        <v>22</v>
      </c>
      <c r="BB309" s="60">
        <v>21420.299999999977</v>
      </c>
      <c r="BC309" s="61">
        <f t="shared" si="8"/>
        <v>0.3476328191945155</v>
      </c>
    </row>
    <row r="310" spans="1:55" x14ac:dyDescent="0.25">
      <c r="B310" s="55" t="s">
        <v>65</v>
      </c>
      <c r="E310" s="55" t="s">
        <v>866</v>
      </c>
      <c r="G310" s="105"/>
      <c r="H310" s="106"/>
      <c r="I310" s="55" t="s">
        <v>1267</v>
      </c>
      <c r="J310" s="55" t="s">
        <v>1268</v>
      </c>
      <c r="K310" s="55" t="s">
        <v>73</v>
      </c>
      <c r="L310" s="76">
        <v>24.459877389560937</v>
      </c>
      <c r="M310" s="55">
        <v>19</v>
      </c>
      <c r="N310" s="55" t="s">
        <v>68</v>
      </c>
      <c r="AB310" s="57">
        <v>4</v>
      </c>
      <c r="AF310" s="59">
        <v>37940.651999999958</v>
      </c>
      <c r="AI310" s="55" t="s">
        <v>869</v>
      </c>
      <c r="AY310" s="111"/>
      <c r="AZ310" s="60">
        <v>921.37999999999897</v>
      </c>
      <c r="BA310" s="57">
        <v>23</v>
      </c>
      <c r="BB310" s="60">
        <v>21078.139999999978</v>
      </c>
      <c r="BC310" s="61">
        <f t="shared" si="8"/>
        <v>0.34207986029965431</v>
      </c>
    </row>
    <row r="311" spans="1:55" x14ac:dyDescent="0.25">
      <c r="B311" s="55" t="s">
        <v>65</v>
      </c>
      <c r="E311" s="55" t="s">
        <v>866</v>
      </c>
      <c r="F311" s="55"/>
      <c r="G311" s="121"/>
      <c r="H311" s="122"/>
      <c r="I311" s="55" t="s">
        <v>1269</v>
      </c>
      <c r="J311" s="55" t="s">
        <v>1264</v>
      </c>
      <c r="K311" s="55" t="s">
        <v>1268</v>
      </c>
      <c r="L311" s="57">
        <v>24.482290803436808</v>
      </c>
      <c r="M311" s="55">
        <v>19</v>
      </c>
      <c r="N311" s="55" t="s">
        <v>68</v>
      </c>
      <c r="AB311" s="55">
        <v>6</v>
      </c>
      <c r="AF311" s="59">
        <v>80431.937999999936</v>
      </c>
      <c r="AH311" s="55"/>
      <c r="AI311" s="55" t="s">
        <v>869</v>
      </c>
      <c r="AJ311" s="55"/>
      <c r="AK311" s="55"/>
      <c r="AL311" s="55"/>
      <c r="AN311" s="55"/>
      <c r="AO311" s="55"/>
      <c r="AQ311" s="55"/>
      <c r="AR311" s="55"/>
      <c r="AT311" s="55"/>
      <c r="AU311" s="55"/>
      <c r="AY311" s="110"/>
      <c r="AZ311" s="55">
        <v>1933.0499999999979</v>
      </c>
      <c r="BA311" s="55">
        <v>23</v>
      </c>
      <c r="BB311" s="55">
        <v>44684.40999999996</v>
      </c>
      <c r="BC311" s="61">
        <f t="shared" si="8"/>
        <v>0.72518906935680649</v>
      </c>
    </row>
    <row r="312" spans="1:55" x14ac:dyDescent="0.25">
      <c r="B312" s="55" t="s">
        <v>65</v>
      </c>
      <c r="E312" s="55" t="s">
        <v>866</v>
      </c>
      <c r="G312" s="108"/>
      <c r="H312" s="109"/>
      <c r="I312" s="55" t="s">
        <v>1270</v>
      </c>
      <c r="J312" s="55" t="s">
        <v>1264</v>
      </c>
      <c r="K312" s="55" t="s">
        <v>73</v>
      </c>
      <c r="L312" s="57">
        <v>40</v>
      </c>
      <c r="M312" s="55">
        <v>19</v>
      </c>
      <c r="N312" s="55" t="s">
        <v>68</v>
      </c>
      <c r="AB312" s="55">
        <v>2</v>
      </c>
      <c r="AF312" s="59">
        <v>24575.184000000001</v>
      </c>
      <c r="AI312" s="55" t="s">
        <v>869</v>
      </c>
      <c r="AY312" s="110"/>
      <c r="AZ312" s="55">
        <v>568.87</v>
      </c>
      <c r="BA312" s="55">
        <v>24</v>
      </c>
      <c r="BB312" s="60">
        <v>13652.880000000001</v>
      </c>
      <c r="BC312" s="61">
        <f t="shared" si="8"/>
        <v>0.22157435537898265</v>
      </c>
    </row>
    <row r="313" spans="1:55" x14ac:dyDescent="0.25">
      <c r="B313" s="55" t="s">
        <v>65</v>
      </c>
      <c r="E313" s="55" t="s">
        <v>866</v>
      </c>
      <c r="G313" s="108"/>
      <c r="H313" s="109"/>
      <c r="I313" s="55" t="s">
        <v>1271</v>
      </c>
      <c r="J313" s="55" t="s">
        <v>1272</v>
      </c>
      <c r="K313" s="55" t="s">
        <v>1232</v>
      </c>
      <c r="L313" s="57">
        <v>26.068972607738463</v>
      </c>
      <c r="M313" s="55">
        <v>19</v>
      </c>
      <c r="N313" s="55" t="s">
        <v>68</v>
      </c>
      <c r="AB313" s="55">
        <v>5</v>
      </c>
      <c r="AF313" s="59">
        <v>53858.226198347911</v>
      </c>
      <c r="AI313" s="55" t="s">
        <v>869</v>
      </c>
      <c r="AY313" s="110"/>
      <c r="AZ313" s="55">
        <v>1789.293560939997</v>
      </c>
      <c r="BA313" s="55">
        <v>22.25</v>
      </c>
      <c r="BB313" s="60">
        <v>29921.236776859951</v>
      </c>
      <c r="BC313" s="61">
        <f t="shared" si="8"/>
        <v>0.48559562165452647</v>
      </c>
    </row>
    <row r="314" spans="1:55" x14ac:dyDescent="0.25">
      <c r="B314" s="55" t="s">
        <v>65</v>
      </c>
      <c r="E314" s="55" t="s">
        <v>866</v>
      </c>
      <c r="G314" s="105"/>
      <c r="H314" s="106"/>
      <c r="I314" s="55" t="s">
        <v>1273</v>
      </c>
      <c r="J314" s="55" t="s">
        <v>1272</v>
      </c>
      <c r="K314" s="55" t="s">
        <v>73</v>
      </c>
      <c r="L314" s="66">
        <v>34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2</v>
      </c>
      <c r="AC314" s="59"/>
      <c r="AD314" s="59"/>
      <c r="AF314" s="59">
        <v>14106.815999999972</v>
      </c>
      <c r="AI314" s="55" t="s">
        <v>869</v>
      </c>
      <c r="AY314" s="111"/>
      <c r="AZ314" s="55">
        <v>489.81999999999903</v>
      </c>
      <c r="BA314" s="55">
        <v>16</v>
      </c>
      <c r="BB314" s="60">
        <v>7837.1199999999844</v>
      </c>
      <c r="BC314" s="61">
        <f t="shared" si="8"/>
        <v>0.12718963413050791</v>
      </c>
    </row>
    <row r="315" spans="1:55" x14ac:dyDescent="0.25">
      <c r="B315" s="55" t="s">
        <v>65</v>
      </c>
      <c r="E315" s="55" t="s">
        <v>866</v>
      </c>
      <c r="G315" s="105"/>
      <c r="H315" s="106"/>
      <c r="I315" s="55" t="s">
        <v>1274</v>
      </c>
      <c r="J315" s="55" t="s">
        <v>1275</v>
      </c>
      <c r="K315" s="55" t="s">
        <v>73</v>
      </c>
      <c r="L315" s="66">
        <v>36.952972695766029</v>
      </c>
      <c r="M315" s="55">
        <v>19</v>
      </c>
      <c r="N315" s="55" t="s">
        <v>68</v>
      </c>
      <c r="Q315" s="57"/>
      <c r="R315" s="57"/>
      <c r="S315" s="61"/>
      <c r="T315" s="57"/>
      <c r="V315" s="57"/>
      <c r="W315" s="59"/>
      <c r="X315" s="59"/>
      <c r="Y315" s="59"/>
      <c r="Z315" s="59"/>
      <c r="AA315" s="59"/>
      <c r="AB315" s="55">
        <v>0</v>
      </c>
      <c r="AC315" s="59"/>
      <c r="AD315" s="59"/>
      <c r="AF315" s="59">
        <v>24453.33054767998</v>
      </c>
      <c r="AI315" s="55" t="s">
        <v>869</v>
      </c>
      <c r="AY315" s="111"/>
      <c r="AZ315" s="55">
        <v>930.57196979999912</v>
      </c>
      <c r="BA315" s="55">
        <v>14</v>
      </c>
      <c r="BB315" s="60">
        <v>13585.183637599988</v>
      </c>
      <c r="BC315" s="61">
        <f t="shared" si="8"/>
        <v>0.22047570235776773</v>
      </c>
    </row>
    <row r="316" spans="1:55" x14ac:dyDescent="0.25">
      <c r="B316" s="55" t="s">
        <v>65</v>
      </c>
      <c r="E316" s="55" t="s">
        <v>866</v>
      </c>
      <c r="G316" s="105"/>
      <c r="H316" s="106"/>
      <c r="I316" s="55" t="s">
        <v>1276</v>
      </c>
      <c r="J316" s="55" t="s">
        <v>563</v>
      </c>
      <c r="K316" s="55" t="s">
        <v>73</v>
      </c>
      <c r="L316" s="66">
        <v>40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48427.920000000006</v>
      </c>
      <c r="AI316" s="55" t="s">
        <v>869</v>
      </c>
      <c r="AY316" s="111"/>
      <c r="AZ316" s="55">
        <v>672.61</v>
      </c>
      <c r="BA316" s="55">
        <v>20</v>
      </c>
      <c r="BB316" s="60">
        <v>13452.2</v>
      </c>
      <c r="BC316" s="61">
        <f t="shared" si="8"/>
        <v>0.21831749370309783</v>
      </c>
    </row>
    <row r="317" spans="1:55" x14ac:dyDescent="0.25">
      <c r="B317" s="55" t="s">
        <v>65</v>
      </c>
      <c r="E317" s="55" t="s">
        <v>866</v>
      </c>
      <c r="F317" s="55"/>
      <c r="G317" s="105"/>
      <c r="H317" s="106"/>
      <c r="I317" s="55" t="s">
        <v>1277</v>
      </c>
      <c r="J317" s="55" t="s">
        <v>1264</v>
      </c>
      <c r="K317" s="55" t="s">
        <v>73</v>
      </c>
      <c r="L317" s="57">
        <v>68</v>
      </c>
      <c r="M317" s="55">
        <v>19</v>
      </c>
      <c r="N317" s="55" t="s">
        <v>68</v>
      </c>
      <c r="AB317" s="55">
        <v>2</v>
      </c>
      <c r="AF317" s="59">
        <v>15169.571999999962</v>
      </c>
      <c r="AH317" s="55"/>
      <c r="AI317" s="55" t="s">
        <v>869</v>
      </c>
      <c r="AJ317" s="55"/>
      <c r="AK317" s="55"/>
      <c r="AL317" s="55"/>
      <c r="AN317" s="55"/>
      <c r="AO317" s="55"/>
      <c r="AQ317" s="55"/>
      <c r="AR317" s="55"/>
      <c r="AT317" s="55"/>
      <c r="AU317" s="55"/>
      <c r="AY317" s="92"/>
      <c r="AZ317" s="55">
        <v>383.06999999999903</v>
      </c>
      <c r="BA317" s="55">
        <v>22</v>
      </c>
      <c r="BB317" s="55">
        <v>8427.539999999979</v>
      </c>
      <c r="BC317" s="61">
        <f t="shared" si="8"/>
        <v>0.13677163667523531</v>
      </c>
    </row>
    <row r="318" spans="1:55" x14ac:dyDescent="0.25">
      <c r="B318" s="55" t="s">
        <v>65</v>
      </c>
      <c r="E318" s="55" t="s">
        <v>866</v>
      </c>
      <c r="G318" s="105"/>
      <c r="H318" s="106"/>
      <c r="I318" s="55" t="s">
        <v>1278</v>
      </c>
      <c r="J318" s="55" t="s">
        <v>1279</v>
      </c>
      <c r="K318" s="55" t="s">
        <v>73</v>
      </c>
      <c r="L318" s="66">
        <v>23</v>
      </c>
      <c r="M318" s="55">
        <v>19</v>
      </c>
      <c r="N318" s="55" t="s">
        <v>68</v>
      </c>
      <c r="Q318" s="57"/>
      <c r="R318" s="57"/>
      <c r="S318" s="61"/>
      <c r="T318" s="57"/>
      <c r="V318" s="57"/>
      <c r="W318" s="59"/>
      <c r="X318" s="59"/>
      <c r="Y318" s="59"/>
      <c r="Z318" s="59"/>
      <c r="AA318" s="59"/>
      <c r="AB318" s="55">
        <v>0</v>
      </c>
      <c r="AC318" s="59"/>
      <c r="AD318" s="59"/>
      <c r="AF318" s="59">
        <v>11213.855999999914</v>
      </c>
      <c r="AI318" s="55" t="s">
        <v>869</v>
      </c>
      <c r="AY318" s="111"/>
      <c r="AZ318" s="55">
        <v>129.789999999999</v>
      </c>
      <c r="BA318" s="55">
        <v>48</v>
      </c>
      <c r="BB318" s="60">
        <v>6229.9199999999519</v>
      </c>
      <c r="BC318" s="61">
        <f t="shared" si="8"/>
        <v>0.10110617745579108</v>
      </c>
    </row>
    <row r="319" spans="1:55" x14ac:dyDescent="0.25">
      <c r="B319" s="20" t="s">
        <v>72</v>
      </c>
      <c r="C319" s="20"/>
      <c r="D319" s="20" t="s">
        <v>1539</v>
      </c>
      <c r="E319" s="20" t="s">
        <v>866</v>
      </c>
      <c r="F319" s="25"/>
      <c r="G319" s="149"/>
      <c r="H319" s="150"/>
      <c r="I319" s="246" t="s">
        <v>1280</v>
      </c>
      <c r="J319" s="246" t="s">
        <v>1232</v>
      </c>
      <c r="K319" s="246" t="s">
        <v>1281</v>
      </c>
      <c r="L319" s="80">
        <v>51.40013332003354</v>
      </c>
      <c r="M319" s="246">
        <v>19</v>
      </c>
      <c r="N319" s="71" t="s">
        <v>69</v>
      </c>
      <c r="AB319" s="57">
        <v>0</v>
      </c>
      <c r="AF319" s="103">
        <v>389882</v>
      </c>
      <c r="AI319" s="55" t="s">
        <v>869</v>
      </c>
      <c r="AY319" s="128"/>
      <c r="AZ319" s="73">
        <v>9449.3838117899959</v>
      </c>
      <c r="BA319" s="66">
        <v>24.714285714285715</v>
      </c>
      <c r="BB319" s="73">
        <v>199939.29888108993</v>
      </c>
      <c r="BC319" s="61">
        <f t="shared" si="8"/>
        <v>3.2448407416239831</v>
      </c>
    </row>
    <row r="320" spans="1:55" x14ac:dyDescent="0.25">
      <c r="B320" s="55" t="s">
        <v>65</v>
      </c>
      <c r="E320" s="55" t="s">
        <v>866</v>
      </c>
      <c r="G320" s="108"/>
      <c r="H320" s="109"/>
      <c r="I320" s="55" t="s">
        <v>1282</v>
      </c>
      <c r="J320" s="55" t="s">
        <v>1264</v>
      </c>
      <c r="K320" s="55" t="s">
        <v>73</v>
      </c>
      <c r="L320" s="57">
        <v>54</v>
      </c>
      <c r="M320" s="55">
        <v>19</v>
      </c>
      <c r="N320" s="55" t="s">
        <v>68</v>
      </c>
      <c r="AB320" s="55">
        <v>2</v>
      </c>
      <c r="AF320" s="59">
        <v>13030.380000000001</v>
      </c>
      <c r="AI320" s="55" t="s">
        <v>869</v>
      </c>
      <c r="AY320" s="110"/>
      <c r="AZ320" s="55">
        <v>329.05</v>
      </c>
      <c r="BA320" s="55">
        <v>22</v>
      </c>
      <c r="BB320" s="60">
        <v>7239.1</v>
      </c>
      <c r="BC320" s="61">
        <f t="shared" si="8"/>
        <v>0.11748429020279921</v>
      </c>
    </row>
    <row r="321" spans="1:55" x14ac:dyDescent="0.25">
      <c r="B321" s="55" t="s">
        <v>65</v>
      </c>
      <c r="E321" s="55" t="s">
        <v>866</v>
      </c>
      <c r="G321" s="105"/>
      <c r="H321" s="106"/>
      <c r="I321" s="55" t="s">
        <v>1283</v>
      </c>
      <c r="J321" s="55" t="s">
        <v>1279</v>
      </c>
      <c r="K321" s="55" t="s">
        <v>73</v>
      </c>
      <c r="L321" s="66">
        <v>24</v>
      </c>
      <c r="M321" s="55">
        <v>19</v>
      </c>
      <c r="N321" s="55" t="s">
        <v>68</v>
      </c>
      <c r="Q321" s="57"/>
      <c r="R321" s="57"/>
      <c r="S321" s="61"/>
      <c r="T321" s="57"/>
      <c r="V321" s="57"/>
      <c r="W321" s="59"/>
      <c r="X321" s="59"/>
      <c r="Y321" s="59"/>
      <c r="Z321" s="59"/>
      <c r="AA321" s="59"/>
      <c r="AB321" s="55">
        <v>0</v>
      </c>
      <c r="AC321" s="59"/>
      <c r="AD321" s="59"/>
      <c r="AF321" s="59">
        <v>8396.7839999999997</v>
      </c>
      <c r="AI321" s="55" t="s">
        <v>869</v>
      </c>
      <c r="AY321" s="111"/>
      <c r="AZ321" s="55">
        <v>194.37</v>
      </c>
      <c r="BA321" s="55">
        <v>24</v>
      </c>
      <c r="BB321" s="60">
        <v>4664.88</v>
      </c>
      <c r="BC321" s="61">
        <f t="shared" si="8"/>
        <v>7.5706940874035997E-2</v>
      </c>
    </row>
    <row r="322" spans="1:55" x14ac:dyDescent="0.25">
      <c r="B322" s="55" t="s">
        <v>65</v>
      </c>
      <c r="E322" s="55" t="s">
        <v>866</v>
      </c>
      <c r="G322" s="105"/>
      <c r="H322" s="106"/>
      <c r="I322" s="55" t="s">
        <v>1279</v>
      </c>
      <c r="J322" s="55" t="s">
        <v>1284</v>
      </c>
      <c r="K322" s="55" t="s">
        <v>73</v>
      </c>
      <c r="L322" s="66">
        <v>32.499785578072384</v>
      </c>
      <c r="M322" s="55">
        <v>19</v>
      </c>
      <c r="N322" s="55" t="s">
        <v>68</v>
      </c>
      <c r="Q322" s="57"/>
      <c r="R322" s="57"/>
      <c r="S322" s="61"/>
      <c r="T322" s="57"/>
      <c r="V322" s="57"/>
      <c r="W322" s="59"/>
      <c r="X322" s="59"/>
      <c r="Y322" s="59"/>
      <c r="Z322" s="59"/>
      <c r="AA322" s="59"/>
      <c r="AB322" s="55">
        <v>4</v>
      </c>
      <c r="AC322" s="59"/>
      <c r="AD322" s="59"/>
      <c r="AF322" s="59">
        <v>47345.903999999959</v>
      </c>
      <c r="AI322" s="55" t="s">
        <v>869</v>
      </c>
      <c r="AY322" s="111"/>
      <c r="AZ322" s="55">
        <v>1095.9699999999991</v>
      </c>
      <c r="BA322" s="55">
        <v>24</v>
      </c>
      <c r="BB322" s="60">
        <v>26303.279999999977</v>
      </c>
      <c r="BC322" s="61">
        <f t="shared" si="8"/>
        <v>0.42687933317753335</v>
      </c>
    </row>
    <row r="323" spans="1:55" x14ac:dyDescent="0.25">
      <c r="B323" s="55" t="s">
        <v>65</v>
      </c>
      <c r="E323" s="55" t="s">
        <v>866</v>
      </c>
      <c r="G323" s="108"/>
      <c r="H323" s="109"/>
      <c r="I323" s="55" t="s">
        <v>1285</v>
      </c>
      <c r="J323" s="55" t="s">
        <v>1264</v>
      </c>
      <c r="K323" s="55" t="s">
        <v>73</v>
      </c>
      <c r="L323" s="57">
        <v>72</v>
      </c>
      <c r="M323" s="55">
        <v>19</v>
      </c>
      <c r="N323" s="55" t="s">
        <v>68</v>
      </c>
      <c r="AB323" s="55">
        <v>2</v>
      </c>
      <c r="AF323" s="59">
        <v>33957</v>
      </c>
      <c r="AI323" s="55" t="s">
        <v>869</v>
      </c>
      <c r="AY323" s="110"/>
      <c r="AZ323" s="55">
        <v>857.5</v>
      </c>
      <c r="BA323" s="55">
        <v>22</v>
      </c>
      <c r="BB323" s="60">
        <v>18865</v>
      </c>
      <c r="BC323" s="61">
        <f t="shared" si="8"/>
        <v>0.30616252499285918</v>
      </c>
    </row>
    <row r="324" spans="1:55" x14ac:dyDescent="0.25">
      <c r="B324" s="55" t="s">
        <v>65</v>
      </c>
      <c r="E324" s="55" t="s">
        <v>866</v>
      </c>
      <c r="F324" s="55"/>
      <c r="G324" s="105"/>
      <c r="H324" s="106"/>
      <c r="I324" s="55" t="s">
        <v>1286</v>
      </c>
      <c r="J324" s="55" t="s">
        <v>1267</v>
      </c>
      <c r="K324" s="55" t="s">
        <v>73</v>
      </c>
      <c r="L324" s="76">
        <v>18</v>
      </c>
      <c r="M324" s="55">
        <v>19</v>
      </c>
      <c r="N324" s="55" t="s">
        <v>68</v>
      </c>
      <c r="AB324" s="55">
        <v>0</v>
      </c>
      <c r="AF324" s="59">
        <v>10616.4</v>
      </c>
      <c r="AH324" s="55"/>
      <c r="AI324" s="55" t="s">
        <v>869</v>
      </c>
      <c r="AQ324" s="55"/>
      <c r="AR324" s="55"/>
      <c r="AT324" s="55"/>
      <c r="AU324" s="55"/>
      <c r="AY324" s="107"/>
      <c r="AZ324" s="55">
        <v>245.75</v>
      </c>
      <c r="BA324" s="55">
        <v>24</v>
      </c>
      <c r="BB324" s="60">
        <v>5898</v>
      </c>
      <c r="BC324" s="61">
        <f t="shared" si="8"/>
        <v>9.5719404845368852E-2</v>
      </c>
    </row>
    <row r="325" spans="1:55" x14ac:dyDescent="0.25">
      <c r="A325" s="20"/>
      <c r="B325" s="20" t="s">
        <v>72</v>
      </c>
      <c r="C325" s="20"/>
      <c r="D325" s="20" t="s">
        <v>1457</v>
      </c>
      <c r="E325" s="20" t="s">
        <v>866</v>
      </c>
      <c r="F325" s="20"/>
      <c r="G325" s="142"/>
      <c r="H325" s="143"/>
      <c r="I325" s="20" t="s">
        <v>1105</v>
      </c>
      <c r="J325" s="20" t="s">
        <v>1301</v>
      </c>
      <c r="K325" s="20" t="s">
        <v>1110</v>
      </c>
      <c r="L325" s="27">
        <v>41</v>
      </c>
      <c r="M325" s="20">
        <v>20</v>
      </c>
      <c r="N325" s="20" t="s">
        <v>99</v>
      </c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>
        <v>0</v>
      </c>
      <c r="AC325" s="20"/>
      <c r="AD325" s="20"/>
      <c r="AE325" s="20">
        <v>0</v>
      </c>
      <c r="AF325" s="41">
        <v>76297</v>
      </c>
      <c r="AG325" s="41">
        <v>79319.14</v>
      </c>
      <c r="AH325" s="20" t="s">
        <v>700</v>
      </c>
      <c r="AI325" s="20" t="s">
        <v>869</v>
      </c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41"/>
      <c r="AY325" s="153"/>
      <c r="AZ325" s="55">
        <v>1956.3228824299899</v>
      </c>
      <c r="BA325" s="55">
        <v>20</v>
      </c>
      <c r="BB325" s="55">
        <v>39126.457648599797</v>
      </c>
      <c r="BC325" s="61">
        <f t="shared" si="8"/>
        <v>0.63498834178221475</v>
      </c>
    </row>
    <row r="326" spans="1:55" x14ac:dyDescent="0.25">
      <c r="B326" s="55" t="s">
        <v>65</v>
      </c>
      <c r="E326" s="55" t="s">
        <v>866</v>
      </c>
      <c r="G326" s="108"/>
      <c r="H326" s="109"/>
      <c r="I326" s="55" t="s">
        <v>1287</v>
      </c>
      <c r="J326" s="55" t="s">
        <v>1288</v>
      </c>
      <c r="K326" s="55" t="s">
        <v>73</v>
      </c>
      <c r="L326" s="57">
        <v>52</v>
      </c>
      <c r="M326" s="55">
        <v>20</v>
      </c>
      <c r="N326" s="55" t="s">
        <v>68</v>
      </c>
      <c r="AB326" s="55">
        <v>0</v>
      </c>
      <c r="AF326" s="59">
        <v>24655.75199999996</v>
      </c>
      <c r="AI326" s="55" t="s">
        <v>869</v>
      </c>
      <c r="AY326" s="110"/>
      <c r="AZ326" s="55">
        <v>257.85000000000002</v>
      </c>
      <c r="BA326" s="55">
        <v>18</v>
      </c>
      <c r="BB326" s="60">
        <v>4641.3</v>
      </c>
      <c r="BC326" s="61">
        <f t="shared" si="8"/>
        <v>7.5324258004206598E-2</v>
      </c>
    </row>
    <row r="327" spans="1:55" x14ac:dyDescent="0.25">
      <c r="B327" s="55" t="s">
        <v>65</v>
      </c>
      <c r="E327" s="55" t="s">
        <v>866</v>
      </c>
      <c r="G327" s="108"/>
      <c r="H327" s="109"/>
      <c r="I327" s="55" t="s">
        <v>1293</v>
      </c>
      <c r="J327" s="55" t="s">
        <v>1288</v>
      </c>
      <c r="K327" s="55" t="s">
        <v>923</v>
      </c>
      <c r="L327" s="57">
        <v>22.494346471362949</v>
      </c>
      <c r="M327" s="55">
        <v>20</v>
      </c>
      <c r="N327" s="55" t="s">
        <v>68</v>
      </c>
      <c r="AB327" s="55">
        <v>0</v>
      </c>
      <c r="AF327" s="59">
        <v>55485.935999999892</v>
      </c>
      <c r="AI327" s="55" t="s">
        <v>869</v>
      </c>
      <c r="AY327" s="110"/>
      <c r="AZ327" s="55">
        <v>622.61999999999898</v>
      </c>
      <c r="BA327" s="55">
        <v>22</v>
      </c>
      <c r="BB327" s="60">
        <v>13697.639999999978</v>
      </c>
      <c r="BC327" s="61">
        <f t="shared" si="8"/>
        <v>0.22230077120822586</v>
      </c>
    </row>
    <row r="328" spans="1:55" x14ac:dyDescent="0.25">
      <c r="B328" s="55" t="s">
        <v>72</v>
      </c>
      <c r="D328" s="28"/>
      <c r="E328" s="55" t="s">
        <v>866</v>
      </c>
      <c r="F328" s="55"/>
      <c r="G328" s="121"/>
      <c r="H328" s="122"/>
      <c r="I328" s="55" t="s">
        <v>1098</v>
      </c>
      <c r="J328" s="55" t="s">
        <v>92</v>
      </c>
      <c r="K328" s="55" t="s">
        <v>1294</v>
      </c>
      <c r="M328" s="55">
        <v>20</v>
      </c>
      <c r="N328" s="55" t="s">
        <v>1075</v>
      </c>
      <c r="AB328" s="55">
        <v>0</v>
      </c>
      <c r="AF328" s="59">
        <v>600000</v>
      </c>
      <c r="AG328" s="55"/>
      <c r="AH328" s="59"/>
      <c r="AI328" s="55" t="s">
        <v>1291</v>
      </c>
      <c r="AJ328" s="55" t="s">
        <v>1460</v>
      </c>
      <c r="AK328" s="55">
        <v>20171.810000000001</v>
      </c>
      <c r="AL328" s="55"/>
      <c r="AM328" s="55" t="s">
        <v>1470</v>
      </c>
      <c r="AN328" s="55">
        <v>111849.75</v>
      </c>
      <c r="AO328" s="55"/>
      <c r="AP328" s="55" t="s">
        <v>1471</v>
      </c>
      <c r="AQ328" s="55">
        <v>30910.5</v>
      </c>
      <c r="AR328" s="55"/>
      <c r="AS328" s="55" t="s">
        <v>1472</v>
      </c>
      <c r="AT328" s="55">
        <v>55476.24</v>
      </c>
      <c r="AU328" s="55"/>
      <c r="AV328" s="55" t="s">
        <v>1473</v>
      </c>
      <c r="AW328" s="55">
        <v>34084.92</v>
      </c>
      <c r="AY328" s="110"/>
      <c r="BB328" s="55">
        <v>321828</v>
      </c>
      <c r="BC328" s="61">
        <f t="shared" si="8"/>
        <v>5.2229882371270548</v>
      </c>
    </row>
    <row r="329" spans="1:55" x14ac:dyDescent="0.25">
      <c r="B329" s="55" t="s">
        <v>72</v>
      </c>
      <c r="D329" s="28"/>
      <c r="E329" s="55" t="s">
        <v>866</v>
      </c>
      <c r="F329" s="55"/>
      <c r="G329" s="121"/>
      <c r="H329" s="122"/>
      <c r="I329" s="55" t="s">
        <v>1466</v>
      </c>
      <c r="J329" s="55" t="s">
        <v>1290</v>
      </c>
      <c r="M329" s="55">
        <v>20</v>
      </c>
      <c r="N329" s="55" t="s">
        <v>68</v>
      </c>
      <c r="AB329" s="55">
        <v>0</v>
      </c>
      <c r="AF329" s="59">
        <v>35000</v>
      </c>
      <c r="AG329" s="55"/>
      <c r="AH329" s="59"/>
      <c r="AI329" s="55" t="s">
        <v>1291</v>
      </c>
      <c r="AJ329" s="55" t="s">
        <v>1467</v>
      </c>
      <c r="AK329" s="55">
        <v>12572.06</v>
      </c>
      <c r="AL329" s="55"/>
      <c r="AM329" s="55" t="s">
        <v>1468</v>
      </c>
      <c r="AN329" s="55">
        <v>5273.67</v>
      </c>
      <c r="AO329" s="55"/>
      <c r="AP329" s="55" t="s">
        <v>1469</v>
      </c>
      <c r="AQ329" s="55">
        <v>17154.27</v>
      </c>
      <c r="AR329" s="55"/>
      <c r="AT329" s="55"/>
      <c r="AU329" s="55"/>
      <c r="AY329" s="110"/>
      <c r="BB329" s="55"/>
    </row>
    <row r="330" spans="1:55" x14ac:dyDescent="0.25">
      <c r="B330" s="55" t="s">
        <v>72</v>
      </c>
      <c r="E330" s="55" t="s">
        <v>866</v>
      </c>
      <c r="F330" s="55"/>
      <c r="G330" s="121"/>
      <c r="H330" s="122"/>
      <c r="I330" s="55" t="s">
        <v>1295</v>
      </c>
      <c r="J330" s="55" t="s">
        <v>1296</v>
      </c>
      <c r="K330" s="55" t="s">
        <v>1237</v>
      </c>
      <c r="L330" s="57">
        <v>42.628327874509061</v>
      </c>
      <c r="M330" s="55">
        <v>20</v>
      </c>
      <c r="N330" s="55" t="s">
        <v>99</v>
      </c>
      <c r="AB330" s="55">
        <v>0</v>
      </c>
      <c r="AF330" s="59">
        <v>568462</v>
      </c>
      <c r="AH330" s="55"/>
      <c r="AI330" s="55" t="s">
        <v>869</v>
      </c>
      <c r="AJ330" s="55"/>
      <c r="AK330" s="55"/>
      <c r="AL330" s="55"/>
      <c r="AN330" s="55"/>
      <c r="AO330" s="55"/>
      <c r="AQ330" s="55"/>
      <c r="AR330" s="55"/>
      <c r="AT330" s="55"/>
      <c r="AU330" s="55"/>
      <c r="AY330" s="110"/>
      <c r="AZ330" s="55">
        <v>16893.889061069967</v>
      </c>
      <c r="BA330" s="55">
        <v>18.111111111111111</v>
      </c>
      <c r="BB330" s="55">
        <v>291518.9847722394</v>
      </c>
      <c r="BC330" s="61">
        <f t="shared" ref="BC330:BC373" si="9">BB330/(5280*11.67)</f>
        <v>4.7310993088377256</v>
      </c>
    </row>
    <row r="331" spans="1:55" x14ac:dyDescent="0.25">
      <c r="B331" s="55" t="s">
        <v>65</v>
      </c>
      <c r="E331" s="55" t="s">
        <v>866</v>
      </c>
      <c r="G331" s="108"/>
      <c r="H331" s="109"/>
      <c r="I331" s="55" t="s">
        <v>1297</v>
      </c>
      <c r="J331" s="55" t="s">
        <v>1298</v>
      </c>
      <c r="K331" s="55" t="s">
        <v>73</v>
      </c>
      <c r="L331" s="57">
        <v>18</v>
      </c>
      <c r="M331" s="55">
        <v>20</v>
      </c>
      <c r="N331" s="55" t="s">
        <v>68</v>
      </c>
      <c r="AB331" s="55">
        <v>0</v>
      </c>
      <c r="AF331" s="59">
        <v>7328.2320000000009</v>
      </c>
      <c r="AI331" s="55" t="s">
        <v>869</v>
      </c>
      <c r="AY331" s="110"/>
      <c r="AZ331" s="55">
        <v>3076.73</v>
      </c>
      <c r="BA331" s="55">
        <v>12</v>
      </c>
      <c r="BB331" s="60">
        <v>36920.76</v>
      </c>
      <c r="BC331" s="61">
        <f t="shared" si="9"/>
        <v>0.59919178935888451</v>
      </c>
    </row>
    <row r="332" spans="1:55" ht="15.75" thickBot="1" x14ac:dyDescent="0.3">
      <c r="B332" s="55" t="s">
        <v>65</v>
      </c>
      <c r="E332" s="55" t="s">
        <v>866</v>
      </c>
      <c r="G332" s="216"/>
      <c r="H332" s="217"/>
      <c r="I332" s="55" t="s">
        <v>1299</v>
      </c>
      <c r="J332" s="55" t="s">
        <v>92</v>
      </c>
      <c r="K332" s="55" t="s">
        <v>73</v>
      </c>
      <c r="L332" s="57">
        <v>23.266398435129688</v>
      </c>
      <c r="M332" s="55">
        <v>20</v>
      </c>
      <c r="N332" s="55" t="s">
        <v>68</v>
      </c>
      <c r="AB332" s="55">
        <v>0</v>
      </c>
      <c r="AF332" s="59">
        <v>94449.744000000006</v>
      </c>
      <c r="AI332" s="55" t="s">
        <v>869</v>
      </c>
      <c r="AY332" s="110"/>
      <c r="AZ332" s="55">
        <v>2707.72</v>
      </c>
      <c r="BA332" s="55">
        <v>20.5</v>
      </c>
      <c r="BB332" s="60">
        <v>52472.08</v>
      </c>
      <c r="BC332" s="61">
        <f t="shared" si="9"/>
        <v>0.85157617304146871</v>
      </c>
    </row>
    <row r="333" spans="1:55" x14ac:dyDescent="0.25">
      <c r="B333" s="55" t="s">
        <v>65</v>
      </c>
      <c r="E333" s="55" t="s">
        <v>866</v>
      </c>
      <c r="G333" s="100"/>
      <c r="H333" s="100"/>
      <c r="I333" s="55" t="s">
        <v>1288</v>
      </c>
      <c r="J333" s="55" t="s">
        <v>137</v>
      </c>
      <c r="K333" s="55" t="s">
        <v>1300</v>
      </c>
      <c r="L333" s="57">
        <v>26.158061891575549</v>
      </c>
      <c r="M333" s="55">
        <v>20</v>
      </c>
      <c r="N333" s="55" t="s">
        <v>68</v>
      </c>
      <c r="AB333" s="55">
        <v>7</v>
      </c>
      <c r="AF333" s="59">
        <v>30000</v>
      </c>
      <c r="AI333" s="55" t="s">
        <v>869</v>
      </c>
      <c r="AY333" s="101"/>
      <c r="AZ333" s="55">
        <v>1401.1599999999971</v>
      </c>
      <c r="BA333" s="55">
        <v>22</v>
      </c>
      <c r="BB333" s="60">
        <v>30825.519999999939</v>
      </c>
      <c r="BC333" s="61">
        <f t="shared" si="9"/>
        <v>0.50027135104255827</v>
      </c>
    </row>
    <row r="334" spans="1:55" x14ac:dyDescent="0.25">
      <c r="B334" s="55" t="s">
        <v>72</v>
      </c>
      <c r="E334" s="56" t="s">
        <v>888</v>
      </c>
      <c r="G334" s="66">
        <v>2000</v>
      </c>
      <c r="H334" s="66">
        <v>4000</v>
      </c>
      <c r="I334" s="77" t="s">
        <v>175</v>
      </c>
      <c r="J334" s="77" t="s">
        <v>176</v>
      </c>
      <c r="K334" s="77" t="s">
        <v>176</v>
      </c>
      <c r="L334" s="76">
        <v>62</v>
      </c>
      <c r="M334" s="77">
        <v>20</v>
      </c>
      <c r="N334" s="77" t="s">
        <v>99</v>
      </c>
      <c r="AB334" s="57">
        <v>0</v>
      </c>
      <c r="AF334" s="127">
        <v>245286.31049999999</v>
      </c>
      <c r="AY334" s="72" t="s">
        <v>177</v>
      </c>
      <c r="AZ334" s="78">
        <v>8744.61</v>
      </c>
      <c r="BA334" s="76">
        <v>17</v>
      </c>
      <c r="BB334" s="79">
        <v>148658.37</v>
      </c>
      <c r="BC334" s="40">
        <f t="shared" si="9"/>
        <v>2.4125959141543976</v>
      </c>
    </row>
    <row r="335" spans="1:55" x14ac:dyDescent="0.25">
      <c r="B335" s="55" t="s">
        <v>72</v>
      </c>
      <c r="D335" s="55" t="s">
        <v>1540</v>
      </c>
      <c r="E335" s="55" t="s">
        <v>866</v>
      </c>
      <c r="F335" s="55"/>
      <c r="G335" s="102"/>
      <c r="H335" s="102"/>
      <c r="I335" s="55" t="s">
        <v>1294</v>
      </c>
      <c r="J335" s="55" t="s">
        <v>73</v>
      </c>
      <c r="K335" s="55" t="s">
        <v>73</v>
      </c>
      <c r="L335" s="57">
        <v>18.025173591796005</v>
      </c>
      <c r="M335" s="55">
        <v>20</v>
      </c>
      <c r="N335" s="55" t="s">
        <v>68</v>
      </c>
      <c r="AB335" s="55">
        <v>0</v>
      </c>
      <c r="AF335" s="59">
        <v>30000</v>
      </c>
      <c r="AH335" s="55"/>
      <c r="AI335" s="55" t="s">
        <v>869</v>
      </c>
      <c r="AJ335" s="55"/>
      <c r="AK335" s="55"/>
      <c r="AL335" s="55"/>
      <c r="AN335" s="55"/>
      <c r="AO335" s="55"/>
      <c r="AQ335" s="55"/>
      <c r="AR335" s="55"/>
      <c r="AT335" s="55"/>
      <c r="AU335" s="55"/>
      <c r="AY335" s="101"/>
      <c r="AZ335" s="55">
        <v>669.44059379999896</v>
      </c>
      <c r="BA335" s="55">
        <v>20</v>
      </c>
      <c r="BB335" s="55">
        <v>13388.811875999978</v>
      </c>
      <c r="BC335" s="61">
        <f t="shared" si="9"/>
        <v>0.21728875964010247</v>
      </c>
    </row>
    <row r="336" spans="1:55" x14ac:dyDescent="0.25">
      <c r="B336" s="55" t="s">
        <v>72</v>
      </c>
      <c r="D336" s="55" t="s">
        <v>1540</v>
      </c>
      <c r="E336" s="55" t="s">
        <v>866</v>
      </c>
      <c r="F336" s="55"/>
      <c r="G336" s="102"/>
      <c r="H336" s="102"/>
      <c r="I336" s="55" t="s">
        <v>1294</v>
      </c>
      <c r="J336" s="55" t="s">
        <v>92</v>
      </c>
      <c r="K336" s="55" t="s">
        <v>1299</v>
      </c>
      <c r="L336" s="57">
        <v>42.638373704870851</v>
      </c>
      <c r="M336" s="55">
        <v>20</v>
      </c>
      <c r="N336" s="55" t="s">
        <v>99</v>
      </c>
      <c r="AB336" s="55">
        <v>10</v>
      </c>
      <c r="AF336" s="59">
        <v>50671</v>
      </c>
      <c r="AH336" s="55"/>
      <c r="AI336" s="55" t="s">
        <v>869</v>
      </c>
      <c r="AJ336" s="55"/>
      <c r="AK336" s="55"/>
      <c r="AL336" s="55"/>
      <c r="AN336" s="55"/>
      <c r="AO336" s="55"/>
      <c r="AQ336" s="55"/>
      <c r="AR336" s="55"/>
      <c r="AT336" s="55"/>
      <c r="AU336" s="55"/>
      <c r="AY336" s="101"/>
      <c r="AZ336" s="55">
        <v>12887.10893127997</v>
      </c>
      <c r="BA336" s="55">
        <v>19.727272727272727</v>
      </c>
      <c r="BB336" s="55">
        <v>256754.44862559944</v>
      </c>
      <c r="BC336" s="61">
        <f t="shared" si="9"/>
        <v>4.1669011552803008</v>
      </c>
    </row>
    <row r="337" spans="2:55" x14ac:dyDescent="0.25">
      <c r="B337" s="55" t="s">
        <v>65</v>
      </c>
      <c r="E337" s="55" t="s">
        <v>866</v>
      </c>
      <c r="F337" s="55"/>
      <c r="G337" s="102"/>
      <c r="H337" s="102"/>
      <c r="I337" s="55" t="s">
        <v>1302</v>
      </c>
      <c r="J337" s="55" t="s">
        <v>1288</v>
      </c>
      <c r="K337" s="55" t="s">
        <v>73</v>
      </c>
      <c r="L337" s="57">
        <v>61</v>
      </c>
      <c r="M337" s="55">
        <v>20</v>
      </c>
      <c r="N337" s="55" t="s">
        <v>68</v>
      </c>
      <c r="AB337" s="55">
        <v>0</v>
      </c>
      <c r="AF337" s="59">
        <v>8354.34</v>
      </c>
      <c r="AH337" s="55"/>
      <c r="AI337" s="55" t="s">
        <v>869</v>
      </c>
      <c r="AJ337" s="55"/>
      <c r="AK337" s="55"/>
      <c r="AL337" s="55"/>
      <c r="AN337" s="55"/>
      <c r="AO337" s="55"/>
      <c r="AQ337" s="55"/>
      <c r="AR337" s="55"/>
      <c r="AT337" s="55"/>
      <c r="AU337" s="55"/>
      <c r="AY337" s="104"/>
      <c r="AZ337" s="55">
        <v>226.18</v>
      </c>
      <c r="BA337" s="55">
        <v>18</v>
      </c>
      <c r="BB337" s="55">
        <v>4071.2400000000002</v>
      </c>
      <c r="BC337" s="61">
        <f t="shared" si="9"/>
        <v>6.6072680532834785E-2</v>
      </c>
    </row>
    <row r="338" spans="2:55" x14ac:dyDescent="0.25">
      <c r="B338" s="20" t="s">
        <v>65</v>
      </c>
      <c r="C338" s="20"/>
      <c r="D338" s="20" t="s">
        <v>767</v>
      </c>
      <c r="E338" s="24" t="s">
        <v>888</v>
      </c>
      <c r="F338" s="25"/>
      <c r="G338" s="222">
        <v>500</v>
      </c>
      <c r="H338" s="222">
        <v>599</v>
      </c>
      <c r="I338" s="20" t="s">
        <v>606</v>
      </c>
      <c r="J338" s="20" t="s">
        <v>605</v>
      </c>
      <c r="K338" s="20" t="s">
        <v>602</v>
      </c>
      <c r="L338" s="27">
        <v>24</v>
      </c>
      <c r="M338" s="20">
        <v>21</v>
      </c>
      <c r="N338" s="20" t="s">
        <v>68</v>
      </c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41">
        <v>41704.300000000003</v>
      </c>
      <c r="AG338" s="41">
        <v>208260.52</v>
      </c>
      <c r="AH338" s="25" t="s">
        <v>74</v>
      </c>
      <c r="AI338" s="20"/>
      <c r="AJ338" s="27"/>
      <c r="AK338" s="41"/>
      <c r="AL338" s="41"/>
      <c r="AM338" s="20"/>
      <c r="AN338" s="41"/>
      <c r="AO338" s="41"/>
      <c r="AP338" s="20"/>
      <c r="AQ338" s="41"/>
      <c r="AR338" s="41"/>
      <c r="AS338" s="20"/>
      <c r="AT338" s="41"/>
      <c r="AU338" s="41"/>
      <c r="AV338" s="20"/>
      <c r="AW338" s="20"/>
      <c r="AX338" s="20"/>
      <c r="AY338" s="159" t="s">
        <v>1303</v>
      </c>
      <c r="AZ338" s="55">
        <v>1121</v>
      </c>
      <c r="BA338" s="55">
        <v>24</v>
      </c>
      <c r="BB338" s="60">
        <v>26906</v>
      </c>
      <c r="BC338" s="40">
        <f t="shared" si="9"/>
        <v>0.43666095401313909</v>
      </c>
    </row>
    <row r="339" spans="2:55" x14ac:dyDescent="0.25">
      <c r="B339" s="55" t="s">
        <v>65</v>
      </c>
      <c r="D339" s="55" t="s">
        <v>1474</v>
      </c>
      <c r="E339" s="55" t="s">
        <v>866</v>
      </c>
      <c r="G339" s="66"/>
      <c r="H339" s="66"/>
      <c r="I339" s="71" t="s">
        <v>1304</v>
      </c>
      <c r="J339" s="71" t="s">
        <v>1305</v>
      </c>
      <c r="K339" s="71" t="s">
        <v>1306</v>
      </c>
      <c r="L339" s="66">
        <v>79</v>
      </c>
      <c r="M339" s="71">
        <v>21</v>
      </c>
      <c r="N339" s="71" t="s">
        <v>68</v>
      </c>
      <c r="Q339" s="57"/>
      <c r="R339" s="57"/>
      <c r="S339" s="61"/>
      <c r="T339" s="57"/>
      <c r="V339" s="57"/>
      <c r="W339" s="59"/>
      <c r="X339" s="59"/>
      <c r="Y339" s="59"/>
      <c r="Z339" s="59"/>
      <c r="AA339" s="59"/>
      <c r="AC339" s="59"/>
      <c r="AD339" s="59"/>
      <c r="AF339" s="103">
        <v>30106.943999999959</v>
      </c>
      <c r="AG339" s="59" t="s">
        <v>1475</v>
      </c>
      <c r="AI339" s="55" t="s">
        <v>869</v>
      </c>
      <c r="AY339" s="63"/>
      <c r="AZ339" s="73"/>
      <c r="BA339" s="66"/>
      <c r="BB339" s="73">
        <v>16726</v>
      </c>
      <c r="BC339" s="61">
        <f t="shared" si="9"/>
        <v>0.27144841733530678</v>
      </c>
    </row>
    <row r="340" spans="2:55" x14ac:dyDescent="0.25">
      <c r="B340" s="55" t="s">
        <v>65</v>
      </c>
      <c r="D340" s="55" t="s">
        <v>1474</v>
      </c>
      <c r="E340" s="55" t="s">
        <v>866</v>
      </c>
      <c r="G340" s="66"/>
      <c r="H340" s="66"/>
      <c r="I340" s="71" t="s">
        <v>1307</v>
      </c>
      <c r="J340" s="71" t="s">
        <v>1308</v>
      </c>
      <c r="K340" s="71" t="s">
        <v>1309</v>
      </c>
      <c r="L340" s="66">
        <v>27.744583556576021</v>
      </c>
      <c r="M340" s="71">
        <v>21</v>
      </c>
      <c r="N340" s="71" t="s">
        <v>68</v>
      </c>
      <c r="AB340" s="57">
        <v>0</v>
      </c>
      <c r="AF340" s="103">
        <v>63563.111999999972</v>
      </c>
      <c r="AG340" s="59" t="s">
        <v>1475</v>
      </c>
      <c r="AI340" s="55" t="s">
        <v>869</v>
      </c>
      <c r="AY340" s="63"/>
      <c r="AZ340" s="73">
        <v>1773.869999999999</v>
      </c>
      <c r="BA340" s="66">
        <v>20</v>
      </c>
      <c r="BB340" s="73">
        <v>35312.839999999982</v>
      </c>
      <c r="BC340" s="61">
        <f t="shared" si="9"/>
        <v>0.57309664771104329</v>
      </c>
    </row>
    <row r="341" spans="2:55" x14ac:dyDescent="0.25">
      <c r="B341" s="55" t="s">
        <v>65</v>
      </c>
      <c r="D341" s="55" t="s">
        <v>1474</v>
      </c>
      <c r="E341" s="55" t="s">
        <v>866</v>
      </c>
      <c r="G341" s="100"/>
      <c r="H341" s="100"/>
      <c r="I341" s="55" t="s">
        <v>1310</v>
      </c>
      <c r="J341" s="55" t="s">
        <v>1308</v>
      </c>
      <c r="K341" s="55" t="s">
        <v>73</v>
      </c>
      <c r="L341" s="57">
        <v>26.798117084720019</v>
      </c>
      <c r="M341" s="55">
        <v>21</v>
      </c>
      <c r="N341" s="55" t="s">
        <v>68</v>
      </c>
      <c r="AB341" s="55">
        <v>0</v>
      </c>
      <c r="AF341" s="59">
        <v>58023.216000000008</v>
      </c>
      <c r="AG341" s="59" t="s">
        <v>1475</v>
      </c>
      <c r="AI341" s="55" t="s">
        <v>869</v>
      </c>
      <c r="AY341" s="101"/>
      <c r="AZ341" s="55">
        <v>1790.8400000000001</v>
      </c>
      <c r="BA341" s="55">
        <v>18</v>
      </c>
      <c r="BB341" s="60">
        <v>32235.120000000003</v>
      </c>
      <c r="BC341" s="61">
        <f t="shared" si="9"/>
        <v>0.52314793175975705</v>
      </c>
    </row>
    <row r="342" spans="2:55" x14ac:dyDescent="0.25">
      <c r="B342" s="55" t="s">
        <v>65</v>
      </c>
      <c r="E342" s="55" t="s">
        <v>937</v>
      </c>
      <c r="F342" s="55"/>
      <c r="G342" s="102"/>
      <c r="H342" s="102"/>
      <c r="I342" s="55" t="s">
        <v>100</v>
      </c>
      <c r="J342" s="55" t="s">
        <v>1311</v>
      </c>
      <c r="K342" s="55" t="s">
        <v>73</v>
      </c>
      <c r="M342" s="55">
        <v>21</v>
      </c>
      <c r="N342" s="55" t="s">
        <v>68</v>
      </c>
      <c r="AF342" s="59">
        <v>790710</v>
      </c>
      <c r="AH342" s="55"/>
      <c r="AI342" s="55" t="s">
        <v>869</v>
      </c>
      <c r="AJ342" s="55"/>
      <c r="AK342" s="55"/>
      <c r="AL342" s="55"/>
      <c r="AN342" s="55"/>
      <c r="AO342" s="55"/>
      <c r="AQ342" s="55"/>
      <c r="AR342" s="55"/>
      <c r="AT342" s="55"/>
      <c r="AU342" s="55"/>
      <c r="AY342" s="101"/>
      <c r="BB342" s="55">
        <v>395355</v>
      </c>
      <c r="BC342" s="61">
        <f t="shared" si="9"/>
        <v>6.4162674300849112</v>
      </c>
    </row>
    <row r="343" spans="2:55" ht="30" x14ac:dyDescent="0.25">
      <c r="B343" s="28" t="s">
        <v>65</v>
      </c>
      <c r="C343" s="28"/>
      <c r="D343" s="28" t="s">
        <v>149</v>
      </c>
      <c r="E343" s="29">
        <v>43282</v>
      </c>
      <c r="F343" s="38"/>
      <c r="G343" s="28">
        <v>200</v>
      </c>
      <c r="H343" s="28">
        <v>499</v>
      </c>
      <c r="I343" s="28" t="s">
        <v>139</v>
      </c>
      <c r="J343" s="28" t="s">
        <v>103</v>
      </c>
      <c r="K343" s="28" t="s">
        <v>140</v>
      </c>
      <c r="L343" s="35">
        <v>51.000785790292213</v>
      </c>
      <c r="M343" s="28">
        <v>21</v>
      </c>
      <c r="N343" s="28" t="s">
        <v>68</v>
      </c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35">
        <v>6</v>
      </c>
      <c r="AC343" s="28"/>
      <c r="AD343" s="28"/>
      <c r="AE343" s="28"/>
      <c r="AF343" s="34">
        <v>91627.5</v>
      </c>
      <c r="AG343" s="34"/>
      <c r="AH343" s="38"/>
      <c r="AI343" s="28" t="s">
        <v>94</v>
      </c>
      <c r="AJ343" s="35"/>
      <c r="AK343" s="34">
        <v>91627.5</v>
      </c>
      <c r="AL343" s="34" t="str">
        <f>IF(AG343="","",AG343)</f>
        <v/>
      </c>
      <c r="AM343" s="28"/>
      <c r="AN343" s="34"/>
      <c r="AO343" s="34"/>
      <c r="AP343" s="28"/>
      <c r="AQ343" s="34"/>
      <c r="AR343" s="34"/>
      <c r="AS343" s="28"/>
      <c r="AT343" s="34"/>
      <c r="AU343" s="34"/>
      <c r="AV343" s="28"/>
      <c r="AW343" s="28"/>
      <c r="AX343" s="28"/>
      <c r="AY343" s="195" t="s">
        <v>141</v>
      </c>
      <c r="AZ343" s="196">
        <v>2545.255317786271</v>
      </c>
      <c r="BA343" s="196">
        <v>23.999556969054293</v>
      </c>
      <c r="BB343" s="39">
        <v>61085</v>
      </c>
      <c r="BC343" s="40">
        <f t="shared" si="9"/>
        <v>0.99135636571369223</v>
      </c>
    </row>
    <row r="344" spans="2:55" x14ac:dyDescent="0.25">
      <c r="B344" s="28" t="s">
        <v>65</v>
      </c>
      <c r="C344" s="28"/>
      <c r="D344" s="28" t="s">
        <v>149</v>
      </c>
      <c r="E344" s="29">
        <v>43282</v>
      </c>
      <c r="F344" s="38"/>
      <c r="G344" s="28">
        <v>400</v>
      </c>
      <c r="H344" s="28">
        <v>599</v>
      </c>
      <c r="I344" s="28" t="s">
        <v>142</v>
      </c>
      <c r="J344" s="28" t="s">
        <v>139</v>
      </c>
      <c r="K344" s="28" t="s">
        <v>73</v>
      </c>
      <c r="L344" s="35">
        <v>29.241756905965417</v>
      </c>
      <c r="M344" s="28">
        <v>21</v>
      </c>
      <c r="N344" s="28" t="s">
        <v>68</v>
      </c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>
        <v>0</v>
      </c>
      <c r="AC344" s="28"/>
      <c r="AD344" s="28"/>
      <c r="AE344" s="28"/>
      <c r="AF344" s="34">
        <v>71077.679999999993</v>
      </c>
      <c r="AG344" s="34"/>
      <c r="AH344" s="38"/>
      <c r="AI344" s="28" t="s">
        <v>94</v>
      </c>
      <c r="AJ344" s="35"/>
      <c r="AK344" s="34">
        <v>71077.679999999993</v>
      </c>
      <c r="AL344" s="34" t="str">
        <f>IF(AG344="","",AG344)</f>
        <v/>
      </c>
      <c r="AM344" s="28"/>
      <c r="AN344" s="34"/>
      <c r="AO344" s="34"/>
      <c r="AP344" s="28"/>
      <c r="AQ344" s="34"/>
      <c r="AR344" s="34"/>
      <c r="AS344" s="28"/>
      <c r="AT344" s="34"/>
      <c r="AU344" s="34"/>
      <c r="AV344" s="28"/>
      <c r="AW344" s="28"/>
      <c r="AX344" s="28"/>
      <c r="AY344" s="195" t="s">
        <v>1312</v>
      </c>
      <c r="AZ344" s="28">
        <v>1974.3799999999999</v>
      </c>
      <c r="BA344" s="28">
        <v>24</v>
      </c>
      <c r="BB344" s="39">
        <v>47385.119999999995</v>
      </c>
      <c r="BC344" s="40">
        <f t="shared" si="9"/>
        <v>0.76901924125574506</v>
      </c>
    </row>
    <row r="345" spans="2:55" x14ac:dyDescent="0.25">
      <c r="B345" s="55" t="s">
        <v>65</v>
      </c>
      <c r="D345" s="55" t="s">
        <v>1313</v>
      </c>
      <c r="E345" s="55" t="s">
        <v>866</v>
      </c>
      <c r="F345" s="55"/>
      <c r="G345" s="102"/>
      <c r="H345" s="102"/>
      <c r="I345" s="55" t="s">
        <v>1314</v>
      </c>
      <c r="J345" s="55" t="s">
        <v>104</v>
      </c>
      <c r="K345" s="55" t="s">
        <v>1315</v>
      </c>
      <c r="L345" s="57">
        <v>22.23228448398466</v>
      </c>
      <c r="M345" s="55">
        <v>21</v>
      </c>
      <c r="N345" s="55" t="s">
        <v>69</v>
      </c>
      <c r="AB345" s="55">
        <v>6</v>
      </c>
      <c r="AF345" s="59">
        <v>90116</v>
      </c>
      <c r="AH345" s="55"/>
      <c r="AI345" s="55" t="s">
        <v>869</v>
      </c>
      <c r="AJ345" s="55"/>
      <c r="AK345" s="55"/>
      <c r="AL345" s="55"/>
      <c r="AN345" s="55"/>
      <c r="AO345" s="55"/>
      <c r="AQ345" s="55"/>
      <c r="AR345" s="55"/>
      <c r="AT345" s="55"/>
      <c r="AU345" s="55"/>
      <c r="AY345" s="101"/>
      <c r="AZ345" s="55">
        <v>1992.2543246099879</v>
      </c>
      <c r="BA345" s="55">
        <v>23.2</v>
      </c>
      <c r="BB345" s="55">
        <v>46213.309466029721</v>
      </c>
      <c r="BC345" s="61">
        <f t="shared" si="9"/>
        <v>0.75000177653835465</v>
      </c>
    </row>
    <row r="346" spans="2:55" x14ac:dyDescent="0.25">
      <c r="B346" s="55" t="s">
        <v>65</v>
      </c>
      <c r="D346" s="55" t="s">
        <v>1476</v>
      </c>
      <c r="E346" s="55" t="s">
        <v>866</v>
      </c>
      <c r="G346" s="55"/>
      <c r="H346" s="55"/>
      <c r="I346" s="55" t="s">
        <v>1316</v>
      </c>
      <c r="J346" s="55" t="s">
        <v>1317</v>
      </c>
      <c r="K346" s="55" t="s">
        <v>1318</v>
      </c>
      <c r="L346" s="76">
        <v>25.468623555934201</v>
      </c>
      <c r="M346" s="55">
        <v>21</v>
      </c>
      <c r="N346" s="55" t="s">
        <v>68</v>
      </c>
      <c r="Q346" s="57"/>
      <c r="R346" s="57"/>
      <c r="S346" s="61"/>
      <c r="T346" s="57"/>
      <c r="V346" s="57"/>
      <c r="W346" s="59"/>
      <c r="X346" s="59"/>
      <c r="Y346" s="59"/>
      <c r="Z346" s="59"/>
      <c r="AA346" s="59"/>
      <c r="AB346" s="55">
        <v>6</v>
      </c>
      <c r="AC346" s="59"/>
      <c r="AD346" s="59"/>
      <c r="AF346" s="59">
        <v>51594.94799999996</v>
      </c>
      <c r="AG346" s="59">
        <v>21680.6</v>
      </c>
      <c r="AI346" s="55" t="s">
        <v>869</v>
      </c>
      <c r="AY346" s="63"/>
      <c r="AZ346" s="55">
        <v>1691.2699999999991</v>
      </c>
      <c r="BA346" s="55">
        <v>17</v>
      </c>
      <c r="BB346" s="60">
        <v>28663.859999999979</v>
      </c>
      <c r="BC346" s="61">
        <f t="shared" si="9"/>
        <v>0.46518949131416965</v>
      </c>
    </row>
    <row r="347" spans="2:55" x14ac:dyDescent="0.25">
      <c r="B347" s="28"/>
      <c r="C347" s="28"/>
      <c r="D347" s="28"/>
      <c r="E347" s="29">
        <v>42917</v>
      </c>
      <c r="F347" s="30"/>
      <c r="G347" s="28"/>
      <c r="H347" s="28"/>
      <c r="I347" s="28" t="s">
        <v>110</v>
      </c>
      <c r="J347" s="28" t="s">
        <v>111</v>
      </c>
      <c r="K347" s="28" t="s">
        <v>73</v>
      </c>
      <c r="L347" s="35"/>
      <c r="M347" s="28">
        <v>21</v>
      </c>
      <c r="N347" s="28" t="s">
        <v>68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34">
        <v>27956</v>
      </c>
      <c r="AG347" s="34"/>
      <c r="AH347" s="30"/>
      <c r="AI347" s="28" t="s">
        <v>129</v>
      </c>
      <c r="AJ347" s="35"/>
      <c r="AK347" s="34"/>
      <c r="AL347" s="34"/>
      <c r="AM347" s="28"/>
      <c r="AN347" s="34"/>
      <c r="AO347" s="34"/>
      <c r="AP347" s="28"/>
      <c r="AQ347" s="34"/>
      <c r="AR347" s="34"/>
      <c r="AS347" s="28"/>
      <c r="AT347" s="34"/>
      <c r="AU347" s="34"/>
      <c r="AV347" s="28"/>
      <c r="AW347" s="28"/>
      <c r="AX347" s="28"/>
      <c r="AY347" s="223" t="s">
        <v>151</v>
      </c>
      <c r="AZ347" s="28"/>
      <c r="BA347" s="28"/>
      <c r="BB347" s="39">
        <v>16943</v>
      </c>
      <c r="BC347" s="40">
        <f t="shared" si="9"/>
        <v>0.27497013840201501</v>
      </c>
    </row>
    <row r="348" spans="2:55" x14ac:dyDescent="0.25">
      <c r="B348" s="28"/>
      <c r="C348" s="28"/>
      <c r="D348" s="28"/>
      <c r="E348" s="29">
        <v>42917</v>
      </c>
      <c r="F348" s="30"/>
      <c r="G348" s="28"/>
      <c r="H348" s="28"/>
      <c r="I348" s="28" t="s">
        <v>105</v>
      </c>
      <c r="J348" s="28" t="s">
        <v>106</v>
      </c>
      <c r="K348" s="28" t="s">
        <v>107</v>
      </c>
      <c r="L348" s="35"/>
      <c r="M348" s="28">
        <v>21</v>
      </c>
      <c r="N348" s="28" t="s">
        <v>68</v>
      </c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34">
        <v>57107</v>
      </c>
      <c r="AG348" s="34"/>
      <c r="AH348" s="30"/>
      <c r="AI348" s="28" t="s">
        <v>108</v>
      </c>
      <c r="AJ348" s="35" t="s">
        <v>109</v>
      </c>
      <c r="AK348" s="34">
        <v>50000</v>
      </c>
      <c r="AL348" s="34"/>
      <c r="AM348" s="28"/>
      <c r="AN348" s="34"/>
      <c r="AO348" s="34"/>
      <c r="AP348" s="28"/>
      <c r="AQ348" s="34"/>
      <c r="AR348" s="34"/>
      <c r="AS348" s="28"/>
      <c r="AT348" s="34"/>
      <c r="AU348" s="34"/>
      <c r="AV348" s="28"/>
      <c r="AW348" s="28"/>
      <c r="AX348" s="28"/>
      <c r="AY348" s="223" t="s">
        <v>151</v>
      </c>
      <c r="AZ348" s="28"/>
      <c r="BA348" s="28"/>
      <c r="BB348" s="39">
        <v>34610</v>
      </c>
      <c r="BC348" s="40">
        <f t="shared" si="9"/>
        <v>0.56169016644595049</v>
      </c>
    </row>
    <row r="349" spans="2:55" x14ac:dyDescent="0.25">
      <c r="B349" s="55" t="s">
        <v>65</v>
      </c>
      <c r="D349" s="55" t="s">
        <v>1474</v>
      </c>
      <c r="E349" s="55" t="s">
        <v>866</v>
      </c>
      <c r="G349" s="66"/>
      <c r="H349" s="66"/>
      <c r="I349" s="71" t="s">
        <v>1305</v>
      </c>
      <c r="J349" s="71" t="s">
        <v>1307</v>
      </c>
      <c r="K349" s="71" t="s">
        <v>73</v>
      </c>
      <c r="L349" s="66">
        <v>35.377684397108943</v>
      </c>
      <c r="M349" s="71">
        <v>21</v>
      </c>
      <c r="N349" s="71" t="s">
        <v>68</v>
      </c>
      <c r="Q349" s="57"/>
      <c r="R349" s="57"/>
      <c r="S349" s="61"/>
      <c r="T349" s="57"/>
      <c r="V349" s="57"/>
      <c r="W349" s="59"/>
      <c r="X349" s="59"/>
      <c r="Y349" s="59"/>
      <c r="Z349" s="59"/>
      <c r="AA349" s="59"/>
      <c r="AB349" s="55">
        <v>0</v>
      </c>
      <c r="AC349" s="59"/>
      <c r="AD349" s="59"/>
      <c r="AF349" s="103">
        <v>47118.959999999985</v>
      </c>
      <c r="AG349" s="59">
        <v>5437</v>
      </c>
      <c r="AI349" s="55" t="s">
        <v>869</v>
      </c>
      <c r="AY349" s="63"/>
      <c r="AZ349" s="73">
        <v>1583.1699999999989</v>
      </c>
      <c r="BA349" s="66">
        <v>16.25</v>
      </c>
      <c r="BB349" s="73">
        <v>26177.19999999999</v>
      </c>
      <c r="BC349" s="61">
        <f t="shared" si="9"/>
        <v>0.42483316455038805</v>
      </c>
    </row>
    <row r="350" spans="2:55" x14ac:dyDescent="0.25">
      <c r="B350" s="55" t="s">
        <v>65</v>
      </c>
      <c r="D350" s="55" t="s">
        <v>1474</v>
      </c>
      <c r="E350" s="55" t="s">
        <v>866</v>
      </c>
      <c r="F350" s="55"/>
      <c r="G350" s="102"/>
      <c r="H350" s="102"/>
      <c r="I350" s="55" t="s">
        <v>1319</v>
      </c>
      <c r="J350" s="55" t="s">
        <v>1307</v>
      </c>
      <c r="K350" s="55" t="s">
        <v>1304</v>
      </c>
      <c r="L350" s="57">
        <v>20</v>
      </c>
      <c r="M350" s="55">
        <v>21</v>
      </c>
      <c r="N350" s="55" t="s">
        <v>68</v>
      </c>
      <c r="AB350" s="55">
        <v>0</v>
      </c>
      <c r="AF350" s="59">
        <v>43749.504000000001</v>
      </c>
      <c r="AG350" s="59" t="s">
        <v>1475</v>
      </c>
      <c r="AH350" s="55"/>
      <c r="AI350" s="55" t="s">
        <v>869</v>
      </c>
      <c r="AJ350" s="55"/>
      <c r="AK350" s="55"/>
      <c r="AL350" s="55"/>
      <c r="AN350" s="55"/>
      <c r="AO350" s="55"/>
      <c r="AQ350" s="55"/>
      <c r="AR350" s="55"/>
      <c r="AT350" s="55"/>
      <c r="AU350" s="55"/>
      <c r="AY350" s="101"/>
      <c r="AZ350" s="55">
        <v>1012.72</v>
      </c>
      <c r="BA350" s="55">
        <v>24</v>
      </c>
      <c r="BB350" s="55">
        <v>24305.279999999999</v>
      </c>
      <c r="BC350" s="61">
        <f t="shared" si="9"/>
        <v>0.39445353275687467</v>
      </c>
    </row>
    <row r="351" spans="2:55" x14ac:dyDescent="0.25">
      <c r="B351" s="55" t="s">
        <v>65</v>
      </c>
      <c r="D351" s="55" t="s">
        <v>1532</v>
      </c>
      <c r="E351" s="55" t="s">
        <v>866</v>
      </c>
      <c r="G351" s="100"/>
      <c r="H351" s="100"/>
      <c r="I351" s="55" t="s">
        <v>1320</v>
      </c>
      <c r="J351" s="55" t="s">
        <v>1321</v>
      </c>
      <c r="K351" s="55" t="s">
        <v>819</v>
      </c>
      <c r="L351" s="57">
        <v>59</v>
      </c>
      <c r="M351" s="55">
        <v>21</v>
      </c>
      <c r="N351" s="55" t="s">
        <v>68</v>
      </c>
      <c r="AB351" s="55">
        <v>2</v>
      </c>
      <c r="AF351" s="59">
        <v>47460.15</v>
      </c>
      <c r="AI351" s="55" t="s">
        <v>869</v>
      </c>
      <c r="AY351" s="101"/>
      <c r="AZ351" s="55">
        <v>1054.67</v>
      </c>
      <c r="BA351" s="55">
        <v>25</v>
      </c>
      <c r="BB351" s="60">
        <v>26366.75</v>
      </c>
      <c r="BC351" s="61">
        <f t="shared" si="9"/>
        <v>0.42790939601672251</v>
      </c>
    </row>
    <row r="352" spans="2:55" x14ac:dyDescent="0.25">
      <c r="B352" s="28" t="s">
        <v>65</v>
      </c>
      <c r="C352" s="28"/>
      <c r="D352" s="28" t="s">
        <v>149</v>
      </c>
      <c r="E352" s="29">
        <v>43282</v>
      </c>
      <c r="F352" s="38"/>
      <c r="G352" s="28">
        <v>6700</v>
      </c>
      <c r="H352" s="28">
        <v>6799</v>
      </c>
      <c r="I352" s="28" t="s">
        <v>143</v>
      </c>
      <c r="J352" s="28" t="s">
        <v>139</v>
      </c>
      <c r="K352" s="28" t="s">
        <v>142</v>
      </c>
      <c r="L352" s="35">
        <v>2</v>
      </c>
      <c r="M352" s="28">
        <v>21</v>
      </c>
      <c r="N352" s="28" t="s">
        <v>68</v>
      </c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35">
        <v>0</v>
      </c>
      <c r="AC352" s="28"/>
      <c r="AD352" s="28"/>
      <c r="AE352" s="28"/>
      <c r="AF352" s="34">
        <v>14709.600000000002</v>
      </c>
      <c r="AG352" s="34"/>
      <c r="AH352" s="38"/>
      <c r="AI352" s="28" t="s">
        <v>94</v>
      </c>
      <c r="AJ352" s="35"/>
      <c r="AK352" s="34">
        <v>14709.600000000002</v>
      </c>
      <c r="AL352" s="34" t="str">
        <f>IF(AG352="","",AG352)</f>
        <v/>
      </c>
      <c r="AM352" s="28"/>
      <c r="AN352" s="34"/>
      <c r="AO352" s="34"/>
      <c r="AP352" s="28"/>
      <c r="AQ352" s="34"/>
      <c r="AR352" s="34"/>
      <c r="AS352" s="28"/>
      <c r="AT352" s="34"/>
      <c r="AU352" s="34"/>
      <c r="AV352" s="28"/>
      <c r="AW352" s="28"/>
      <c r="AX352" s="28"/>
      <c r="AY352" s="195" t="s">
        <v>1312</v>
      </c>
      <c r="AZ352" s="196">
        <v>408.6</v>
      </c>
      <c r="BA352" s="196">
        <v>24.000000000000004</v>
      </c>
      <c r="BB352" s="39">
        <v>9806.4000000000015</v>
      </c>
      <c r="BC352" s="40">
        <f t="shared" si="9"/>
        <v>0.15914933395653194</v>
      </c>
    </row>
    <row r="353" spans="2:55" x14ac:dyDescent="0.25">
      <c r="B353" s="28" t="s">
        <v>65</v>
      </c>
      <c r="C353" s="28"/>
      <c r="D353" s="28" t="s">
        <v>149</v>
      </c>
      <c r="E353" s="29">
        <v>43282</v>
      </c>
      <c r="F353" s="38"/>
      <c r="G353" s="28">
        <v>6500</v>
      </c>
      <c r="H353" s="28">
        <v>6699</v>
      </c>
      <c r="I353" s="28" t="s">
        <v>143</v>
      </c>
      <c r="J353" s="28" t="s">
        <v>139</v>
      </c>
      <c r="K353" s="28" t="s">
        <v>144</v>
      </c>
      <c r="L353" s="35">
        <v>53.977723345801195</v>
      </c>
      <c r="M353" s="28">
        <v>21</v>
      </c>
      <c r="N353" s="28" t="s">
        <v>68</v>
      </c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>
        <v>4</v>
      </c>
      <c r="AC353" s="28"/>
      <c r="AD353" s="28"/>
      <c r="AE353" s="28"/>
      <c r="AF353" s="34">
        <v>45316.5</v>
      </c>
      <c r="AG353" s="34"/>
      <c r="AH353" s="38"/>
      <c r="AI353" s="28" t="s">
        <v>94</v>
      </c>
      <c r="AJ353" s="35"/>
      <c r="AK353" s="34">
        <v>45316.5</v>
      </c>
      <c r="AL353" s="34" t="str">
        <f>IF(AG353="","",AG353)</f>
        <v/>
      </c>
      <c r="AM353" s="28"/>
      <c r="AN353" s="34"/>
      <c r="AO353" s="34"/>
      <c r="AP353" s="28"/>
      <c r="AQ353" s="34"/>
      <c r="AR353" s="34"/>
      <c r="AS353" s="28"/>
      <c r="AT353" s="34"/>
      <c r="AU353" s="34"/>
      <c r="AV353" s="28"/>
      <c r="AW353" s="28"/>
      <c r="AX353" s="28"/>
      <c r="AY353" s="195" t="s">
        <v>1312</v>
      </c>
      <c r="AZ353" s="28">
        <v>1316.5660123774539</v>
      </c>
      <c r="BA353" s="28">
        <v>22.94681749033229</v>
      </c>
      <c r="BB353" s="39">
        <v>30211</v>
      </c>
      <c r="BC353" s="40">
        <f t="shared" si="9"/>
        <v>0.49029822648074578</v>
      </c>
    </row>
    <row r="354" spans="2:55" x14ac:dyDescent="0.25">
      <c r="B354" s="55" t="s">
        <v>65</v>
      </c>
      <c r="D354" s="55" t="s">
        <v>1532</v>
      </c>
      <c r="E354" s="55" t="s">
        <v>866</v>
      </c>
      <c r="G354" s="100"/>
      <c r="H354" s="100"/>
      <c r="I354" s="55" t="s">
        <v>819</v>
      </c>
      <c r="J354" s="55" t="s">
        <v>1321</v>
      </c>
      <c r="K354" s="55" t="s">
        <v>1322</v>
      </c>
      <c r="L354" s="57">
        <v>30.992718177325496</v>
      </c>
      <c r="M354" s="55">
        <v>21</v>
      </c>
      <c r="N354" s="55" t="s">
        <v>68</v>
      </c>
      <c r="AB354" s="55">
        <v>10</v>
      </c>
      <c r="AF354" s="59">
        <v>107083.07999999994</v>
      </c>
      <c r="AI354" s="55" t="s">
        <v>869</v>
      </c>
      <c r="AY354" s="101"/>
      <c r="AZ354" s="55">
        <v>2074.099999999999</v>
      </c>
      <c r="BA354" s="55">
        <v>29.75</v>
      </c>
      <c r="BB354" s="60">
        <v>59490.599999999969</v>
      </c>
      <c r="BC354" s="61">
        <f t="shared" si="9"/>
        <v>0.96548064189452321</v>
      </c>
    </row>
    <row r="355" spans="2:55" x14ac:dyDescent="0.25">
      <c r="B355" s="55" t="s">
        <v>65</v>
      </c>
      <c r="D355" s="55" t="s">
        <v>1474</v>
      </c>
      <c r="E355" s="55" t="s">
        <v>866</v>
      </c>
      <c r="G355" s="66"/>
      <c r="H355" s="66"/>
      <c r="I355" s="71" t="s">
        <v>1309</v>
      </c>
      <c r="J355" s="71" t="s">
        <v>1307</v>
      </c>
      <c r="K355" s="71" t="s">
        <v>1304</v>
      </c>
      <c r="L355" s="66">
        <v>14</v>
      </c>
      <c r="M355" s="71">
        <v>21</v>
      </c>
      <c r="N355" s="71" t="s">
        <v>68</v>
      </c>
      <c r="AB355" s="57">
        <v>0</v>
      </c>
      <c r="AF355" s="103">
        <v>43307.29799999958</v>
      </c>
      <c r="AG355" s="59" t="s">
        <v>1475</v>
      </c>
      <c r="AI355" s="55" t="s">
        <v>869</v>
      </c>
      <c r="AY355" s="63"/>
      <c r="AZ355" s="73">
        <v>1046.0699999999899</v>
      </c>
      <c r="BA355" s="66">
        <v>23</v>
      </c>
      <c r="BB355" s="73">
        <v>24059.609999999768</v>
      </c>
      <c r="BC355" s="61">
        <f t="shared" si="9"/>
        <v>0.39046652255199438</v>
      </c>
    </row>
    <row r="356" spans="2:55" x14ac:dyDescent="0.25">
      <c r="B356" s="55" t="s">
        <v>65</v>
      </c>
      <c r="D356" s="55" t="s">
        <v>1313</v>
      </c>
      <c r="E356" s="55" t="s">
        <v>866</v>
      </c>
      <c r="F356" s="55"/>
      <c r="G356" s="100"/>
      <c r="H356" s="100"/>
      <c r="I356" s="55" t="s">
        <v>1323</v>
      </c>
      <c r="J356" s="55" t="s">
        <v>1315</v>
      </c>
      <c r="K356" s="55" t="s">
        <v>1324</v>
      </c>
      <c r="L356" s="57">
        <v>45.878963101776655</v>
      </c>
      <c r="M356" s="55">
        <v>21</v>
      </c>
      <c r="N356" s="55" t="s">
        <v>69</v>
      </c>
      <c r="AB356" s="55">
        <v>7</v>
      </c>
      <c r="AF356" s="59">
        <v>130320</v>
      </c>
      <c r="AH356" s="55"/>
      <c r="AI356" s="55" t="s">
        <v>869</v>
      </c>
      <c r="AJ356" s="55"/>
      <c r="AK356" s="55"/>
      <c r="AL356" s="55"/>
      <c r="AN356" s="55"/>
      <c r="AO356" s="55"/>
      <c r="AQ356" s="55"/>
      <c r="AR356" s="55"/>
      <c r="AT356" s="55"/>
      <c r="AU356" s="55"/>
      <c r="AY356" s="101"/>
      <c r="AZ356" s="55">
        <v>2906.2099999999941</v>
      </c>
      <c r="BA356" s="55">
        <v>22.8</v>
      </c>
      <c r="BB356" s="55">
        <v>66830.85999999987</v>
      </c>
      <c r="BC356" s="61">
        <f t="shared" si="9"/>
        <v>1.0846066708213218</v>
      </c>
    </row>
    <row r="357" spans="2:55" x14ac:dyDescent="0.25">
      <c r="B357" s="55" t="s">
        <v>65</v>
      </c>
      <c r="D357" s="55" t="s">
        <v>1532</v>
      </c>
      <c r="E357" s="55" t="s">
        <v>866</v>
      </c>
      <c r="G357" s="100"/>
      <c r="H357" s="100"/>
      <c r="I357" s="55" t="s">
        <v>1325</v>
      </c>
      <c r="J357" s="55" t="s">
        <v>188</v>
      </c>
      <c r="K357" s="55" t="s">
        <v>78</v>
      </c>
      <c r="L357" s="57">
        <v>27.499860374197155</v>
      </c>
      <c r="M357" s="55">
        <v>21</v>
      </c>
      <c r="N357" s="55" t="s">
        <v>68</v>
      </c>
      <c r="AB357" s="55">
        <v>2</v>
      </c>
      <c r="AF357" s="59">
        <v>45249.515999999952</v>
      </c>
      <c r="AI357" s="55" t="s">
        <v>869</v>
      </c>
      <c r="AY357" s="101"/>
      <c r="AZ357" s="55">
        <v>966.86999999999898</v>
      </c>
      <c r="BA357" s="55">
        <v>26</v>
      </c>
      <c r="BB357" s="60">
        <v>25138.619999999974</v>
      </c>
      <c r="BC357" s="61">
        <f t="shared" si="9"/>
        <v>0.40797791540079414</v>
      </c>
    </row>
    <row r="358" spans="2:55" x14ac:dyDescent="0.25">
      <c r="B358" s="55" t="s">
        <v>65</v>
      </c>
      <c r="D358" s="55" t="s">
        <v>1532</v>
      </c>
      <c r="E358" s="55" t="s">
        <v>866</v>
      </c>
      <c r="G358" s="100"/>
      <c r="H358" s="100"/>
      <c r="I358" s="55" t="s">
        <v>1322</v>
      </c>
      <c r="J358" s="55" t="s">
        <v>1326</v>
      </c>
      <c r="K358" s="55" t="s">
        <v>78</v>
      </c>
      <c r="L358" s="57">
        <v>31.391034924056179</v>
      </c>
      <c r="M358" s="55">
        <v>21</v>
      </c>
      <c r="N358" s="55" t="s">
        <v>68</v>
      </c>
      <c r="AB358" s="55">
        <v>4</v>
      </c>
      <c r="AF358" s="59">
        <v>80171.099999999948</v>
      </c>
      <c r="AI358" s="55" t="s">
        <v>869</v>
      </c>
      <c r="AY358" s="101"/>
      <c r="AZ358" s="55">
        <v>1484.6499999999992</v>
      </c>
      <c r="BA358" s="55">
        <v>30</v>
      </c>
      <c r="BB358" s="60">
        <v>44539.499999999971</v>
      </c>
      <c r="BC358" s="61">
        <f t="shared" si="9"/>
        <v>0.72283730622419518</v>
      </c>
    </row>
    <row r="359" spans="2:55" x14ac:dyDescent="0.25">
      <c r="B359" s="55" t="s">
        <v>65</v>
      </c>
      <c r="D359" s="55" t="s">
        <v>1327</v>
      </c>
      <c r="E359" s="55" t="s">
        <v>866</v>
      </c>
      <c r="F359" s="55"/>
      <c r="G359" s="102"/>
      <c r="H359" s="102"/>
      <c r="I359" s="55" t="s">
        <v>1328</v>
      </c>
      <c r="J359" s="55" t="s">
        <v>1324</v>
      </c>
      <c r="K359" s="55" t="s">
        <v>104</v>
      </c>
      <c r="L359" s="57">
        <v>45.527423185394106</v>
      </c>
      <c r="M359" s="55">
        <v>21</v>
      </c>
      <c r="N359" s="55" t="s">
        <v>68</v>
      </c>
      <c r="AB359" s="55">
        <v>0</v>
      </c>
      <c r="AF359" s="59">
        <v>116415.35999999946</v>
      </c>
      <c r="AG359" s="59">
        <v>1711.66</v>
      </c>
      <c r="AH359" s="55"/>
      <c r="AI359" s="55" t="s">
        <v>869</v>
      </c>
      <c r="AJ359" s="55"/>
      <c r="AK359" s="55"/>
      <c r="AL359" s="55"/>
      <c r="AN359" s="55"/>
      <c r="AO359" s="55"/>
      <c r="AQ359" s="55"/>
      <c r="AR359" s="55"/>
      <c r="AT359" s="55"/>
      <c r="AU359" s="55"/>
      <c r="AY359" s="101"/>
      <c r="AZ359" s="55">
        <v>2694.7999999999884</v>
      </c>
      <c r="BA359" s="55">
        <v>24</v>
      </c>
      <c r="BB359" s="55">
        <v>64675.199999999699</v>
      </c>
      <c r="BC359" s="61">
        <f t="shared" si="9"/>
        <v>1.0496221858689676</v>
      </c>
    </row>
    <row r="360" spans="2:55" x14ac:dyDescent="0.25">
      <c r="B360" s="55" t="s">
        <v>65</v>
      </c>
      <c r="E360" s="55" t="s">
        <v>866</v>
      </c>
      <c r="G360" s="100"/>
      <c r="H360" s="100"/>
      <c r="I360" s="55" t="s">
        <v>1306</v>
      </c>
      <c r="J360" s="55" t="s">
        <v>1304</v>
      </c>
      <c r="K360" s="55" t="s">
        <v>73</v>
      </c>
      <c r="L360" s="57">
        <v>52</v>
      </c>
      <c r="M360" s="55">
        <v>21</v>
      </c>
      <c r="N360" s="55" t="s">
        <v>68</v>
      </c>
      <c r="AB360" s="55">
        <v>0</v>
      </c>
      <c r="AF360" s="59">
        <v>3236.7599999999966</v>
      </c>
      <c r="AI360" s="55" t="s">
        <v>869</v>
      </c>
      <c r="AY360" s="101"/>
      <c r="AZ360" s="55">
        <v>89.909999999999897</v>
      </c>
      <c r="BA360" s="55">
        <v>20</v>
      </c>
      <c r="BB360" s="60">
        <v>1798.199999999998</v>
      </c>
      <c r="BC360" s="61">
        <f t="shared" si="9"/>
        <v>2.9183220378593097E-2</v>
      </c>
    </row>
    <row r="361" spans="2:55" x14ac:dyDescent="0.25">
      <c r="B361" s="55" t="s">
        <v>65</v>
      </c>
      <c r="D361" s="55" t="s">
        <v>1541</v>
      </c>
      <c r="E361" s="55" t="s">
        <v>866</v>
      </c>
      <c r="G361" s="100"/>
      <c r="H361" s="100"/>
      <c r="I361" s="55" t="s">
        <v>1329</v>
      </c>
      <c r="J361" s="55" t="s">
        <v>1330</v>
      </c>
      <c r="K361" s="55" t="s">
        <v>73</v>
      </c>
      <c r="L361" s="57">
        <v>39</v>
      </c>
      <c r="M361" s="55">
        <v>22</v>
      </c>
      <c r="N361" s="55" t="s">
        <v>68</v>
      </c>
      <c r="AB361" s="55">
        <v>2</v>
      </c>
      <c r="AF361" s="59">
        <v>7681.2119999999613</v>
      </c>
      <c r="AI361" s="55" t="s">
        <v>869</v>
      </c>
      <c r="AY361" s="101"/>
      <c r="AZ361" s="55">
        <v>193.969999999999</v>
      </c>
      <c r="BA361" s="55">
        <v>22</v>
      </c>
      <c r="BB361" s="60">
        <v>4267.3399999999783</v>
      </c>
      <c r="BC361" s="61">
        <f t="shared" si="9"/>
        <v>6.9255212796343557E-2</v>
      </c>
    </row>
    <row r="362" spans="2:55" x14ac:dyDescent="0.25">
      <c r="B362" s="55" t="s">
        <v>65</v>
      </c>
      <c r="D362" s="55" t="s">
        <v>1541</v>
      </c>
      <c r="E362" s="55" t="s">
        <v>866</v>
      </c>
      <c r="F362" s="55"/>
      <c r="G362" s="102"/>
      <c r="H362" s="102"/>
      <c r="I362" s="55" t="s">
        <v>1330</v>
      </c>
      <c r="J362" s="55" t="s">
        <v>1331</v>
      </c>
      <c r="K362" s="55" t="s">
        <v>73</v>
      </c>
      <c r="L362" s="57">
        <v>39.026390533310042</v>
      </c>
      <c r="M362" s="55">
        <v>22</v>
      </c>
      <c r="N362" s="55" t="s">
        <v>68</v>
      </c>
      <c r="AB362" s="55">
        <v>10</v>
      </c>
      <c r="AF362" s="59">
        <v>133542.432</v>
      </c>
      <c r="AH362" s="55"/>
      <c r="AI362" s="55" t="s">
        <v>869</v>
      </c>
      <c r="AJ362" s="55"/>
      <c r="AK362" s="55"/>
      <c r="AL362" s="55"/>
      <c r="AN362" s="55"/>
      <c r="AO362" s="55"/>
      <c r="AQ362" s="55"/>
      <c r="AR362" s="55"/>
      <c r="AT362" s="55"/>
      <c r="AU362" s="55"/>
      <c r="AY362" s="101"/>
      <c r="AZ362" s="55">
        <v>3091.2599999999993</v>
      </c>
      <c r="BA362" s="55">
        <v>24</v>
      </c>
      <c r="BB362" s="55">
        <v>74190.239999999991</v>
      </c>
      <c r="BC362" s="61">
        <f t="shared" si="9"/>
        <v>1.2040430007010983</v>
      </c>
    </row>
    <row r="363" spans="2:55" ht="15.75" thickBot="1" x14ac:dyDescent="0.3">
      <c r="B363" s="20" t="s">
        <v>72</v>
      </c>
      <c r="C363" s="20"/>
      <c r="D363" s="20" t="s">
        <v>1542</v>
      </c>
      <c r="E363" s="20" t="s">
        <v>866</v>
      </c>
      <c r="F363" s="25"/>
      <c r="G363" s="252"/>
      <c r="H363" s="253"/>
      <c r="I363" s="20" t="s">
        <v>1332</v>
      </c>
      <c r="J363" s="20" t="s">
        <v>1333</v>
      </c>
      <c r="K363" s="20" t="s">
        <v>73</v>
      </c>
      <c r="L363" s="27">
        <v>30</v>
      </c>
      <c r="M363" s="20">
        <v>22</v>
      </c>
      <c r="N363" s="55" t="s">
        <v>68</v>
      </c>
      <c r="AB363" s="55">
        <v>0</v>
      </c>
      <c r="AF363" s="59">
        <v>8915</v>
      </c>
      <c r="AI363" s="55" t="s">
        <v>869</v>
      </c>
      <c r="AY363" s="110"/>
      <c r="BB363" s="60">
        <v>4953</v>
      </c>
      <c r="BC363" s="61">
        <f t="shared" si="9"/>
        <v>8.0382877619381482E-2</v>
      </c>
    </row>
    <row r="364" spans="2:55" x14ac:dyDescent="0.25">
      <c r="B364" s="20" t="s">
        <v>72</v>
      </c>
      <c r="C364" s="20"/>
      <c r="D364" s="20" t="s">
        <v>1542</v>
      </c>
      <c r="E364" s="20" t="s">
        <v>866</v>
      </c>
      <c r="F364" s="25"/>
      <c r="G364" s="254"/>
      <c r="H364" s="255"/>
      <c r="I364" s="20" t="s">
        <v>1333</v>
      </c>
      <c r="J364" s="20" t="s">
        <v>257</v>
      </c>
      <c r="K364" s="20" t="s">
        <v>73</v>
      </c>
      <c r="L364" s="81">
        <v>17.626087580166967</v>
      </c>
      <c r="M364" s="20">
        <v>22</v>
      </c>
      <c r="N364" s="55" t="s">
        <v>68</v>
      </c>
      <c r="Q364" s="57"/>
      <c r="R364" s="57"/>
      <c r="S364" s="61"/>
      <c r="T364" s="57"/>
      <c r="V364" s="57"/>
      <c r="W364" s="59"/>
      <c r="X364" s="59"/>
      <c r="Y364" s="59"/>
      <c r="Z364" s="59"/>
      <c r="AA364" s="59"/>
      <c r="AB364" s="55">
        <v>0</v>
      </c>
      <c r="AC364" s="59"/>
      <c r="AD364" s="59"/>
      <c r="AF364" s="59">
        <v>49091</v>
      </c>
      <c r="AI364" s="55" t="s">
        <v>869</v>
      </c>
      <c r="AY364" s="111"/>
      <c r="AZ364" s="55">
        <v>2400.0312879999979</v>
      </c>
      <c r="BA364" s="55">
        <v>10.666666666666666</v>
      </c>
      <c r="BB364" s="60">
        <v>27272.786952499977</v>
      </c>
      <c r="BC364" s="61">
        <f t="shared" si="9"/>
        <v>0.44261358690536434</v>
      </c>
    </row>
    <row r="365" spans="2:55" x14ac:dyDescent="0.25">
      <c r="B365" s="55" t="s">
        <v>65</v>
      </c>
      <c r="D365" s="55" t="s">
        <v>1541</v>
      </c>
      <c r="E365" s="55" t="s">
        <v>866</v>
      </c>
      <c r="F365" s="55"/>
      <c r="G365" s="138"/>
      <c r="H365" s="139"/>
      <c r="I365" s="55" t="s">
        <v>1334</v>
      </c>
      <c r="J365" s="55" t="s">
        <v>1330</v>
      </c>
      <c r="K365" s="55" t="s">
        <v>73</v>
      </c>
      <c r="L365" s="57">
        <v>50</v>
      </c>
      <c r="M365" s="55">
        <v>22</v>
      </c>
      <c r="N365" s="55" t="s">
        <v>68</v>
      </c>
      <c r="AB365" s="55">
        <v>0</v>
      </c>
      <c r="AF365" s="59">
        <v>12031.559999999965</v>
      </c>
      <c r="AH365" s="55"/>
      <c r="AI365" s="55" t="s">
        <v>869</v>
      </c>
      <c r="AJ365" s="55"/>
      <c r="AK365" s="55"/>
      <c r="AL365" s="55"/>
      <c r="AN365" s="55"/>
      <c r="AO365" s="55"/>
      <c r="AQ365" s="55"/>
      <c r="AR365" s="55"/>
      <c r="AT365" s="55"/>
      <c r="AU365" s="55"/>
      <c r="AY365" s="110"/>
      <c r="AZ365" s="55">
        <v>334.20999999999901</v>
      </c>
      <c r="BA365" s="55">
        <v>20</v>
      </c>
      <c r="BB365" s="55">
        <v>6684.1999999999807</v>
      </c>
      <c r="BC365" s="61">
        <f t="shared" si="9"/>
        <v>0.10847874633221646</v>
      </c>
    </row>
    <row r="366" spans="2:55" x14ac:dyDescent="0.25">
      <c r="B366" s="55" t="s">
        <v>65</v>
      </c>
      <c r="D366" s="55">
        <v>391627</v>
      </c>
      <c r="E366" s="55" t="s">
        <v>866</v>
      </c>
      <c r="G366" s="108"/>
      <c r="H366" s="109"/>
      <c r="I366" s="55" t="s">
        <v>1335</v>
      </c>
      <c r="J366" s="55" t="s">
        <v>1336</v>
      </c>
      <c r="K366" s="55" t="s">
        <v>1337</v>
      </c>
      <c r="L366" s="57">
        <v>32.399888657260171</v>
      </c>
      <c r="M366" s="55">
        <v>22</v>
      </c>
      <c r="N366" s="55" t="s">
        <v>68</v>
      </c>
      <c r="AB366" s="55">
        <v>6</v>
      </c>
      <c r="AF366" s="59">
        <v>87744.284020223844</v>
      </c>
      <c r="AG366" s="59">
        <v>13412.04</v>
      </c>
      <c r="AI366" s="55" t="s">
        <v>869</v>
      </c>
      <c r="AY366" s="110"/>
      <c r="AZ366" s="55">
        <v>2076.5443523199961</v>
      </c>
      <c r="BA366" s="55">
        <v>23.428571428571427</v>
      </c>
      <c r="BB366" s="60">
        <v>48746.824455679911</v>
      </c>
      <c r="BC366" s="61">
        <f t="shared" si="9"/>
        <v>0.79111851898937824</v>
      </c>
    </row>
    <row r="367" spans="2:55" x14ac:dyDescent="0.25">
      <c r="B367" s="55" t="s">
        <v>72</v>
      </c>
      <c r="D367" s="55" t="s">
        <v>1543</v>
      </c>
      <c r="E367" s="55" t="s">
        <v>866</v>
      </c>
      <c r="F367" s="55"/>
      <c r="G367" s="108"/>
      <c r="H367" s="109"/>
      <c r="I367" s="55" t="s">
        <v>1336</v>
      </c>
      <c r="J367" s="55" t="s">
        <v>1331</v>
      </c>
      <c r="K367" s="55" t="s">
        <v>607</v>
      </c>
      <c r="L367" s="57">
        <v>50.974454437026303</v>
      </c>
      <c r="M367" s="55">
        <v>22</v>
      </c>
      <c r="N367" s="55" t="s">
        <v>99</v>
      </c>
      <c r="AB367" s="55">
        <v>0</v>
      </c>
      <c r="AF367" s="59">
        <v>291737</v>
      </c>
      <c r="AH367" s="55"/>
      <c r="AI367" s="55" t="s">
        <v>869</v>
      </c>
      <c r="AJ367" s="55"/>
      <c r="AK367" s="55"/>
      <c r="AL367" s="55"/>
      <c r="AN367" s="55"/>
      <c r="AO367" s="55"/>
      <c r="AQ367" s="55"/>
      <c r="AR367" s="55"/>
      <c r="AT367" s="55"/>
      <c r="AU367" s="55"/>
      <c r="AY367" s="110"/>
      <c r="AZ367" s="55">
        <v>7438.2399999999898</v>
      </c>
      <c r="BA367" s="55">
        <v>20</v>
      </c>
      <c r="BB367" s="55">
        <v>149608.75999999983</v>
      </c>
      <c r="BC367" s="61">
        <f t="shared" si="9"/>
        <v>2.4280199163875231</v>
      </c>
    </row>
    <row r="368" spans="2:55" x14ac:dyDescent="0.25">
      <c r="B368" s="55" t="s">
        <v>65</v>
      </c>
      <c r="D368" s="55" t="s">
        <v>1541</v>
      </c>
      <c r="E368" s="55" t="s">
        <v>866</v>
      </c>
      <c r="F368" s="55"/>
      <c r="G368" s="121"/>
      <c r="H368" s="122"/>
      <c r="I368" s="55" t="s">
        <v>1338</v>
      </c>
      <c r="J368" s="55" t="s">
        <v>1330</v>
      </c>
      <c r="K368" s="55" t="s">
        <v>73</v>
      </c>
      <c r="L368" s="57">
        <v>63</v>
      </c>
      <c r="M368" s="55">
        <v>22</v>
      </c>
      <c r="N368" s="55" t="s">
        <v>68</v>
      </c>
      <c r="AB368" s="55">
        <v>0</v>
      </c>
      <c r="AF368" s="59">
        <v>11113.559999999965</v>
      </c>
      <c r="AH368" s="55"/>
      <c r="AI368" s="55" t="s">
        <v>869</v>
      </c>
      <c r="AJ368" s="55"/>
      <c r="AK368" s="55"/>
      <c r="AL368" s="55"/>
      <c r="AN368" s="55"/>
      <c r="AO368" s="55"/>
      <c r="AQ368" s="55"/>
      <c r="AR368" s="55"/>
      <c r="AT368" s="55"/>
      <c r="AU368" s="55"/>
      <c r="AY368" s="110"/>
      <c r="AZ368" s="55">
        <v>308.70999999999901</v>
      </c>
      <c r="BA368" s="55">
        <v>20</v>
      </c>
      <c r="BB368" s="55">
        <v>6174.1999999999807</v>
      </c>
      <c r="BC368" s="61">
        <f t="shared" si="9"/>
        <v>0.10020189036898518</v>
      </c>
    </row>
    <row r="369" spans="2:55" x14ac:dyDescent="0.25">
      <c r="B369" s="20" t="s">
        <v>72</v>
      </c>
      <c r="C369" s="20"/>
      <c r="D369" s="20" t="s">
        <v>1339</v>
      </c>
      <c r="E369" s="20" t="s">
        <v>866</v>
      </c>
      <c r="F369" s="20"/>
      <c r="G369" s="140"/>
      <c r="H369" s="141"/>
      <c r="I369" s="20" t="s">
        <v>616</v>
      </c>
      <c r="J369" s="20" t="s">
        <v>91</v>
      </c>
      <c r="K369" s="20" t="s">
        <v>474</v>
      </c>
      <c r="L369" s="27">
        <v>53.865464163648603</v>
      </c>
      <c r="M369" s="20">
        <v>22</v>
      </c>
      <c r="N369" s="55" t="s">
        <v>69</v>
      </c>
      <c r="AB369" s="55">
        <v>0</v>
      </c>
      <c r="AF369" s="59">
        <v>500000</v>
      </c>
      <c r="AH369" s="55"/>
      <c r="AI369" s="55" t="s">
        <v>869</v>
      </c>
      <c r="AJ369" s="55"/>
      <c r="AK369" s="55"/>
      <c r="AL369" s="55"/>
      <c r="AN369" s="55"/>
      <c r="AO369" s="55"/>
      <c r="AQ369" s="55"/>
      <c r="AR369" s="55"/>
      <c r="AT369" s="55"/>
      <c r="AU369" s="55"/>
      <c r="AY369" s="110"/>
      <c r="AZ369" s="55">
        <v>7830.1598238199877</v>
      </c>
      <c r="BA369" s="55">
        <v>21.333333333333332</v>
      </c>
      <c r="BB369" s="55">
        <v>177103.35858840976</v>
      </c>
      <c r="BC369" s="61">
        <f t="shared" si="9"/>
        <v>2.8742333130211133</v>
      </c>
    </row>
    <row r="370" spans="2:55" x14ac:dyDescent="0.25">
      <c r="B370" s="55" t="s">
        <v>65</v>
      </c>
      <c r="D370" s="55" t="s">
        <v>1541</v>
      </c>
      <c r="E370" s="55" t="s">
        <v>866</v>
      </c>
      <c r="G370" s="108"/>
      <c r="H370" s="109"/>
      <c r="I370" s="55" t="s">
        <v>1340</v>
      </c>
      <c r="J370" s="55" t="s">
        <v>1341</v>
      </c>
      <c r="K370" s="55" t="s">
        <v>73</v>
      </c>
      <c r="L370" s="57">
        <v>71</v>
      </c>
      <c r="M370" s="55">
        <v>22</v>
      </c>
      <c r="N370" s="55" t="s">
        <v>68</v>
      </c>
      <c r="AB370" s="55">
        <v>0</v>
      </c>
      <c r="AF370" s="59">
        <v>11923.847999999969</v>
      </c>
      <c r="AI370" s="55" t="s">
        <v>869</v>
      </c>
      <c r="AY370" s="110"/>
      <c r="AZ370" s="55">
        <v>368.01999999999902</v>
      </c>
      <c r="BA370" s="55">
        <v>18</v>
      </c>
      <c r="BB370" s="60">
        <v>6624.3599999999824</v>
      </c>
      <c r="BC370" s="61">
        <f t="shared" si="9"/>
        <v>0.10750759523253069</v>
      </c>
    </row>
    <row r="371" spans="2:55" x14ac:dyDescent="0.25">
      <c r="B371" s="55" t="s">
        <v>65</v>
      </c>
      <c r="D371" s="55" t="s">
        <v>1541</v>
      </c>
      <c r="E371" s="55" t="s">
        <v>866</v>
      </c>
      <c r="G371" s="121"/>
      <c r="H371" s="122"/>
      <c r="I371" s="55" t="s">
        <v>1341</v>
      </c>
      <c r="J371" s="55" t="s">
        <v>1330</v>
      </c>
      <c r="K371" s="55" t="s">
        <v>73</v>
      </c>
      <c r="L371" s="57">
        <v>54.589711861410642</v>
      </c>
      <c r="M371" s="55">
        <v>22</v>
      </c>
      <c r="N371" s="55" t="s">
        <v>68</v>
      </c>
      <c r="AB371" s="55">
        <v>2</v>
      </c>
      <c r="AF371" s="59">
        <v>46839.959999999934</v>
      </c>
      <c r="AI371" s="55" t="s">
        <v>869</v>
      </c>
      <c r="AY371" s="110"/>
      <c r="AZ371" s="55">
        <v>1301.1099999999979</v>
      </c>
      <c r="BA371" s="55">
        <v>20</v>
      </c>
      <c r="BB371" s="60">
        <v>26022.199999999961</v>
      </c>
      <c r="BC371" s="61">
        <f t="shared" si="9"/>
        <v>0.42231764950273887</v>
      </c>
    </row>
    <row r="372" spans="2:55" x14ac:dyDescent="0.25">
      <c r="B372" s="55" t="s">
        <v>65</v>
      </c>
      <c r="D372" s="55" t="s">
        <v>1541</v>
      </c>
      <c r="E372" s="55" t="s">
        <v>866</v>
      </c>
      <c r="G372" s="121"/>
      <c r="H372" s="122"/>
      <c r="I372" s="55" t="s">
        <v>1342</v>
      </c>
      <c r="J372" s="55" t="s">
        <v>1330</v>
      </c>
      <c r="K372" s="55" t="s">
        <v>73</v>
      </c>
      <c r="L372" s="57">
        <v>38.179913411196139</v>
      </c>
      <c r="M372" s="55">
        <v>22</v>
      </c>
      <c r="N372" s="55" t="s">
        <v>68</v>
      </c>
      <c r="AB372" s="55">
        <v>0</v>
      </c>
      <c r="AF372" s="59">
        <v>35755.199999999968</v>
      </c>
      <c r="AI372" s="55" t="s">
        <v>869</v>
      </c>
      <c r="AY372" s="110"/>
      <c r="AZ372" s="55">
        <v>993.19999999999902</v>
      </c>
      <c r="BA372" s="55">
        <v>20</v>
      </c>
      <c r="BB372" s="60">
        <v>19863.999999999982</v>
      </c>
      <c r="BC372" s="61">
        <f t="shared" si="9"/>
        <v>0.3223754252031884</v>
      </c>
    </row>
    <row r="373" spans="2:55" x14ac:dyDescent="0.25">
      <c r="B373" s="55" t="s">
        <v>65</v>
      </c>
      <c r="D373" s="55" t="s">
        <v>1541</v>
      </c>
      <c r="E373" s="55" t="s">
        <v>866</v>
      </c>
      <c r="G373" s="108"/>
      <c r="H373" s="109"/>
      <c r="I373" s="55" t="s">
        <v>1343</v>
      </c>
      <c r="J373" s="55" t="s">
        <v>1342</v>
      </c>
      <c r="K373" s="55" t="s">
        <v>73</v>
      </c>
      <c r="L373" s="57">
        <v>31</v>
      </c>
      <c r="M373" s="55">
        <v>22</v>
      </c>
      <c r="N373" s="55" t="s">
        <v>68</v>
      </c>
      <c r="AB373" s="55">
        <v>0</v>
      </c>
      <c r="AF373" s="59">
        <v>29155.32</v>
      </c>
      <c r="AI373" s="55" t="s">
        <v>869</v>
      </c>
      <c r="AY373" s="110"/>
      <c r="AZ373" s="55">
        <v>809.87</v>
      </c>
      <c r="BA373" s="55">
        <v>20</v>
      </c>
      <c r="BB373" s="60">
        <v>16197.4</v>
      </c>
      <c r="BC373" s="61">
        <f t="shared" si="9"/>
        <v>0.26286969956635764</v>
      </c>
    </row>
    <row r="374" spans="2:55" x14ac:dyDescent="0.25">
      <c r="B374" s="20" t="s">
        <v>65</v>
      </c>
      <c r="C374" s="20"/>
      <c r="D374" s="20" t="s">
        <v>830</v>
      </c>
      <c r="E374" s="24" t="s">
        <v>888</v>
      </c>
      <c r="F374" s="20"/>
      <c r="G374" s="112"/>
      <c r="H374" s="113"/>
      <c r="I374" s="20" t="s">
        <v>831</v>
      </c>
      <c r="J374" s="20"/>
      <c r="K374" s="20"/>
      <c r="L374" s="27"/>
      <c r="M374" s="20">
        <v>23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41">
        <v>60000</v>
      </c>
      <c r="AG374" s="41">
        <v>118962.35</v>
      </c>
      <c r="AH374" s="20" t="s">
        <v>74</v>
      </c>
      <c r="AI374" s="20" t="s">
        <v>832</v>
      </c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160"/>
      <c r="BB374" s="55"/>
      <c r="BC374" s="55"/>
    </row>
    <row r="375" spans="2:55" x14ac:dyDescent="0.25">
      <c r="B375" s="55" t="s">
        <v>65</v>
      </c>
      <c r="D375" s="55" t="s">
        <v>1344</v>
      </c>
      <c r="E375" s="55" t="s">
        <v>866</v>
      </c>
      <c r="G375" s="108"/>
      <c r="H375" s="109"/>
      <c r="I375" s="55" t="s">
        <v>1345</v>
      </c>
      <c r="J375" s="55" t="s">
        <v>1346</v>
      </c>
      <c r="K375" s="55" t="s">
        <v>73</v>
      </c>
      <c r="L375" s="57">
        <v>44.537251617953601</v>
      </c>
      <c r="M375" s="55">
        <v>23</v>
      </c>
      <c r="N375" s="55" t="s">
        <v>68</v>
      </c>
      <c r="AB375" s="55">
        <v>0</v>
      </c>
      <c r="AF375" s="59">
        <v>43504.955999999998</v>
      </c>
      <c r="AI375" s="55" t="s">
        <v>869</v>
      </c>
      <c r="AY375" s="110"/>
      <c r="AZ375" s="55">
        <v>1098.6099999999999</v>
      </c>
      <c r="BA375" s="55">
        <v>22</v>
      </c>
      <c r="BB375" s="60">
        <v>24169.42</v>
      </c>
      <c r="BC375" s="61">
        <f t="shared" ref="BC375:BC380" si="10">BB375/(5280*11.67)</f>
        <v>0.3922486432447872</v>
      </c>
    </row>
    <row r="376" spans="2:55" x14ac:dyDescent="0.25">
      <c r="B376" s="55" t="s">
        <v>65</v>
      </c>
      <c r="D376" s="55" t="s">
        <v>1344</v>
      </c>
      <c r="E376" s="55" t="s">
        <v>866</v>
      </c>
      <c r="G376" s="108"/>
      <c r="H376" s="109"/>
      <c r="I376" s="55" t="s">
        <v>1347</v>
      </c>
      <c r="J376" s="55" t="s">
        <v>73</v>
      </c>
      <c r="K376" s="55" t="s">
        <v>1346</v>
      </c>
      <c r="L376" s="57">
        <v>58.558266628120037</v>
      </c>
      <c r="M376" s="55">
        <v>23</v>
      </c>
      <c r="N376" s="55" t="s">
        <v>68</v>
      </c>
      <c r="AB376" s="55">
        <v>0</v>
      </c>
      <c r="AF376" s="59">
        <v>38727.108</v>
      </c>
      <c r="AI376" s="55" t="s">
        <v>869</v>
      </c>
      <c r="AY376" s="110"/>
      <c r="AZ376" s="55">
        <v>940.8900000000001</v>
      </c>
      <c r="BA376" s="55">
        <v>22.666666666666668</v>
      </c>
      <c r="BB376" s="60">
        <v>21515.059999999998</v>
      </c>
      <c r="BC376" s="61">
        <f t="shared" si="10"/>
        <v>0.34917069149074287</v>
      </c>
    </row>
    <row r="377" spans="2:55" x14ac:dyDescent="0.25">
      <c r="B377" s="55" t="s">
        <v>65</v>
      </c>
      <c r="D377" s="55" t="s">
        <v>1344</v>
      </c>
      <c r="E377" s="55" t="s">
        <v>866</v>
      </c>
      <c r="G377" s="108"/>
      <c r="H377" s="109"/>
      <c r="I377" s="55" t="s">
        <v>1348</v>
      </c>
      <c r="J377" s="55" t="s">
        <v>1349</v>
      </c>
      <c r="K377" s="55" t="s">
        <v>73</v>
      </c>
      <c r="L377" s="57">
        <v>45.07813039723662</v>
      </c>
      <c r="M377" s="55">
        <v>23</v>
      </c>
      <c r="N377" s="55" t="s">
        <v>68</v>
      </c>
      <c r="AB377" s="55">
        <v>0</v>
      </c>
      <c r="AF377" s="59">
        <v>80040.959999999992</v>
      </c>
      <c r="AI377" s="55" t="s">
        <v>869</v>
      </c>
      <c r="AY377" s="110"/>
      <c r="AZ377" s="55">
        <v>1927.18</v>
      </c>
      <c r="BA377" s="55">
        <v>23.333333333333332</v>
      </c>
      <c r="BB377" s="60">
        <v>44467.199999999997</v>
      </c>
      <c r="BC377" s="61">
        <f t="shared" si="10"/>
        <v>0.72166394017293756</v>
      </c>
    </row>
    <row r="378" spans="2:55" x14ac:dyDescent="0.25">
      <c r="B378" s="55" t="s">
        <v>65</v>
      </c>
      <c r="D378" s="55" t="s">
        <v>1344</v>
      </c>
      <c r="E378" s="55" t="s">
        <v>866</v>
      </c>
      <c r="G378" s="108"/>
      <c r="H378" s="109"/>
      <c r="I378" s="55" t="s">
        <v>1350</v>
      </c>
      <c r="J378" s="55" t="s">
        <v>1349</v>
      </c>
      <c r="K378" s="55" t="s">
        <v>73</v>
      </c>
      <c r="L378" s="57">
        <v>52.262852820197608</v>
      </c>
      <c r="M378" s="55">
        <v>23</v>
      </c>
      <c r="N378" s="55" t="s">
        <v>68</v>
      </c>
      <c r="AB378" s="55">
        <v>0</v>
      </c>
      <c r="AF378" s="59">
        <v>41878.97999999996</v>
      </c>
      <c r="AI378" s="55" t="s">
        <v>869</v>
      </c>
      <c r="AY378" s="110"/>
      <c r="AZ378" s="55">
        <v>1057.549999999999</v>
      </c>
      <c r="BA378" s="55">
        <v>22</v>
      </c>
      <c r="BB378" s="60">
        <v>23266.099999999977</v>
      </c>
      <c r="BC378" s="61">
        <f t="shared" si="10"/>
        <v>0.37758854612967685</v>
      </c>
    </row>
    <row r="379" spans="2:55" x14ac:dyDescent="0.25">
      <c r="B379" s="55" t="s">
        <v>65</v>
      </c>
      <c r="D379" s="55" t="s">
        <v>1344</v>
      </c>
      <c r="E379" s="55" t="s">
        <v>866</v>
      </c>
      <c r="G379" s="108"/>
      <c r="H379" s="109"/>
      <c r="I379" s="55" t="s">
        <v>1351</v>
      </c>
      <c r="J379" s="55" t="s">
        <v>96</v>
      </c>
      <c r="K379" s="55" t="s">
        <v>1347</v>
      </c>
      <c r="L379" s="57">
        <v>67</v>
      </c>
      <c r="M379" s="55">
        <v>23</v>
      </c>
      <c r="N379" s="55" t="s">
        <v>68</v>
      </c>
      <c r="AB379" s="55">
        <v>0</v>
      </c>
      <c r="AF379" s="59">
        <v>26279.856000000003</v>
      </c>
      <c r="AI379" s="55" t="s">
        <v>869</v>
      </c>
      <c r="AY379" s="110"/>
      <c r="AZ379" s="55">
        <v>608.33000000000004</v>
      </c>
      <c r="BA379" s="55">
        <v>24</v>
      </c>
      <c r="BB379" s="60">
        <v>14599.920000000002</v>
      </c>
      <c r="BC379" s="61">
        <f t="shared" si="10"/>
        <v>0.23694399002882297</v>
      </c>
    </row>
    <row r="380" spans="2:55" x14ac:dyDescent="0.25">
      <c r="B380" s="55" t="s">
        <v>65</v>
      </c>
      <c r="D380" s="55" t="s">
        <v>1344</v>
      </c>
      <c r="E380" s="55" t="s">
        <v>866</v>
      </c>
      <c r="G380" s="121"/>
      <c r="H380" s="122"/>
      <c r="I380" s="55" t="s">
        <v>1349</v>
      </c>
      <c r="J380" s="55" t="s">
        <v>1352</v>
      </c>
      <c r="K380" s="55" t="s">
        <v>73</v>
      </c>
      <c r="L380" s="57">
        <v>33.259994199310754</v>
      </c>
      <c r="M380" s="55">
        <v>23</v>
      </c>
      <c r="N380" s="55" t="s">
        <v>68</v>
      </c>
      <c r="AB380" s="55">
        <v>0</v>
      </c>
      <c r="AF380" s="59">
        <v>189163.72799999942</v>
      </c>
      <c r="AI380" s="55" t="s">
        <v>869</v>
      </c>
      <c r="AY380" s="110"/>
      <c r="AZ380" s="55">
        <v>4378.7899999999863</v>
      </c>
      <c r="BA380" s="55">
        <v>24</v>
      </c>
      <c r="BB380" s="60">
        <v>105090.95999999967</v>
      </c>
      <c r="BC380" s="61">
        <f t="shared" si="10"/>
        <v>1.7055347822699956</v>
      </c>
    </row>
    <row r="381" spans="2:55" x14ac:dyDescent="0.25">
      <c r="B381" s="55" t="s">
        <v>65</v>
      </c>
      <c r="D381" s="55" t="s">
        <v>1344</v>
      </c>
      <c r="E381" s="55" t="s">
        <v>937</v>
      </c>
      <c r="G381" s="121"/>
      <c r="H381" s="122"/>
      <c r="I381" s="55" t="s">
        <v>1353</v>
      </c>
      <c r="J381" s="55" t="s">
        <v>642</v>
      </c>
      <c r="K381" s="55" t="s">
        <v>73</v>
      </c>
      <c r="M381" s="55">
        <v>23</v>
      </c>
      <c r="N381" s="55" t="s">
        <v>68</v>
      </c>
      <c r="AB381" s="55">
        <v>0</v>
      </c>
      <c r="AF381" s="59">
        <v>5000</v>
      </c>
      <c r="AY381" s="110"/>
    </row>
    <row r="382" spans="2:55" x14ac:dyDescent="0.25">
      <c r="B382" s="55" t="s">
        <v>65</v>
      </c>
      <c r="D382" s="55" t="s">
        <v>1344</v>
      </c>
      <c r="E382" s="55" t="s">
        <v>866</v>
      </c>
      <c r="G382" s="108"/>
      <c r="H382" s="109"/>
      <c r="I382" s="55" t="s">
        <v>1346</v>
      </c>
      <c r="J382" s="55" t="s">
        <v>1345</v>
      </c>
      <c r="K382" s="55" t="s">
        <v>73</v>
      </c>
      <c r="L382" s="57">
        <v>50.063191732740073</v>
      </c>
      <c r="M382" s="55">
        <v>23</v>
      </c>
      <c r="N382" s="55" t="s">
        <v>68</v>
      </c>
      <c r="AB382" s="55">
        <v>0</v>
      </c>
      <c r="AF382" s="59">
        <v>68010.73199999996</v>
      </c>
      <c r="AI382" s="55" t="s">
        <v>869</v>
      </c>
      <c r="AY382" s="110"/>
      <c r="AZ382" s="55">
        <v>1652.4199999999989</v>
      </c>
      <c r="BA382" s="55">
        <v>22.8</v>
      </c>
      <c r="BB382" s="60">
        <v>37783.739999999976</v>
      </c>
      <c r="BC382" s="61">
        <f t="shared" ref="BC382:BC391" si="11">BB382/(5280*11.67)</f>
        <v>0.6131972033964318</v>
      </c>
    </row>
    <row r="383" spans="2:55" x14ac:dyDescent="0.25">
      <c r="B383" s="55" t="s">
        <v>65</v>
      </c>
      <c r="D383" s="55" t="s">
        <v>1344</v>
      </c>
      <c r="E383" s="55" t="s">
        <v>866</v>
      </c>
      <c r="G383" s="108"/>
      <c r="H383" s="109"/>
      <c r="I383" s="55" t="s">
        <v>1352</v>
      </c>
      <c r="J383" s="55" t="s">
        <v>1348</v>
      </c>
      <c r="K383" s="55" t="s">
        <v>73</v>
      </c>
      <c r="L383" s="57">
        <v>58.388569759758049</v>
      </c>
      <c r="M383" s="55">
        <v>23</v>
      </c>
      <c r="N383" s="55" t="s">
        <v>68</v>
      </c>
      <c r="AB383" s="55">
        <v>0</v>
      </c>
      <c r="AF383" s="59">
        <v>87275.01599999996</v>
      </c>
      <c r="AI383" s="55" t="s">
        <v>869</v>
      </c>
      <c r="AY383" s="110"/>
      <c r="AZ383" s="55">
        <v>2033.9499999999989</v>
      </c>
      <c r="BA383" s="55">
        <v>23.333333333333332</v>
      </c>
      <c r="BB383" s="60">
        <v>48486.119999999974</v>
      </c>
      <c r="BC383" s="61">
        <f t="shared" si="11"/>
        <v>0.78688751265872048</v>
      </c>
    </row>
    <row r="384" spans="2:55" x14ac:dyDescent="0.25">
      <c r="B384" s="55" t="s">
        <v>65</v>
      </c>
      <c r="D384" s="55" t="s">
        <v>1344</v>
      </c>
      <c r="E384" s="55" t="s">
        <v>866</v>
      </c>
      <c r="G384" s="108"/>
      <c r="H384" s="109"/>
      <c r="I384" s="55" t="s">
        <v>1354</v>
      </c>
      <c r="J384" s="55" t="s">
        <v>1349</v>
      </c>
      <c r="K384" s="55" t="s">
        <v>1346</v>
      </c>
      <c r="L384" s="57">
        <v>19</v>
      </c>
      <c r="M384" s="55">
        <v>23</v>
      </c>
      <c r="N384" s="55" t="s">
        <v>68</v>
      </c>
      <c r="AB384" s="55">
        <v>0</v>
      </c>
      <c r="AF384" s="59">
        <v>38432.015999999952</v>
      </c>
      <c r="AI384" s="55" t="s">
        <v>869</v>
      </c>
      <c r="AY384" s="110"/>
      <c r="AZ384" s="55">
        <v>889.62999999999897</v>
      </c>
      <c r="BA384" s="55">
        <v>24</v>
      </c>
      <c r="BB384" s="60">
        <v>21351.119999999974</v>
      </c>
      <c r="BC384" s="61">
        <f t="shared" si="11"/>
        <v>0.34651008802679711</v>
      </c>
    </row>
    <row r="385" spans="2:55" x14ac:dyDescent="0.25">
      <c r="B385" s="20" t="s">
        <v>65</v>
      </c>
      <c r="C385" s="20"/>
      <c r="D385" s="20" t="s">
        <v>1358</v>
      </c>
      <c r="E385" s="20" t="s">
        <v>866</v>
      </c>
      <c r="F385" s="25"/>
      <c r="G385" s="142"/>
      <c r="H385" s="143"/>
      <c r="I385" s="20" t="s">
        <v>1359</v>
      </c>
      <c r="J385" s="20" t="s">
        <v>1360</v>
      </c>
      <c r="K385" s="20" t="s">
        <v>73</v>
      </c>
      <c r="L385" s="27">
        <v>36.64501894296788</v>
      </c>
      <c r="M385" s="20">
        <v>24</v>
      </c>
      <c r="N385" s="55" t="s">
        <v>68</v>
      </c>
      <c r="AB385" s="55">
        <v>0</v>
      </c>
      <c r="AF385" s="59">
        <v>24800.760000000002</v>
      </c>
      <c r="AG385" s="59" t="s">
        <v>1478</v>
      </c>
      <c r="AH385" s="37" t="s">
        <v>737</v>
      </c>
      <c r="AI385" s="55" t="s">
        <v>869</v>
      </c>
      <c r="AY385" s="110"/>
      <c r="AZ385" s="55">
        <v>607.95000000000005</v>
      </c>
      <c r="BA385" s="55">
        <v>23</v>
      </c>
      <c r="BB385" s="60">
        <v>13778.2</v>
      </c>
      <c r="BC385" s="61">
        <f t="shared" si="11"/>
        <v>0.22360818986782999</v>
      </c>
    </row>
    <row r="386" spans="2:55" x14ac:dyDescent="0.25">
      <c r="B386" s="20" t="s">
        <v>65</v>
      </c>
      <c r="C386" s="20"/>
      <c r="D386" s="20" t="s">
        <v>1358</v>
      </c>
      <c r="E386" s="20" t="s">
        <v>866</v>
      </c>
      <c r="F386" s="25"/>
      <c r="G386" s="149"/>
      <c r="H386" s="150"/>
      <c r="I386" s="152" t="s">
        <v>1361</v>
      </c>
      <c r="J386" s="152" t="s">
        <v>1360</v>
      </c>
      <c r="K386" s="152" t="s">
        <v>1362</v>
      </c>
      <c r="L386" s="81">
        <v>48.383356008377028</v>
      </c>
      <c r="M386" s="152">
        <v>24</v>
      </c>
      <c r="N386" s="77" t="s">
        <v>68</v>
      </c>
      <c r="AB386" s="57">
        <v>2</v>
      </c>
      <c r="AF386" s="127">
        <v>113040.57599999994</v>
      </c>
      <c r="AG386" s="59">
        <v>24274.75</v>
      </c>
      <c r="AH386" s="37" t="s">
        <v>737</v>
      </c>
      <c r="AI386" s="55" t="s">
        <v>869</v>
      </c>
      <c r="AY386" s="128"/>
      <c r="AZ386" s="78">
        <v>2616.6799999999989</v>
      </c>
      <c r="BA386" s="76">
        <v>24</v>
      </c>
      <c r="BB386" s="78">
        <v>62800.319999999971</v>
      </c>
      <c r="BC386" s="61">
        <f t="shared" si="11"/>
        <v>1.019194515852613</v>
      </c>
    </row>
    <row r="387" spans="2:55" x14ac:dyDescent="0.25">
      <c r="B387" s="20" t="s">
        <v>65</v>
      </c>
      <c r="C387" s="20"/>
      <c r="D387" s="20"/>
      <c r="E387" s="20" t="s">
        <v>866</v>
      </c>
      <c r="F387" s="20"/>
      <c r="G387" s="112"/>
      <c r="H387" s="113"/>
      <c r="I387" s="20" t="s">
        <v>1365</v>
      </c>
      <c r="J387" s="20" t="s">
        <v>73</v>
      </c>
      <c r="K387" s="20" t="s">
        <v>73</v>
      </c>
      <c r="L387" s="27">
        <v>42</v>
      </c>
      <c r="M387" s="20">
        <v>24</v>
      </c>
      <c r="N387" s="55" t="s">
        <v>68</v>
      </c>
      <c r="AB387" s="55">
        <v>0</v>
      </c>
      <c r="AF387" s="59">
        <v>39631</v>
      </c>
      <c r="AG387" s="55"/>
      <c r="AH387" s="55" t="s">
        <v>737</v>
      </c>
      <c r="AI387" s="55" t="s">
        <v>145</v>
      </c>
      <c r="AJ387" s="55" t="s">
        <v>1479</v>
      </c>
      <c r="AK387" s="55">
        <v>3342.34</v>
      </c>
      <c r="AL387" s="55"/>
      <c r="AM387" s="55" t="s">
        <v>1480</v>
      </c>
      <c r="AN387" s="55">
        <v>3342.34</v>
      </c>
      <c r="AO387" s="55"/>
      <c r="AP387" s="55" t="s">
        <v>1481</v>
      </c>
      <c r="AQ387" s="55">
        <v>48420.4</v>
      </c>
      <c r="AR387" s="55"/>
      <c r="AS387" s="55" t="s">
        <v>1482</v>
      </c>
      <c r="AT387" s="55">
        <v>19301.47</v>
      </c>
      <c r="AU387" s="55"/>
      <c r="AV387" s="55" t="s">
        <v>1483</v>
      </c>
      <c r="AW387" s="55">
        <v>1520.9</v>
      </c>
      <c r="AY387" s="92"/>
      <c r="BB387" s="55">
        <v>24019</v>
      </c>
      <c r="BC387" s="61">
        <f t="shared" si="11"/>
        <v>0.38980745760951419</v>
      </c>
    </row>
    <row r="388" spans="2:55" x14ac:dyDescent="0.25">
      <c r="B388" s="20" t="s">
        <v>65</v>
      </c>
      <c r="C388" s="20"/>
      <c r="D388" s="20"/>
      <c r="E388" s="20" t="s">
        <v>866</v>
      </c>
      <c r="F388" s="20"/>
      <c r="G388" s="142"/>
      <c r="H388" s="143"/>
      <c r="I388" s="20" t="s">
        <v>1367</v>
      </c>
      <c r="J388" s="20" t="s">
        <v>1368</v>
      </c>
      <c r="K388" s="20" t="s">
        <v>73</v>
      </c>
      <c r="L388" s="27">
        <v>33</v>
      </c>
      <c r="M388" s="20">
        <v>24</v>
      </c>
      <c r="N388" s="55" t="s">
        <v>68</v>
      </c>
      <c r="AB388" s="55">
        <v>0</v>
      </c>
      <c r="AF388" s="59">
        <v>7625</v>
      </c>
      <c r="AH388" s="55" t="s">
        <v>737</v>
      </c>
      <c r="AI388" s="55" t="s">
        <v>145</v>
      </c>
      <c r="AJ388" s="55" t="s">
        <v>1366</v>
      </c>
      <c r="AK388" s="55"/>
      <c r="AL388" s="55"/>
      <c r="AN388" s="55"/>
      <c r="AO388" s="55"/>
      <c r="AQ388" s="55"/>
      <c r="AR388" s="55"/>
      <c r="AT388" s="55"/>
      <c r="AU388" s="55"/>
      <c r="AY388" s="110"/>
      <c r="BB388" s="55">
        <v>4621</v>
      </c>
      <c r="BC388" s="61">
        <f t="shared" si="11"/>
        <v>7.4994806678611303E-2</v>
      </c>
    </row>
    <row r="389" spans="2:55" x14ac:dyDescent="0.25">
      <c r="B389" s="20" t="s">
        <v>65</v>
      </c>
      <c r="C389" s="20"/>
      <c r="D389" s="20"/>
      <c r="E389" s="20" t="s">
        <v>866</v>
      </c>
      <c r="F389" s="20"/>
      <c r="G389" s="112"/>
      <c r="H389" s="113"/>
      <c r="I389" s="20" t="s">
        <v>1369</v>
      </c>
      <c r="J389" s="20" t="s">
        <v>1370</v>
      </c>
      <c r="K389" s="20" t="s">
        <v>73</v>
      </c>
      <c r="L389" s="27">
        <v>35</v>
      </c>
      <c r="M389" s="20">
        <v>24</v>
      </c>
      <c r="N389" s="55" t="s">
        <v>68</v>
      </c>
      <c r="AB389" s="55">
        <v>0</v>
      </c>
      <c r="AF389" s="59">
        <v>17416</v>
      </c>
      <c r="AG389" s="55"/>
      <c r="AH389" s="55" t="s">
        <v>737</v>
      </c>
      <c r="AI389" s="55" t="s">
        <v>145</v>
      </c>
      <c r="AJ389" s="55" t="s">
        <v>1366</v>
      </c>
      <c r="AK389" s="55"/>
      <c r="AL389" s="55"/>
      <c r="AN389" s="55"/>
      <c r="AO389" s="55"/>
      <c r="AQ389" s="55"/>
      <c r="AR389" s="55"/>
      <c r="AT389" s="55"/>
      <c r="AU389" s="55"/>
      <c r="AY389" s="92"/>
      <c r="BB389" s="55">
        <v>10555</v>
      </c>
      <c r="BC389" s="61">
        <f t="shared" si="11"/>
        <v>0.17129846018020825</v>
      </c>
    </row>
    <row r="390" spans="2:55" x14ac:dyDescent="0.25">
      <c r="B390" s="20" t="s">
        <v>65</v>
      </c>
      <c r="C390" s="20"/>
      <c r="D390" s="20" t="s">
        <v>1358</v>
      </c>
      <c r="E390" s="20" t="s">
        <v>866</v>
      </c>
      <c r="F390" s="33"/>
      <c r="G390" s="112"/>
      <c r="H390" s="113"/>
      <c r="I390" s="20" t="s">
        <v>1371</v>
      </c>
      <c r="J390" s="20" t="s">
        <v>1362</v>
      </c>
      <c r="K390" s="20" t="s">
        <v>73</v>
      </c>
      <c r="L390" s="27">
        <v>34</v>
      </c>
      <c r="M390" s="20">
        <v>24</v>
      </c>
      <c r="N390" s="55" t="s">
        <v>68</v>
      </c>
      <c r="AB390" s="55">
        <v>0</v>
      </c>
      <c r="AF390" s="59">
        <v>15685.055999999959</v>
      </c>
      <c r="AG390" s="59" t="s">
        <v>1478</v>
      </c>
      <c r="AH390" s="32" t="s">
        <v>737</v>
      </c>
      <c r="AI390" s="55" t="s">
        <v>869</v>
      </c>
      <c r="AY390" s="107"/>
      <c r="AZ390" s="55">
        <v>363.07999999999902</v>
      </c>
      <c r="BA390" s="55">
        <v>24</v>
      </c>
      <c r="BB390" s="60">
        <v>8713.9199999999764</v>
      </c>
      <c r="BC390" s="61">
        <f t="shared" si="11"/>
        <v>0.14141933473552973</v>
      </c>
    </row>
    <row r="391" spans="2:55" x14ac:dyDescent="0.25">
      <c r="B391" s="20" t="s">
        <v>65</v>
      </c>
      <c r="C391" s="20"/>
      <c r="D391" s="20" t="s">
        <v>1358</v>
      </c>
      <c r="E391" s="20" t="s">
        <v>866</v>
      </c>
      <c r="F391" s="25"/>
      <c r="G391" s="142"/>
      <c r="H391" s="143"/>
      <c r="I391" s="20" t="s">
        <v>1362</v>
      </c>
      <c r="J391" s="20" t="s">
        <v>1361</v>
      </c>
      <c r="K391" s="20" t="s">
        <v>73</v>
      </c>
      <c r="L391" s="27">
        <v>19.023097916527991</v>
      </c>
      <c r="M391" s="20">
        <v>24</v>
      </c>
      <c r="N391" s="55" t="s">
        <v>68</v>
      </c>
      <c r="AB391" s="55">
        <v>2</v>
      </c>
      <c r="AF391" s="59">
        <v>51919.487999999954</v>
      </c>
      <c r="AG391" s="59" t="s">
        <v>1478</v>
      </c>
      <c r="AH391" s="37" t="s">
        <v>737</v>
      </c>
      <c r="AI391" s="55" t="s">
        <v>869</v>
      </c>
      <c r="AY391" s="110"/>
      <c r="AZ391" s="55">
        <v>1201.839999999999</v>
      </c>
      <c r="BA391" s="55">
        <v>24</v>
      </c>
      <c r="BB391" s="60">
        <v>28844.159999999974</v>
      </c>
      <c r="BC391" s="61">
        <f t="shared" si="11"/>
        <v>0.46811560333411195</v>
      </c>
    </row>
    <row r="392" spans="2:55" x14ac:dyDescent="0.25">
      <c r="B392" s="20" t="s">
        <v>65</v>
      </c>
      <c r="C392" s="20"/>
      <c r="D392" s="20"/>
      <c r="E392" s="20" t="s">
        <v>866</v>
      </c>
      <c r="F392" s="20"/>
      <c r="G392" s="142"/>
      <c r="H392" s="143"/>
      <c r="I392" s="20" t="s">
        <v>1368</v>
      </c>
      <c r="J392" s="20" t="s">
        <v>1364</v>
      </c>
      <c r="K392" s="20" t="s">
        <v>1372</v>
      </c>
      <c r="L392" s="27"/>
      <c r="M392" s="20">
        <v>24</v>
      </c>
      <c r="N392" s="55" t="s">
        <v>68</v>
      </c>
      <c r="AF392" s="59">
        <v>5000</v>
      </c>
      <c r="AH392" s="55" t="s">
        <v>737</v>
      </c>
      <c r="AI392" s="55" t="s">
        <v>856</v>
      </c>
      <c r="AJ392" s="55" t="s">
        <v>1366</v>
      </c>
      <c r="AK392" s="55"/>
      <c r="AL392" s="55"/>
      <c r="AN392" s="55"/>
      <c r="AO392" s="55"/>
      <c r="AQ392" s="55"/>
      <c r="AR392" s="55"/>
      <c r="AT392" s="55"/>
      <c r="AU392" s="55"/>
      <c r="AY392" s="110"/>
      <c r="BB392" s="55"/>
    </row>
    <row r="393" spans="2:55" x14ac:dyDescent="0.25">
      <c r="B393" s="20" t="s">
        <v>65</v>
      </c>
      <c r="C393" s="20"/>
      <c r="D393" s="20" t="s">
        <v>1358</v>
      </c>
      <c r="E393" s="20" t="s">
        <v>866</v>
      </c>
      <c r="F393" s="25"/>
      <c r="G393" s="142"/>
      <c r="H393" s="143"/>
      <c r="I393" s="20" t="s">
        <v>1375</v>
      </c>
      <c r="J393" s="20" t="s">
        <v>1361</v>
      </c>
      <c r="K393" s="20" t="s">
        <v>73</v>
      </c>
      <c r="L393" s="27">
        <v>56</v>
      </c>
      <c r="M393" s="20">
        <v>24</v>
      </c>
      <c r="N393" s="55" t="s">
        <v>68</v>
      </c>
      <c r="AB393" s="55">
        <v>0</v>
      </c>
      <c r="AF393" s="59">
        <v>8485.4879999999994</v>
      </c>
      <c r="AG393" s="59" t="s">
        <v>1478</v>
      </c>
      <c r="AH393" s="37" t="s">
        <v>737</v>
      </c>
      <c r="AI393" s="55" t="s">
        <v>869</v>
      </c>
      <c r="AY393" s="110"/>
      <c r="AZ393" s="55">
        <v>214.28</v>
      </c>
      <c r="BA393" s="55">
        <v>22</v>
      </c>
      <c r="BB393" s="60">
        <v>4714.16</v>
      </c>
      <c r="BC393" s="61">
        <f t="shared" ref="BC393:BC413" si="12">BB393/(5280*11.67)</f>
        <v>7.6506712367894886E-2</v>
      </c>
    </row>
    <row r="394" spans="2:55" x14ac:dyDescent="0.25">
      <c r="B394" s="20" t="s">
        <v>65</v>
      </c>
      <c r="C394" s="20"/>
      <c r="D394" s="20" t="s">
        <v>1358</v>
      </c>
      <c r="E394" s="20" t="s">
        <v>866</v>
      </c>
      <c r="F394" s="20"/>
      <c r="G394" s="112"/>
      <c r="H394" s="113"/>
      <c r="I394" s="20" t="s">
        <v>1376</v>
      </c>
      <c r="J394" s="20" t="s">
        <v>1360</v>
      </c>
      <c r="K394" s="20" t="s">
        <v>1361</v>
      </c>
      <c r="L394" s="27">
        <v>45</v>
      </c>
      <c r="M394" s="20">
        <v>24</v>
      </c>
      <c r="N394" s="55" t="s">
        <v>68</v>
      </c>
      <c r="AB394" s="55">
        <v>0</v>
      </c>
      <c r="AF394" s="59">
        <v>23762.591999999997</v>
      </c>
      <c r="AG394" s="59" t="s">
        <v>1478</v>
      </c>
      <c r="AH394" s="55" t="s">
        <v>737</v>
      </c>
      <c r="AI394" s="55" t="s">
        <v>869</v>
      </c>
      <c r="AJ394" s="55"/>
      <c r="AK394" s="55"/>
      <c r="AL394" s="55"/>
      <c r="AN394" s="55"/>
      <c r="AO394" s="55"/>
      <c r="AQ394" s="55"/>
      <c r="AR394" s="55"/>
      <c r="AT394" s="55"/>
      <c r="AU394" s="55"/>
      <c r="AY394" s="92"/>
      <c r="AZ394" s="55">
        <v>550.05999999999995</v>
      </c>
      <c r="BA394" s="55">
        <v>24</v>
      </c>
      <c r="BB394" s="55">
        <v>13201.439999999999</v>
      </c>
      <c r="BC394" s="61">
        <f t="shared" si="12"/>
        <v>0.21424787722988237</v>
      </c>
    </row>
    <row r="395" spans="2:55" x14ac:dyDescent="0.25">
      <c r="B395" s="55" t="s">
        <v>65</v>
      </c>
      <c r="D395" s="55" t="s">
        <v>1355</v>
      </c>
      <c r="E395" s="55" t="s">
        <v>866</v>
      </c>
      <c r="G395" s="121"/>
      <c r="H395" s="122"/>
      <c r="I395" s="55" t="s">
        <v>1356</v>
      </c>
      <c r="J395" s="55" t="s">
        <v>1357</v>
      </c>
      <c r="K395" s="55" t="s">
        <v>73</v>
      </c>
      <c r="L395" s="57">
        <v>36</v>
      </c>
      <c r="M395" s="55">
        <v>24</v>
      </c>
      <c r="N395" s="55" t="s">
        <v>68</v>
      </c>
      <c r="AB395" s="55">
        <v>0</v>
      </c>
      <c r="AF395" s="59">
        <v>19077.12</v>
      </c>
      <c r="AG395" s="59" t="s">
        <v>1477</v>
      </c>
      <c r="AI395" s="55" t="s">
        <v>869</v>
      </c>
      <c r="AY395" s="110"/>
      <c r="AZ395" s="55">
        <v>588.79999999999995</v>
      </c>
      <c r="BA395" s="55">
        <v>18</v>
      </c>
      <c r="BB395" s="60">
        <v>10598.4</v>
      </c>
      <c r="BC395" s="61">
        <f t="shared" si="12"/>
        <v>0.1720028043935499</v>
      </c>
    </row>
    <row r="396" spans="2:55" x14ac:dyDescent="0.25">
      <c r="B396" s="55" t="s">
        <v>65</v>
      </c>
      <c r="D396" s="55" t="s">
        <v>1544</v>
      </c>
      <c r="E396" s="56" t="s">
        <v>888</v>
      </c>
      <c r="G396" s="125">
        <v>7200</v>
      </c>
      <c r="H396" s="126">
        <v>7499</v>
      </c>
      <c r="I396" s="71" t="s">
        <v>182</v>
      </c>
      <c r="J396" s="71" t="s">
        <v>183</v>
      </c>
      <c r="K396" s="71" t="s">
        <v>73</v>
      </c>
      <c r="L396" s="66">
        <v>34</v>
      </c>
      <c r="M396" s="71">
        <v>24</v>
      </c>
      <c r="N396" s="71" t="s">
        <v>68</v>
      </c>
      <c r="AB396" s="57">
        <v>0</v>
      </c>
      <c r="AF396" s="103">
        <v>36798.550000000003</v>
      </c>
      <c r="AY396" s="128" t="s">
        <v>184</v>
      </c>
      <c r="AZ396" s="73">
        <v>1032.2135459281001</v>
      </c>
      <c r="BA396" s="66">
        <v>23</v>
      </c>
      <c r="BB396" s="74">
        <v>23741</v>
      </c>
      <c r="BC396" s="40">
        <f t="shared" si="12"/>
        <v>0.38529575965308616</v>
      </c>
    </row>
    <row r="397" spans="2:55" x14ac:dyDescent="0.25">
      <c r="B397" s="20" t="s">
        <v>72</v>
      </c>
      <c r="C397" s="20"/>
      <c r="D397" s="20" t="s">
        <v>1545</v>
      </c>
      <c r="E397" s="20" t="s">
        <v>866</v>
      </c>
      <c r="F397" s="20"/>
      <c r="G397" s="142"/>
      <c r="H397" s="143"/>
      <c r="I397" s="20" t="s">
        <v>1373</v>
      </c>
      <c r="J397" s="20" t="s">
        <v>635</v>
      </c>
      <c r="K397" s="20" t="s">
        <v>196</v>
      </c>
      <c r="L397" s="27">
        <v>26</v>
      </c>
      <c r="M397" s="20">
        <v>24</v>
      </c>
      <c r="N397" s="55" t="s">
        <v>99</v>
      </c>
      <c r="AB397" s="55">
        <v>0</v>
      </c>
      <c r="AF397" s="59">
        <v>97192</v>
      </c>
      <c r="AH397" s="55"/>
      <c r="AI397" s="55" t="s">
        <v>869</v>
      </c>
      <c r="AJ397" s="55"/>
      <c r="AK397" s="55"/>
      <c r="AL397" s="55"/>
      <c r="AN397" s="55"/>
      <c r="AO397" s="55"/>
      <c r="AQ397" s="55"/>
      <c r="AR397" s="55"/>
      <c r="AT397" s="55"/>
      <c r="AU397" s="55"/>
      <c r="AY397" s="110"/>
      <c r="AZ397" s="55">
        <v>2265.5500000000002</v>
      </c>
      <c r="BA397" s="55">
        <v>22</v>
      </c>
      <c r="BB397" s="55">
        <v>49842.100000000006</v>
      </c>
      <c r="BC397" s="61">
        <f t="shared" si="12"/>
        <v>0.80889388746072566</v>
      </c>
    </row>
    <row r="398" spans="2:55" x14ac:dyDescent="0.25">
      <c r="B398" s="55" t="s">
        <v>65</v>
      </c>
      <c r="D398" s="55" t="s">
        <v>1355</v>
      </c>
      <c r="E398" s="55" t="s">
        <v>866</v>
      </c>
      <c r="F398" s="55"/>
      <c r="G398" s="121"/>
      <c r="H398" s="122"/>
      <c r="I398" s="55" t="s">
        <v>1374</v>
      </c>
      <c r="J398" s="55" t="s">
        <v>1357</v>
      </c>
      <c r="K398" s="55" t="s">
        <v>73</v>
      </c>
      <c r="L398" s="57">
        <v>16</v>
      </c>
      <c r="M398" s="55">
        <v>24</v>
      </c>
      <c r="N398" s="55" t="s">
        <v>68</v>
      </c>
      <c r="AB398" s="55">
        <v>0</v>
      </c>
      <c r="AF398" s="59">
        <v>19069.02</v>
      </c>
      <c r="AG398" s="59" t="s">
        <v>1477</v>
      </c>
      <c r="AH398" s="55"/>
      <c r="AI398" s="55" t="s">
        <v>869</v>
      </c>
      <c r="AJ398" s="55"/>
      <c r="AK398" s="55"/>
      <c r="AL398" s="55"/>
      <c r="AN398" s="55"/>
      <c r="AO398" s="55"/>
      <c r="AQ398" s="55"/>
      <c r="AR398" s="55"/>
      <c r="AT398" s="55"/>
      <c r="AU398" s="55"/>
      <c r="AY398" s="110"/>
      <c r="AZ398" s="55">
        <v>588.54999999999995</v>
      </c>
      <c r="BA398" s="55">
        <v>18</v>
      </c>
      <c r="BB398" s="55">
        <v>10593.9</v>
      </c>
      <c r="BC398" s="61">
        <f t="shared" si="12"/>
        <v>0.17192977331152137</v>
      </c>
    </row>
    <row r="399" spans="2:55" x14ac:dyDescent="0.25">
      <c r="B399" s="55" t="s">
        <v>65</v>
      </c>
      <c r="D399" s="55" t="s">
        <v>1355</v>
      </c>
      <c r="E399" s="55" t="s">
        <v>866</v>
      </c>
      <c r="G399" s="121"/>
      <c r="H399" s="122"/>
      <c r="I399" s="55" t="s">
        <v>1357</v>
      </c>
      <c r="J399" s="55" t="s">
        <v>1377</v>
      </c>
      <c r="K399" s="55" t="s">
        <v>1378</v>
      </c>
      <c r="L399" s="57">
        <v>37.444956184027092</v>
      </c>
      <c r="M399" s="55">
        <v>24</v>
      </c>
      <c r="N399" s="55" t="s">
        <v>68</v>
      </c>
      <c r="AB399" s="55">
        <v>6</v>
      </c>
      <c r="AF399" s="59">
        <v>34705.152000000002</v>
      </c>
      <c r="AG399" s="59" t="s">
        <v>1477</v>
      </c>
      <c r="AI399" s="55" t="s">
        <v>869</v>
      </c>
      <c r="AY399" s="110"/>
      <c r="AZ399" s="55">
        <v>803.36000000000013</v>
      </c>
      <c r="BA399" s="55">
        <v>24</v>
      </c>
      <c r="BB399" s="60">
        <v>19280.64</v>
      </c>
      <c r="BC399" s="61">
        <f t="shared" si="12"/>
        <v>0.31290800031159927</v>
      </c>
    </row>
    <row r="400" spans="2:55" ht="15.75" thickBot="1" x14ac:dyDescent="0.3">
      <c r="B400" s="55" t="s">
        <v>65</v>
      </c>
      <c r="D400" s="55" t="s">
        <v>1355</v>
      </c>
      <c r="E400" s="55" t="s">
        <v>866</v>
      </c>
      <c r="G400" s="134"/>
      <c r="H400" s="135"/>
      <c r="I400" s="55" t="s">
        <v>1378</v>
      </c>
      <c r="J400" s="55" t="s">
        <v>73</v>
      </c>
      <c r="K400" s="55" t="s">
        <v>73</v>
      </c>
      <c r="L400" s="57">
        <v>26.261648512738681</v>
      </c>
      <c r="M400" s="55">
        <v>24</v>
      </c>
      <c r="N400" s="55" t="s">
        <v>68</v>
      </c>
      <c r="AB400" s="55">
        <v>2</v>
      </c>
      <c r="AF400" s="59">
        <v>34921.367999999966</v>
      </c>
      <c r="AG400" s="59">
        <v>14281.9</v>
      </c>
      <c r="AI400" s="55" t="s">
        <v>869</v>
      </c>
      <c r="AY400" s="110"/>
      <c r="AZ400" s="55">
        <v>1077.819999999999</v>
      </c>
      <c r="BA400" s="55">
        <v>18</v>
      </c>
      <c r="BB400" s="60">
        <v>19400.75999999998</v>
      </c>
      <c r="BC400" s="61">
        <f t="shared" si="12"/>
        <v>0.31485744332788002</v>
      </c>
    </row>
    <row r="401" spans="1:55" x14ac:dyDescent="0.25">
      <c r="B401" s="20" t="s">
        <v>72</v>
      </c>
      <c r="C401" s="20"/>
      <c r="D401" s="20" t="s">
        <v>851</v>
      </c>
      <c r="E401" s="20" t="s">
        <v>866</v>
      </c>
      <c r="F401" s="25"/>
      <c r="G401" s="20"/>
      <c r="H401" s="20"/>
      <c r="I401" s="20" t="s">
        <v>1387</v>
      </c>
      <c r="J401" s="20" t="s">
        <v>666</v>
      </c>
      <c r="K401" s="20" t="s">
        <v>1388</v>
      </c>
      <c r="L401" s="27">
        <v>37</v>
      </c>
      <c r="M401" s="20">
        <v>25</v>
      </c>
      <c r="N401" s="20" t="s">
        <v>68</v>
      </c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7">
        <v>0</v>
      </c>
      <c r="AC401" s="20"/>
      <c r="AD401" s="20"/>
      <c r="AE401" s="20">
        <v>0</v>
      </c>
      <c r="AF401" s="41">
        <v>70953</v>
      </c>
      <c r="AG401" s="41" t="s">
        <v>1487</v>
      </c>
      <c r="AH401" s="25" t="s">
        <v>700</v>
      </c>
      <c r="AI401" s="20" t="s">
        <v>869</v>
      </c>
      <c r="AJ401" s="27"/>
      <c r="AK401" s="41"/>
      <c r="AL401" s="41"/>
      <c r="AM401" s="20"/>
      <c r="AN401" s="41"/>
      <c r="AO401" s="41"/>
      <c r="AP401" s="20"/>
      <c r="AQ401" s="41"/>
      <c r="AR401" s="41"/>
      <c r="AS401" s="20"/>
      <c r="AT401" s="41"/>
      <c r="AU401" s="41"/>
      <c r="AV401" s="20"/>
      <c r="AW401" s="20"/>
      <c r="AX401" s="20"/>
      <c r="AY401" s="145"/>
      <c r="AZ401" s="60">
        <v>1359.2583571099899</v>
      </c>
      <c r="BA401" s="60">
        <v>29</v>
      </c>
      <c r="BB401" s="60">
        <v>39418.492356189709</v>
      </c>
      <c r="BC401" s="61">
        <f t="shared" si="12"/>
        <v>0.63972781082336394</v>
      </c>
    </row>
    <row r="402" spans="1:55" x14ac:dyDescent="0.25">
      <c r="B402" s="20" t="s">
        <v>72</v>
      </c>
      <c r="C402" s="20"/>
      <c r="D402" s="20" t="s">
        <v>851</v>
      </c>
      <c r="E402" s="20" t="s">
        <v>866</v>
      </c>
      <c r="F402" s="20"/>
      <c r="G402" s="193"/>
      <c r="H402" s="193"/>
      <c r="I402" s="20" t="s">
        <v>96</v>
      </c>
      <c r="J402" s="20" t="s">
        <v>666</v>
      </c>
      <c r="K402" s="20" t="s">
        <v>1390</v>
      </c>
      <c r="L402" s="27">
        <v>41.955926927495092</v>
      </c>
      <c r="M402" s="20">
        <v>25</v>
      </c>
      <c r="N402" s="20" t="s">
        <v>69</v>
      </c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>
        <v>0</v>
      </c>
      <c r="AC402" s="20"/>
      <c r="AD402" s="20"/>
      <c r="AE402" s="20">
        <v>2</v>
      </c>
      <c r="AF402" s="41">
        <v>357026</v>
      </c>
      <c r="AG402" s="41" t="s">
        <v>1487</v>
      </c>
      <c r="AH402" s="20" t="s">
        <v>700</v>
      </c>
      <c r="AI402" s="20" t="s">
        <v>869</v>
      </c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159"/>
      <c r="AZ402" s="55">
        <v>8143.409999999998</v>
      </c>
      <c r="BA402" s="55">
        <v>22.6</v>
      </c>
      <c r="BB402" s="55">
        <v>183090.47999999992</v>
      </c>
      <c r="BC402" s="61">
        <f t="shared" si="12"/>
        <v>2.9713990807821129</v>
      </c>
    </row>
    <row r="403" spans="1:55" x14ac:dyDescent="0.25">
      <c r="A403" s="20"/>
      <c r="B403" s="20" t="s">
        <v>72</v>
      </c>
      <c r="C403" s="20"/>
      <c r="D403" s="20" t="s">
        <v>851</v>
      </c>
      <c r="E403" s="20" t="s">
        <v>866</v>
      </c>
      <c r="F403" s="25"/>
      <c r="G403" s="20"/>
      <c r="H403" s="20"/>
      <c r="I403" s="20" t="s">
        <v>1393</v>
      </c>
      <c r="J403" s="20" t="s">
        <v>666</v>
      </c>
      <c r="K403" s="20" t="s">
        <v>1388</v>
      </c>
      <c r="L403" s="27">
        <v>14</v>
      </c>
      <c r="M403" s="20">
        <v>25</v>
      </c>
      <c r="N403" s="20" t="s">
        <v>68</v>
      </c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>
        <v>0</v>
      </c>
      <c r="AC403" s="20"/>
      <c r="AD403" s="20"/>
      <c r="AE403" s="20">
        <v>0</v>
      </c>
      <c r="AF403" s="41">
        <v>38326</v>
      </c>
      <c r="AG403" s="41" t="s">
        <v>1487</v>
      </c>
      <c r="AH403" s="25" t="s">
        <v>700</v>
      </c>
      <c r="AI403" s="20" t="s">
        <v>869</v>
      </c>
      <c r="AJ403" s="27"/>
      <c r="AK403" s="41"/>
      <c r="AL403" s="41"/>
      <c r="AM403" s="20"/>
      <c r="AN403" s="41"/>
      <c r="AO403" s="41"/>
      <c r="AP403" s="20"/>
      <c r="AQ403" s="41"/>
      <c r="AR403" s="41"/>
      <c r="AS403" s="20"/>
      <c r="AT403" s="41"/>
      <c r="AU403" s="41"/>
      <c r="AV403" s="20"/>
      <c r="AW403" s="20"/>
      <c r="AX403" s="20"/>
      <c r="AY403" s="145"/>
      <c r="AZ403" s="55">
        <v>887.17794123999897</v>
      </c>
      <c r="BA403" s="55">
        <v>24</v>
      </c>
      <c r="BB403" s="60">
        <v>21292.270589759974</v>
      </c>
      <c r="BC403" s="61">
        <f t="shared" si="12"/>
        <v>0.34555501333644889</v>
      </c>
    </row>
    <row r="404" spans="1:55" x14ac:dyDescent="0.25">
      <c r="A404" s="20"/>
      <c r="B404" s="20" t="s">
        <v>72</v>
      </c>
      <c r="C404" s="20"/>
      <c r="D404" s="20" t="s">
        <v>851</v>
      </c>
      <c r="E404" s="24" t="s">
        <v>888</v>
      </c>
      <c r="F404" s="20"/>
      <c r="G404" s="144">
        <v>7100</v>
      </c>
      <c r="H404" s="144">
        <v>8299</v>
      </c>
      <c r="I404" s="20" t="s">
        <v>666</v>
      </c>
      <c r="J404" s="20" t="s">
        <v>233</v>
      </c>
      <c r="K404" s="20" t="s">
        <v>96</v>
      </c>
      <c r="L404" s="27">
        <v>22</v>
      </c>
      <c r="M404" s="20">
        <v>25</v>
      </c>
      <c r="N404" s="20" t="s">
        <v>69</v>
      </c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>
        <v>0</v>
      </c>
      <c r="AC404" s="20"/>
      <c r="AD404" s="20"/>
      <c r="AE404" s="20">
        <v>0</v>
      </c>
      <c r="AF404" s="41">
        <v>390484.05</v>
      </c>
      <c r="AG404" s="41">
        <v>1025274.42</v>
      </c>
      <c r="AH404" s="20" t="s">
        <v>700</v>
      </c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159"/>
      <c r="AZ404" s="55">
        <v>11697.799689044397</v>
      </c>
      <c r="BA404" s="55">
        <v>20.23089865538061</v>
      </c>
      <c r="BB404" s="55">
        <v>236657</v>
      </c>
      <c r="BC404" s="40">
        <f t="shared" si="12"/>
        <v>3.8407370621380905</v>
      </c>
    </row>
    <row r="405" spans="1:55" x14ac:dyDescent="0.25">
      <c r="B405" s="20" t="s">
        <v>65</v>
      </c>
      <c r="C405" s="20"/>
      <c r="D405" s="20" t="s">
        <v>1379</v>
      </c>
      <c r="E405" s="20" t="s">
        <v>866</v>
      </c>
      <c r="F405" s="33"/>
      <c r="G405" s="20"/>
      <c r="H405" s="20"/>
      <c r="I405" s="20" t="s">
        <v>1380</v>
      </c>
      <c r="J405" s="20" t="s">
        <v>1381</v>
      </c>
      <c r="K405" s="20" t="s">
        <v>185</v>
      </c>
      <c r="L405" s="27">
        <v>46.757048037754096</v>
      </c>
      <c r="M405" s="20">
        <v>25</v>
      </c>
      <c r="N405" s="55" t="s">
        <v>68</v>
      </c>
      <c r="AB405" s="55">
        <v>0</v>
      </c>
      <c r="AF405" s="59">
        <v>41704</v>
      </c>
      <c r="AH405" s="32" t="s">
        <v>737</v>
      </c>
      <c r="AI405" s="55" t="s">
        <v>869</v>
      </c>
      <c r="AZ405" s="55">
        <v>1053.129999999999</v>
      </c>
      <c r="BA405" s="55">
        <v>22</v>
      </c>
      <c r="BB405" s="60">
        <v>23168.859999999979</v>
      </c>
      <c r="BC405" s="61">
        <f t="shared" si="12"/>
        <v>0.37601042559268749</v>
      </c>
    </row>
    <row r="406" spans="1:55" x14ac:dyDescent="0.25">
      <c r="B406" s="20" t="s">
        <v>65</v>
      </c>
      <c r="C406" s="20"/>
      <c r="D406" s="20" t="s">
        <v>1379</v>
      </c>
      <c r="E406" s="20" t="s">
        <v>866</v>
      </c>
      <c r="F406" s="33"/>
      <c r="G406" s="20"/>
      <c r="H406" s="20"/>
      <c r="I406" s="20" t="s">
        <v>1382</v>
      </c>
      <c r="J406" s="20" t="s">
        <v>1383</v>
      </c>
      <c r="K406" s="20" t="s">
        <v>73</v>
      </c>
      <c r="L406" s="27">
        <v>28</v>
      </c>
      <c r="M406" s="20">
        <v>25</v>
      </c>
      <c r="N406" s="55" t="s">
        <v>68</v>
      </c>
      <c r="AB406" s="55">
        <v>0</v>
      </c>
      <c r="AF406" s="59">
        <v>35239</v>
      </c>
      <c r="AH406" s="32" t="s">
        <v>737</v>
      </c>
      <c r="AI406" s="55" t="s">
        <v>869</v>
      </c>
      <c r="AZ406" s="55">
        <v>815.71</v>
      </c>
      <c r="BA406" s="55">
        <v>24</v>
      </c>
      <c r="BB406" s="60">
        <v>19577.04</v>
      </c>
      <c r="BC406" s="61">
        <f t="shared" si="12"/>
        <v>0.31771831424787728</v>
      </c>
    </row>
    <row r="407" spans="1:55" x14ac:dyDescent="0.25">
      <c r="B407" s="20" t="s">
        <v>65</v>
      </c>
      <c r="C407" s="20"/>
      <c r="D407" s="20" t="s">
        <v>1379</v>
      </c>
      <c r="E407" s="20" t="s">
        <v>866</v>
      </c>
      <c r="F407" s="33"/>
      <c r="G407" s="20"/>
      <c r="H407" s="20"/>
      <c r="I407" s="256" t="s">
        <v>1383</v>
      </c>
      <c r="J407" s="256" t="s">
        <v>96</v>
      </c>
      <c r="K407" s="256" t="s">
        <v>1381</v>
      </c>
      <c r="L407" s="81">
        <v>20.891051180965004</v>
      </c>
      <c r="M407" s="20">
        <v>25</v>
      </c>
      <c r="N407" s="55" t="s">
        <v>68</v>
      </c>
      <c r="Q407" s="57"/>
      <c r="R407" s="57"/>
      <c r="S407" s="61"/>
      <c r="T407" s="57"/>
      <c r="V407" s="57"/>
      <c r="W407" s="59"/>
      <c r="X407" s="59"/>
      <c r="Y407" s="59"/>
      <c r="Z407" s="59"/>
      <c r="AA407" s="59"/>
      <c r="AB407" s="55">
        <v>0</v>
      </c>
      <c r="AC407" s="59"/>
      <c r="AD407" s="59"/>
      <c r="AF407" s="59">
        <v>56753</v>
      </c>
      <c r="AG407" s="93"/>
      <c r="AH407" s="32" t="s">
        <v>737</v>
      </c>
      <c r="AI407" s="55" t="s">
        <v>869</v>
      </c>
      <c r="AW407" s="59"/>
      <c r="AX407" s="59"/>
      <c r="AZ407" s="55">
        <v>1433.15</v>
      </c>
      <c r="BA407" s="55">
        <v>22</v>
      </c>
      <c r="BB407" s="60">
        <v>31529.300000000003</v>
      </c>
      <c r="BC407" s="61">
        <f t="shared" si="12"/>
        <v>0.51169308768923172</v>
      </c>
    </row>
    <row r="408" spans="1:55" x14ac:dyDescent="0.25">
      <c r="B408" s="28" t="s">
        <v>65</v>
      </c>
      <c r="C408" s="28"/>
      <c r="D408" s="28" t="s">
        <v>1379</v>
      </c>
      <c r="E408" s="28" t="s">
        <v>866</v>
      </c>
      <c r="F408" s="38"/>
      <c r="G408" s="28"/>
      <c r="H408" s="28"/>
      <c r="I408" s="28" t="s">
        <v>1384</v>
      </c>
      <c r="J408" s="28" t="s">
        <v>1381</v>
      </c>
      <c r="K408" s="28" t="s">
        <v>185</v>
      </c>
      <c r="L408" s="35">
        <v>45</v>
      </c>
      <c r="M408" s="28">
        <v>25</v>
      </c>
      <c r="N408" s="55" t="s">
        <v>68</v>
      </c>
      <c r="AB408" s="55">
        <v>0</v>
      </c>
      <c r="AF408" s="59">
        <v>33549</v>
      </c>
      <c r="AH408" s="32"/>
      <c r="AI408" s="55" t="s">
        <v>869</v>
      </c>
      <c r="AY408" s="63"/>
      <c r="AZ408" s="55">
        <v>1164.9100000000001</v>
      </c>
      <c r="BA408" s="55">
        <v>16</v>
      </c>
      <c r="BB408" s="60">
        <v>18638.560000000001</v>
      </c>
      <c r="BC408" s="61">
        <f t="shared" si="12"/>
        <v>0.30248760094518451</v>
      </c>
    </row>
    <row r="409" spans="1:55" x14ac:dyDescent="0.25">
      <c r="B409" s="20" t="s">
        <v>65</v>
      </c>
      <c r="C409" s="20"/>
      <c r="D409" s="20" t="s">
        <v>1379</v>
      </c>
      <c r="E409" s="20" t="s">
        <v>866</v>
      </c>
      <c r="F409" s="25"/>
      <c r="G409" s="20"/>
      <c r="H409" s="20"/>
      <c r="I409" s="20" t="s">
        <v>1381</v>
      </c>
      <c r="J409" s="20" t="s">
        <v>1383</v>
      </c>
      <c r="K409" s="20" t="s">
        <v>1384</v>
      </c>
      <c r="L409" s="27">
        <v>26.940809854412329</v>
      </c>
      <c r="M409" s="20">
        <v>25</v>
      </c>
      <c r="N409" s="55" t="s">
        <v>68</v>
      </c>
      <c r="AB409" s="57">
        <v>0</v>
      </c>
      <c r="AF409" s="59">
        <v>32341</v>
      </c>
      <c r="AH409" s="32" t="s">
        <v>737</v>
      </c>
      <c r="AI409" s="55" t="s">
        <v>869</v>
      </c>
      <c r="AY409" s="63"/>
      <c r="AZ409" s="60">
        <v>816.68999999999903</v>
      </c>
      <c r="BA409" s="60">
        <v>22</v>
      </c>
      <c r="BB409" s="60">
        <v>17967.179999999978</v>
      </c>
      <c r="BC409" s="61">
        <f t="shared" si="12"/>
        <v>0.29159168808911706</v>
      </c>
    </row>
    <row r="410" spans="1:55" x14ac:dyDescent="0.25">
      <c r="B410" s="20" t="s">
        <v>65</v>
      </c>
      <c r="C410" s="20"/>
      <c r="D410" s="20" t="s">
        <v>1385</v>
      </c>
      <c r="E410" s="20" t="s">
        <v>866</v>
      </c>
      <c r="F410" s="20"/>
      <c r="G410" s="144"/>
      <c r="H410" s="144"/>
      <c r="I410" s="20" t="s">
        <v>1386</v>
      </c>
      <c r="J410" s="20" t="s">
        <v>96</v>
      </c>
      <c r="K410" s="20" t="s">
        <v>73</v>
      </c>
      <c r="L410" s="27">
        <v>45.419200623413921</v>
      </c>
      <c r="M410" s="20">
        <v>25</v>
      </c>
      <c r="N410" s="55" t="s">
        <v>68</v>
      </c>
      <c r="AB410" s="55">
        <v>0</v>
      </c>
      <c r="AF410" s="59">
        <v>49339</v>
      </c>
      <c r="AH410" s="55" t="s">
        <v>737</v>
      </c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AZ410" s="55">
        <v>1105.2699999999991</v>
      </c>
      <c r="BA410" s="55">
        <v>25</v>
      </c>
      <c r="BB410" s="55">
        <v>27410.359999999975</v>
      </c>
      <c r="BC410" s="61">
        <f t="shared" si="12"/>
        <v>0.44484627768689428</v>
      </c>
    </row>
    <row r="411" spans="1:55" x14ac:dyDescent="0.25">
      <c r="B411" s="20" t="s">
        <v>65</v>
      </c>
      <c r="C411" s="20"/>
      <c r="D411" s="20" t="s">
        <v>1385</v>
      </c>
      <c r="E411" s="20" t="s">
        <v>866</v>
      </c>
      <c r="F411" s="20"/>
      <c r="G411" s="20"/>
      <c r="H411" s="20"/>
      <c r="I411" s="20" t="s">
        <v>1389</v>
      </c>
      <c r="J411" s="20" t="s">
        <v>96</v>
      </c>
      <c r="K411" s="20" t="s">
        <v>73</v>
      </c>
      <c r="L411" s="81">
        <v>26</v>
      </c>
      <c r="M411" s="20">
        <v>25</v>
      </c>
      <c r="N411" s="55" t="s">
        <v>68</v>
      </c>
      <c r="AB411" s="55">
        <v>0</v>
      </c>
      <c r="AF411" s="59">
        <v>32230</v>
      </c>
      <c r="AH411" s="55" t="s">
        <v>737</v>
      </c>
      <c r="AI411" s="55" t="s">
        <v>869</v>
      </c>
      <c r="AQ411" s="55"/>
      <c r="AR411" s="55"/>
      <c r="AT411" s="55"/>
      <c r="AU411" s="55"/>
      <c r="AZ411" s="55">
        <v>596.85</v>
      </c>
      <c r="BA411" s="55">
        <v>30</v>
      </c>
      <c r="BB411" s="60">
        <v>17905.5</v>
      </c>
      <c r="BC411" s="61">
        <f t="shared" si="12"/>
        <v>0.29059067539144662</v>
      </c>
    </row>
    <row r="412" spans="1:55" x14ac:dyDescent="0.25">
      <c r="B412" s="20" t="s">
        <v>65</v>
      </c>
      <c r="C412" s="20"/>
      <c r="D412" s="20" t="s">
        <v>1385</v>
      </c>
      <c r="E412" s="20" t="s">
        <v>866</v>
      </c>
      <c r="F412" s="25"/>
      <c r="G412" s="144"/>
      <c r="H412" s="144"/>
      <c r="I412" s="20" t="s">
        <v>1391</v>
      </c>
      <c r="J412" s="20" t="s">
        <v>96</v>
      </c>
      <c r="K412" s="20" t="s">
        <v>73</v>
      </c>
      <c r="L412" s="27">
        <v>30</v>
      </c>
      <c r="M412" s="20">
        <v>25</v>
      </c>
      <c r="N412" s="55" t="s">
        <v>68</v>
      </c>
      <c r="AB412" s="55">
        <v>0</v>
      </c>
      <c r="AF412" s="59">
        <v>28850</v>
      </c>
      <c r="AH412" s="37" t="s">
        <v>737</v>
      </c>
      <c r="AI412" s="55" t="s">
        <v>869</v>
      </c>
      <c r="AY412" s="101"/>
      <c r="AZ412" s="55">
        <v>616.45000000000005</v>
      </c>
      <c r="BA412" s="55">
        <v>26</v>
      </c>
      <c r="BB412" s="60">
        <v>16027.7</v>
      </c>
      <c r="BC412" s="61">
        <f t="shared" si="12"/>
        <v>0.26011561631741581</v>
      </c>
    </row>
    <row r="413" spans="1:55" x14ac:dyDescent="0.25">
      <c r="B413" s="20" t="s">
        <v>65</v>
      </c>
      <c r="C413" s="20"/>
      <c r="D413" s="20" t="s">
        <v>1385</v>
      </c>
      <c r="E413" s="20" t="s">
        <v>866</v>
      </c>
      <c r="F413" s="20"/>
      <c r="G413" s="144"/>
      <c r="H413" s="144"/>
      <c r="I413" s="20" t="s">
        <v>1392</v>
      </c>
      <c r="J413" s="20" t="s">
        <v>1386</v>
      </c>
      <c r="K413" s="20" t="s">
        <v>73</v>
      </c>
      <c r="L413" s="27">
        <v>17</v>
      </c>
      <c r="M413" s="20">
        <v>25</v>
      </c>
      <c r="N413" s="55" t="s">
        <v>68</v>
      </c>
      <c r="AB413" s="55">
        <v>0</v>
      </c>
      <c r="AF413" s="59">
        <v>14012</v>
      </c>
      <c r="AH413" s="55" t="s">
        <v>737</v>
      </c>
      <c r="AI413" s="55" t="s">
        <v>869</v>
      </c>
      <c r="AJ413" s="55"/>
      <c r="AK413" s="55"/>
      <c r="AL413" s="55"/>
      <c r="AN413" s="55"/>
      <c r="AO413" s="55"/>
      <c r="AQ413" s="55"/>
      <c r="AR413" s="55"/>
      <c r="AT413" s="55"/>
      <c r="AU413" s="55"/>
      <c r="AY413" s="101"/>
      <c r="AZ413" s="55">
        <v>389.22</v>
      </c>
      <c r="BA413" s="55">
        <v>20</v>
      </c>
      <c r="BB413" s="55">
        <v>7784.4000000000005</v>
      </c>
      <c r="BC413" s="61">
        <f t="shared" si="12"/>
        <v>0.12633403443172081</v>
      </c>
    </row>
    <row r="414" spans="1:55" x14ac:dyDescent="0.25">
      <c r="B414" s="55" t="s">
        <v>72</v>
      </c>
      <c r="D414" s="55" t="s">
        <v>854</v>
      </c>
      <c r="E414" s="56" t="s">
        <v>888</v>
      </c>
      <c r="F414" s="55"/>
      <c r="G414" s="55"/>
      <c r="H414" s="55"/>
      <c r="I414" s="55" t="s">
        <v>855</v>
      </c>
      <c r="J414" s="55" t="s">
        <v>87</v>
      </c>
      <c r="K414" s="55" t="s">
        <v>135</v>
      </c>
      <c r="M414" s="55">
        <v>25</v>
      </c>
      <c r="AF414" s="59">
        <v>210000</v>
      </c>
      <c r="AH414" s="55"/>
      <c r="AI414" s="55" t="s">
        <v>856</v>
      </c>
      <c r="AJ414" s="55" t="s">
        <v>1484</v>
      </c>
      <c r="AK414" s="55">
        <v>83369.78</v>
      </c>
      <c r="AL414" s="55"/>
      <c r="AM414" s="55" t="s">
        <v>1485</v>
      </c>
      <c r="AN414" s="55">
        <v>88630.22</v>
      </c>
      <c r="AO414" s="55"/>
      <c r="AP414" s="55" t="s">
        <v>1486</v>
      </c>
      <c r="AQ414" s="55">
        <v>19000</v>
      </c>
      <c r="AR414" s="55"/>
      <c r="AT414" s="55"/>
      <c r="AU414" s="55"/>
      <c r="AY414" s="55"/>
      <c r="BB414" s="55"/>
      <c r="BC414" s="55"/>
    </row>
    <row r="415" spans="1:55" x14ac:dyDescent="0.25">
      <c r="B415" s="55" t="s">
        <v>65</v>
      </c>
      <c r="D415" s="55" t="s">
        <v>811</v>
      </c>
      <c r="E415" s="56" t="s">
        <v>888</v>
      </c>
      <c r="F415" s="55"/>
      <c r="G415" s="102">
        <v>7900</v>
      </c>
      <c r="H415" s="102">
        <v>8399</v>
      </c>
      <c r="I415" s="36" t="s">
        <v>650</v>
      </c>
      <c r="J415" s="36" t="s">
        <v>661</v>
      </c>
      <c r="K415" s="36" t="s">
        <v>256</v>
      </c>
      <c r="L415" s="57">
        <v>26</v>
      </c>
      <c r="M415" s="55">
        <v>25</v>
      </c>
      <c r="N415" s="55" t="s">
        <v>68</v>
      </c>
      <c r="AF415" s="59">
        <v>70776.100000000006</v>
      </c>
      <c r="AG415" s="59" t="s">
        <v>812</v>
      </c>
      <c r="AH415" s="55"/>
      <c r="AJ415" s="55"/>
      <c r="AK415" s="55"/>
      <c r="AL415" s="55"/>
      <c r="AN415" s="55"/>
      <c r="AO415" s="55"/>
      <c r="AQ415" s="55"/>
      <c r="AR415" s="55"/>
      <c r="AT415" s="55"/>
      <c r="AU415" s="55"/>
      <c r="AY415" s="104" t="s">
        <v>813</v>
      </c>
      <c r="AZ415" s="55">
        <v>3055.009135275654</v>
      </c>
      <c r="BA415" s="55">
        <v>14.946600150143221</v>
      </c>
      <c r="BB415" s="55">
        <v>45662</v>
      </c>
      <c r="BC415" s="40">
        <f t="shared" ref="BC415:BC434" si="13">BB415/(5280*11.67)</f>
        <v>0.74105450390797434</v>
      </c>
    </row>
    <row r="416" spans="1:55" x14ac:dyDescent="0.25">
      <c r="B416" s="55" t="s">
        <v>65</v>
      </c>
      <c r="E416" s="55" t="s">
        <v>866</v>
      </c>
      <c r="F416" s="55"/>
      <c r="G416" s="102"/>
      <c r="H416" s="102"/>
      <c r="I416" s="55" t="s">
        <v>1394</v>
      </c>
      <c r="J416" s="55" t="s">
        <v>1395</v>
      </c>
      <c r="K416" s="55" t="s">
        <v>1396</v>
      </c>
      <c r="L416" s="57">
        <v>41.860354696016088</v>
      </c>
      <c r="M416" s="55">
        <v>26</v>
      </c>
      <c r="N416" s="55" t="s">
        <v>68</v>
      </c>
      <c r="AB416" s="55">
        <v>0</v>
      </c>
      <c r="AF416" s="59">
        <v>92931.365894543967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2239.9298586699988</v>
      </c>
      <c r="BA416" s="55">
        <v>23</v>
      </c>
      <c r="BB416" s="55">
        <v>51628.536608079979</v>
      </c>
      <c r="BC416" s="61">
        <f t="shared" si="13"/>
        <v>0.83788619823037547</v>
      </c>
    </row>
    <row r="417" spans="2:55" x14ac:dyDescent="0.25">
      <c r="B417" s="55" t="s">
        <v>65</v>
      </c>
      <c r="E417" s="55" t="s">
        <v>866</v>
      </c>
      <c r="F417" s="55"/>
      <c r="G417" s="55"/>
      <c r="H417" s="55"/>
      <c r="I417" s="55" t="s">
        <v>1397</v>
      </c>
      <c r="J417" s="55" t="s">
        <v>1398</v>
      </c>
      <c r="K417" s="55" t="s">
        <v>1399</v>
      </c>
      <c r="L417" s="57">
        <v>37</v>
      </c>
      <c r="M417" s="55">
        <v>26</v>
      </c>
      <c r="N417" s="55" t="s">
        <v>68</v>
      </c>
      <c r="AB417" s="55">
        <v>6</v>
      </c>
      <c r="AF417" s="59">
        <v>47250</v>
      </c>
      <c r="AH417" s="55"/>
      <c r="AI417" s="55" t="s">
        <v>145</v>
      </c>
      <c r="AJ417" s="55" t="s">
        <v>1488</v>
      </c>
      <c r="AK417" s="55">
        <v>112284.06</v>
      </c>
      <c r="AL417" s="55"/>
      <c r="AM417" s="55" t="s">
        <v>1489</v>
      </c>
      <c r="AN417" s="55">
        <v>50492.42</v>
      </c>
      <c r="AO417" s="55"/>
      <c r="AP417" s="55" t="s">
        <v>1490</v>
      </c>
      <c r="AQ417" s="55">
        <v>17653.650000000001</v>
      </c>
      <c r="AR417" s="55"/>
      <c r="AS417" s="55" t="s">
        <v>1491</v>
      </c>
      <c r="AT417" s="55">
        <v>28163.58</v>
      </c>
      <c r="AU417" s="55"/>
      <c r="AY417" s="55"/>
      <c r="BB417" s="55">
        <v>27008</v>
      </c>
      <c r="BC417" s="61">
        <f t="shared" si="13"/>
        <v>0.4383163252057854</v>
      </c>
    </row>
    <row r="418" spans="2:55" x14ac:dyDescent="0.25">
      <c r="B418" s="55" t="s">
        <v>65</v>
      </c>
      <c r="E418" s="55" t="s">
        <v>866</v>
      </c>
      <c r="F418" s="55"/>
      <c r="G418" s="102"/>
      <c r="H418" s="102"/>
      <c r="I418" s="55" t="s">
        <v>1396</v>
      </c>
      <c r="J418" s="55" t="s">
        <v>1394</v>
      </c>
      <c r="K418" s="55" t="s">
        <v>1400</v>
      </c>
      <c r="L418" s="57">
        <v>35</v>
      </c>
      <c r="M418" s="55">
        <v>26</v>
      </c>
      <c r="N418" s="55" t="s">
        <v>68</v>
      </c>
      <c r="AB418" s="55">
        <v>1</v>
      </c>
      <c r="AF418" s="59">
        <v>39974.21999999995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854.14999999999895</v>
      </c>
      <c r="BA418" s="55">
        <v>26</v>
      </c>
      <c r="BB418" s="55">
        <v>22207.899999999972</v>
      </c>
      <c r="BC418" s="61">
        <f t="shared" si="13"/>
        <v>0.36041488146243889</v>
      </c>
    </row>
    <row r="419" spans="2:55" x14ac:dyDescent="0.25">
      <c r="E419" s="55" t="s">
        <v>866</v>
      </c>
      <c r="F419" s="55"/>
      <c r="G419" s="55"/>
      <c r="H419" s="55"/>
      <c r="I419" s="55" t="s">
        <v>1401</v>
      </c>
      <c r="M419" s="55">
        <v>26</v>
      </c>
      <c r="AF419" s="59">
        <v>122844</v>
      </c>
      <c r="AH419" s="55"/>
      <c r="AI419" s="55" t="s">
        <v>145</v>
      </c>
      <c r="AJ419" s="55"/>
      <c r="AK419" s="55"/>
      <c r="AL419" s="55"/>
      <c r="AN419" s="55"/>
      <c r="AO419" s="55"/>
      <c r="AQ419" s="55"/>
      <c r="AR419" s="55"/>
      <c r="AT419" s="55"/>
      <c r="AU419" s="55"/>
      <c r="AY419" s="55"/>
      <c r="BB419" s="55"/>
      <c r="BC419" s="61">
        <f t="shared" si="13"/>
        <v>0</v>
      </c>
    </row>
    <row r="420" spans="2:55" x14ac:dyDescent="0.25">
      <c r="B420" s="55" t="s">
        <v>65</v>
      </c>
      <c r="E420" s="55" t="s">
        <v>866</v>
      </c>
      <c r="F420" s="55"/>
      <c r="G420" s="102"/>
      <c r="H420" s="102"/>
      <c r="I420" s="55" t="s">
        <v>1402</v>
      </c>
      <c r="J420" s="55" t="s">
        <v>1394</v>
      </c>
      <c r="K420" s="55" t="s">
        <v>73</v>
      </c>
      <c r="L420" s="57">
        <v>32</v>
      </c>
      <c r="M420" s="55">
        <v>26</v>
      </c>
      <c r="N420" s="55" t="s">
        <v>68</v>
      </c>
      <c r="AB420" s="55">
        <v>4</v>
      </c>
      <c r="AF420" s="59">
        <v>69295.463999999949</v>
      </c>
      <c r="AH420" s="55"/>
      <c r="AI420" s="55" t="s">
        <v>869</v>
      </c>
      <c r="AJ420" s="55"/>
      <c r="AK420" s="55"/>
      <c r="AL420" s="55"/>
      <c r="AN420" s="55"/>
      <c r="AO420" s="55"/>
      <c r="AQ420" s="55"/>
      <c r="AR420" s="55"/>
      <c r="AT420" s="55"/>
      <c r="AU420" s="55"/>
      <c r="AY420" s="101"/>
      <c r="BB420" s="55">
        <v>38497</v>
      </c>
      <c r="BC420" s="61">
        <f t="shared" si="13"/>
        <v>0.62477279218924464</v>
      </c>
    </row>
    <row r="421" spans="2:55" x14ac:dyDescent="0.25">
      <c r="B421" s="55" t="s">
        <v>65</v>
      </c>
      <c r="C421" s="58"/>
      <c r="D421" s="58"/>
      <c r="E421" s="55" t="s">
        <v>866</v>
      </c>
      <c r="F421" s="55"/>
      <c r="G421" s="55"/>
      <c r="H421" s="100"/>
      <c r="I421" s="55" t="s">
        <v>1403</v>
      </c>
      <c r="J421" s="55" t="s">
        <v>1404</v>
      </c>
      <c r="K421" s="55" t="s">
        <v>73</v>
      </c>
      <c r="L421" s="57">
        <v>69</v>
      </c>
      <c r="M421" s="55">
        <v>26</v>
      </c>
      <c r="N421" s="55" t="s">
        <v>68</v>
      </c>
      <c r="AB421" s="55">
        <v>0</v>
      </c>
      <c r="AF421" s="59">
        <v>3877.2000000000003</v>
      </c>
      <c r="AI421" s="55" t="s">
        <v>869</v>
      </c>
      <c r="AY421" s="101"/>
      <c r="AZ421" s="55">
        <v>89.75</v>
      </c>
      <c r="BA421" s="55">
        <v>24</v>
      </c>
      <c r="BB421" s="60">
        <v>2154</v>
      </c>
      <c r="BC421" s="61">
        <f t="shared" si="13"/>
        <v>3.4957544597647425E-2</v>
      </c>
    </row>
    <row r="422" spans="2:55" x14ac:dyDescent="0.25">
      <c r="B422" s="55" t="s">
        <v>65</v>
      </c>
      <c r="C422" s="58"/>
      <c r="D422" s="58"/>
      <c r="E422" s="55" t="s">
        <v>866</v>
      </c>
      <c r="F422" s="55"/>
      <c r="G422" s="55"/>
      <c r="H422" s="100"/>
      <c r="I422" s="55" t="s">
        <v>1404</v>
      </c>
      <c r="J422" s="55" t="s">
        <v>1405</v>
      </c>
      <c r="K422" s="55" t="s">
        <v>460</v>
      </c>
      <c r="L422" s="57">
        <v>18.545716148467886</v>
      </c>
      <c r="M422" s="55">
        <v>26</v>
      </c>
      <c r="N422" s="55" t="s">
        <v>68</v>
      </c>
      <c r="AB422" s="55">
        <v>24</v>
      </c>
      <c r="AF422" s="59">
        <v>38431.583999999959</v>
      </c>
      <c r="AI422" s="55" t="s">
        <v>869</v>
      </c>
      <c r="AY422" s="101"/>
      <c r="AZ422" s="55">
        <v>889.61999999999898</v>
      </c>
      <c r="BA422" s="55">
        <v>24</v>
      </c>
      <c r="BB422" s="60">
        <v>21350.879999999976</v>
      </c>
      <c r="BC422" s="61">
        <f t="shared" si="13"/>
        <v>0.34650619303575564</v>
      </c>
    </row>
    <row r="423" spans="2:55" x14ac:dyDescent="0.25">
      <c r="B423" s="55" t="s">
        <v>65</v>
      </c>
      <c r="E423" s="55" t="s">
        <v>866</v>
      </c>
      <c r="F423" s="55"/>
      <c r="G423" s="55"/>
      <c r="H423" s="55"/>
      <c r="I423" s="55" t="s">
        <v>1406</v>
      </c>
      <c r="J423" s="55" t="s">
        <v>687</v>
      </c>
      <c r="K423" s="55" t="s">
        <v>1407</v>
      </c>
      <c r="L423" s="57">
        <v>42</v>
      </c>
      <c r="M423" s="55">
        <v>26</v>
      </c>
      <c r="N423" s="55" t="s">
        <v>68</v>
      </c>
      <c r="AB423" s="55">
        <v>5</v>
      </c>
      <c r="AF423" s="59">
        <v>38500</v>
      </c>
      <c r="AH423" s="55"/>
      <c r="AI423" s="55" t="s">
        <v>145</v>
      </c>
      <c r="AJ423" s="55" t="s">
        <v>1492</v>
      </c>
      <c r="AK423" s="55"/>
      <c r="AL423" s="55"/>
      <c r="AN423" s="55"/>
      <c r="AO423" s="55"/>
      <c r="AQ423" s="55"/>
      <c r="AR423" s="55"/>
      <c r="AT423" s="55"/>
      <c r="AU423" s="55"/>
      <c r="AY423" s="55"/>
      <c r="BB423" s="55">
        <v>21891</v>
      </c>
      <c r="BC423" s="61">
        <f t="shared" si="13"/>
        <v>0.35527187037469815</v>
      </c>
    </row>
    <row r="424" spans="2:55" x14ac:dyDescent="0.25">
      <c r="B424" s="55" t="s">
        <v>65</v>
      </c>
      <c r="E424" s="55" t="s">
        <v>866</v>
      </c>
      <c r="G424" s="100"/>
      <c r="H424" s="100"/>
      <c r="I424" s="55" t="s">
        <v>1408</v>
      </c>
      <c r="J424" s="55" t="s">
        <v>1409</v>
      </c>
      <c r="K424" s="55" t="s">
        <v>73</v>
      </c>
      <c r="L424" s="57">
        <v>58</v>
      </c>
      <c r="M424" s="55">
        <v>26</v>
      </c>
      <c r="N424" s="55" t="s">
        <v>68</v>
      </c>
      <c r="AB424" s="55">
        <v>0</v>
      </c>
      <c r="AF424" s="59">
        <v>17266.788</v>
      </c>
      <c r="AI424" s="55" t="s">
        <v>869</v>
      </c>
      <c r="AY424" s="101"/>
      <c r="AZ424" s="55">
        <v>436.03</v>
      </c>
      <c r="BA424" s="55">
        <v>22</v>
      </c>
      <c r="BB424" s="60">
        <v>9592.66</v>
      </c>
      <c r="BC424" s="61">
        <f t="shared" si="13"/>
        <v>0.15568051985147102</v>
      </c>
    </row>
    <row r="425" spans="2:55" x14ac:dyDescent="0.25">
      <c r="B425" s="55" t="s">
        <v>65</v>
      </c>
      <c r="E425" s="55" t="s">
        <v>866</v>
      </c>
      <c r="F425" s="55"/>
      <c r="G425" s="102"/>
      <c r="H425" s="102"/>
      <c r="I425" s="55" t="s">
        <v>1410</v>
      </c>
      <c r="J425" s="55" t="s">
        <v>1411</v>
      </c>
      <c r="K425" s="55" t="s">
        <v>1412</v>
      </c>
      <c r="L425" s="57">
        <v>34.490659921054096</v>
      </c>
      <c r="M425" s="55">
        <v>26</v>
      </c>
      <c r="N425" s="55" t="s">
        <v>68</v>
      </c>
      <c r="AB425" s="55">
        <v>0</v>
      </c>
      <c r="AF425" s="59">
        <v>31081.535999999956</v>
      </c>
      <c r="AH425" s="55"/>
      <c r="AI425" s="55" t="s">
        <v>869</v>
      </c>
      <c r="AJ425" s="55"/>
      <c r="AK425" s="55"/>
      <c r="AL425" s="55"/>
      <c r="AN425" s="55"/>
      <c r="AO425" s="55"/>
      <c r="AQ425" s="55"/>
      <c r="AR425" s="55"/>
      <c r="AT425" s="55"/>
      <c r="AU425" s="55"/>
      <c r="AY425" s="101"/>
      <c r="AZ425" s="55">
        <v>719.479999999999</v>
      </c>
      <c r="BA425" s="55">
        <v>24</v>
      </c>
      <c r="BB425" s="55">
        <v>17267.519999999975</v>
      </c>
      <c r="BC425" s="61">
        <f t="shared" si="13"/>
        <v>0.28023681545532403</v>
      </c>
    </row>
    <row r="426" spans="2:55" x14ac:dyDescent="0.25">
      <c r="B426" s="55" t="s">
        <v>65</v>
      </c>
      <c r="E426" s="55" t="s">
        <v>866</v>
      </c>
      <c r="F426" s="55"/>
      <c r="G426" s="102"/>
      <c r="H426" s="102"/>
      <c r="I426" s="55" t="s">
        <v>1413</v>
      </c>
      <c r="J426" s="55" t="s">
        <v>1414</v>
      </c>
      <c r="K426" s="55" t="s">
        <v>1400</v>
      </c>
      <c r="L426" s="57">
        <v>39</v>
      </c>
      <c r="M426" s="55">
        <v>26</v>
      </c>
      <c r="N426" s="55" t="s">
        <v>68</v>
      </c>
      <c r="AB426" s="55">
        <v>6</v>
      </c>
      <c r="AF426" s="59">
        <v>36193.950000000004</v>
      </c>
      <c r="AH426" s="55"/>
      <c r="AI426" s="55" t="s">
        <v>869</v>
      </c>
      <c r="AJ426" s="55"/>
      <c r="AK426" s="55"/>
      <c r="AL426" s="55"/>
      <c r="AN426" s="55"/>
      <c r="AO426" s="55"/>
      <c r="AQ426" s="55"/>
      <c r="AR426" s="55"/>
      <c r="AT426" s="55"/>
      <c r="AU426" s="55"/>
      <c r="AY426" s="101"/>
      <c r="AZ426" s="55">
        <v>874.25</v>
      </c>
      <c r="BA426" s="55">
        <v>23</v>
      </c>
      <c r="BB426" s="55">
        <v>20107.75</v>
      </c>
      <c r="BC426" s="61">
        <f t="shared" si="13"/>
        <v>0.32633127547973306</v>
      </c>
    </row>
    <row r="427" spans="2:55" x14ac:dyDescent="0.25">
      <c r="B427" s="55" t="s">
        <v>65</v>
      </c>
      <c r="E427" s="55" t="s">
        <v>866</v>
      </c>
      <c r="G427" s="100"/>
      <c r="H427" s="100"/>
      <c r="I427" s="55" t="s">
        <v>1415</v>
      </c>
      <c r="J427" s="55" t="s">
        <v>1416</v>
      </c>
      <c r="K427" s="55" t="s">
        <v>73</v>
      </c>
      <c r="L427" s="57">
        <v>33</v>
      </c>
      <c r="M427" s="55">
        <v>26</v>
      </c>
      <c r="N427" s="55" t="s">
        <v>68</v>
      </c>
      <c r="AB427" s="55">
        <v>0</v>
      </c>
      <c r="AF427" s="59">
        <v>12043.547999999959</v>
      </c>
      <c r="AI427" s="55" t="s">
        <v>869</v>
      </c>
      <c r="AY427" s="101"/>
      <c r="AZ427" s="55">
        <v>304.12999999999897</v>
      </c>
      <c r="BA427" s="55">
        <v>22</v>
      </c>
      <c r="BB427" s="60">
        <v>6690.8599999999769</v>
      </c>
      <c r="BC427" s="61">
        <f t="shared" si="13"/>
        <v>0.1085868323336186</v>
      </c>
    </row>
    <row r="428" spans="2:55" x14ac:dyDescent="0.25">
      <c r="B428" s="55" t="s">
        <v>65</v>
      </c>
      <c r="E428" s="55" t="s">
        <v>866</v>
      </c>
      <c r="F428" s="55"/>
      <c r="G428" s="102"/>
      <c r="H428" s="102"/>
      <c r="I428" s="55" t="s">
        <v>1411</v>
      </c>
      <c r="J428" s="55" t="s">
        <v>1394</v>
      </c>
      <c r="K428" s="55" t="s">
        <v>1417</v>
      </c>
      <c r="L428" s="57">
        <v>41</v>
      </c>
      <c r="M428" s="55">
        <v>26</v>
      </c>
      <c r="N428" s="55" t="s">
        <v>68</v>
      </c>
      <c r="AB428" s="55">
        <v>6</v>
      </c>
      <c r="AF428" s="59">
        <v>10746.432000000001</v>
      </c>
      <c r="AH428" s="55"/>
      <c r="AI428" s="55" t="s">
        <v>869</v>
      </c>
      <c r="AJ428" s="55"/>
      <c r="AK428" s="55"/>
      <c r="AL428" s="55"/>
      <c r="AN428" s="55"/>
      <c r="AO428" s="55"/>
      <c r="AQ428" s="55"/>
      <c r="AR428" s="55"/>
      <c r="AT428" s="55"/>
      <c r="AU428" s="55"/>
      <c r="AY428" s="101"/>
      <c r="AZ428" s="55">
        <v>248.76</v>
      </c>
      <c r="BA428" s="55">
        <v>24</v>
      </c>
      <c r="BB428" s="55">
        <v>5970.24</v>
      </c>
      <c r="BC428" s="61">
        <f t="shared" si="13"/>
        <v>9.689179714886656E-2</v>
      </c>
    </row>
    <row r="429" spans="2:55" x14ac:dyDescent="0.25">
      <c r="B429" s="55" t="s">
        <v>65</v>
      </c>
      <c r="E429" s="55" t="s">
        <v>866</v>
      </c>
      <c r="G429" s="100"/>
      <c r="H429" s="100"/>
      <c r="I429" s="55" t="s">
        <v>1418</v>
      </c>
      <c r="J429" s="55" t="s">
        <v>1416</v>
      </c>
      <c r="K429" s="55" t="s">
        <v>73</v>
      </c>
      <c r="L429" s="57">
        <v>28</v>
      </c>
      <c r="M429" s="55">
        <v>26</v>
      </c>
      <c r="N429" s="55" t="s">
        <v>68</v>
      </c>
      <c r="AB429" s="55">
        <v>0</v>
      </c>
      <c r="AF429" s="59">
        <v>10504.691999999963</v>
      </c>
      <c r="AI429" s="55" t="s">
        <v>869</v>
      </c>
      <c r="AY429" s="101"/>
      <c r="AZ429" s="55">
        <v>265.26999999999902</v>
      </c>
      <c r="BA429" s="55">
        <v>22</v>
      </c>
      <c r="BB429" s="60">
        <v>5835.9399999999787</v>
      </c>
      <c r="BC429" s="61">
        <f t="shared" si="13"/>
        <v>9.4712225078548637E-2</v>
      </c>
    </row>
    <row r="430" spans="2:55" x14ac:dyDescent="0.25">
      <c r="B430" s="55" t="s">
        <v>65</v>
      </c>
      <c r="E430" s="55" t="s">
        <v>866</v>
      </c>
      <c r="G430" s="100"/>
      <c r="H430" s="100"/>
      <c r="I430" s="55" t="s">
        <v>1416</v>
      </c>
      <c r="J430" s="55" t="s">
        <v>1409</v>
      </c>
      <c r="K430" s="55" t="s">
        <v>1415</v>
      </c>
      <c r="L430" s="57">
        <v>50.787712711197216</v>
      </c>
      <c r="M430" s="55">
        <v>26</v>
      </c>
      <c r="N430" s="55" t="s">
        <v>68</v>
      </c>
      <c r="AB430" s="55">
        <v>8</v>
      </c>
      <c r="AF430" s="59">
        <v>85603.391999999556</v>
      </c>
      <c r="AI430" s="55" t="s">
        <v>869</v>
      </c>
      <c r="AY430" s="101"/>
      <c r="AZ430" s="55">
        <v>1981.5599999999899</v>
      </c>
      <c r="BA430" s="55">
        <v>24</v>
      </c>
      <c r="BB430" s="60">
        <v>47557.439999999755</v>
      </c>
      <c r="BC430" s="61">
        <f t="shared" si="13"/>
        <v>0.77181584482355292</v>
      </c>
    </row>
    <row r="431" spans="2:55" x14ac:dyDescent="0.25">
      <c r="B431" s="55" t="s">
        <v>65</v>
      </c>
      <c r="E431" s="55" t="s">
        <v>866</v>
      </c>
      <c r="F431" s="55"/>
      <c r="G431" s="102"/>
      <c r="H431" s="102"/>
      <c r="I431" s="55" t="s">
        <v>92</v>
      </c>
      <c r="J431" s="55" t="s">
        <v>1394</v>
      </c>
      <c r="K431" s="55" t="s">
        <v>73</v>
      </c>
      <c r="L431" s="57">
        <v>64</v>
      </c>
      <c r="M431" s="55">
        <v>26</v>
      </c>
      <c r="N431" s="55" t="s">
        <v>68</v>
      </c>
      <c r="AB431" s="55">
        <v>1</v>
      </c>
      <c r="AF431" s="59">
        <v>21875.327999999998</v>
      </c>
      <c r="AH431" s="55"/>
      <c r="AI431" s="55" t="s">
        <v>869</v>
      </c>
      <c r="AJ431" s="55"/>
      <c r="AK431" s="55"/>
      <c r="AL431" s="55"/>
      <c r="AN431" s="55"/>
      <c r="AO431" s="55"/>
      <c r="AQ431" s="55"/>
      <c r="AR431" s="55"/>
      <c r="AT431" s="55"/>
      <c r="AU431" s="55"/>
      <c r="AY431" s="101"/>
      <c r="AZ431" s="55">
        <v>759.56</v>
      </c>
      <c r="BA431" s="55">
        <v>16</v>
      </c>
      <c r="BB431" s="55">
        <v>12152.96</v>
      </c>
      <c r="BC431" s="61">
        <f t="shared" si="13"/>
        <v>0.19723195969982601</v>
      </c>
    </row>
    <row r="432" spans="2:55" x14ac:dyDescent="0.25">
      <c r="B432" s="55" t="s">
        <v>65</v>
      </c>
      <c r="E432" s="55" t="s">
        <v>866</v>
      </c>
      <c r="F432" s="55"/>
      <c r="G432" s="102"/>
      <c r="H432" s="102"/>
      <c r="I432" s="55" t="s">
        <v>1419</v>
      </c>
      <c r="J432" s="55" t="s">
        <v>1394</v>
      </c>
      <c r="K432" s="55" t="s">
        <v>1400</v>
      </c>
      <c r="L432" s="57">
        <v>26.486066024331297</v>
      </c>
      <c r="M432" s="55">
        <v>26</v>
      </c>
      <c r="N432" s="55" t="s">
        <v>68</v>
      </c>
      <c r="AB432" s="55">
        <v>4</v>
      </c>
      <c r="AF432" s="59">
        <v>38181.923999999963</v>
      </c>
      <c r="AH432" s="55"/>
      <c r="AI432" s="55" t="s">
        <v>869</v>
      </c>
      <c r="AJ432" s="55"/>
      <c r="AK432" s="55"/>
      <c r="AL432" s="55"/>
      <c r="AN432" s="55"/>
      <c r="AO432" s="55"/>
      <c r="AQ432" s="55"/>
      <c r="AR432" s="55"/>
      <c r="AT432" s="55"/>
      <c r="AU432" s="55"/>
      <c r="AY432" s="101"/>
      <c r="AZ432" s="55">
        <v>936.49999999999886</v>
      </c>
      <c r="BA432" s="55">
        <v>23</v>
      </c>
      <c r="BB432" s="55">
        <v>21212.179999999978</v>
      </c>
      <c r="BC432" s="61">
        <f t="shared" si="13"/>
        <v>0.34425521279634358</v>
      </c>
    </row>
    <row r="433" spans="2:55" x14ac:dyDescent="0.25">
      <c r="B433" s="55" t="s">
        <v>65</v>
      </c>
      <c r="E433" s="55" t="s">
        <v>866</v>
      </c>
      <c r="G433" s="100"/>
      <c r="H433" s="100"/>
      <c r="I433" s="55" t="s">
        <v>1420</v>
      </c>
      <c r="J433" s="55" t="s">
        <v>1409</v>
      </c>
      <c r="K433" s="55" t="s">
        <v>73</v>
      </c>
      <c r="L433" s="57">
        <v>80</v>
      </c>
      <c r="M433" s="55">
        <v>26</v>
      </c>
      <c r="N433" s="55" t="s">
        <v>68</v>
      </c>
      <c r="AB433" s="55">
        <v>0</v>
      </c>
      <c r="AF433" s="59">
        <v>12974.939999999999</v>
      </c>
      <c r="AI433" s="55" t="s">
        <v>869</v>
      </c>
      <c r="AY433" s="101"/>
      <c r="AZ433" s="55">
        <v>327.64999999999998</v>
      </c>
      <c r="BA433" s="55">
        <v>22</v>
      </c>
      <c r="BB433" s="60">
        <v>7208.2999999999993</v>
      </c>
      <c r="BC433" s="61">
        <f t="shared" si="13"/>
        <v>0.11698443301913738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1409</v>
      </c>
      <c r="J434" s="55" t="s">
        <v>95</v>
      </c>
      <c r="K434" s="55" t="s">
        <v>1415</v>
      </c>
      <c r="L434" s="57">
        <v>50.789295044912819</v>
      </c>
      <c r="M434" s="55">
        <v>26</v>
      </c>
      <c r="N434" s="55" t="s">
        <v>68</v>
      </c>
      <c r="AB434" s="55">
        <v>13</v>
      </c>
      <c r="AF434" s="59">
        <v>117732.09600000001</v>
      </c>
      <c r="AI434" s="55" t="s">
        <v>869</v>
      </c>
      <c r="AY434" s="101"/>
      <c r="AZ434" s="55">
        <v>2395.29</v>
      </c>
      <c r="BA434" s="55">
        <v>30</v>
      </c>
      <c r="BB434" s="60">
        <v>65406.720000000001</v>
      </c>
      <c r="BC434" s="61">
        <f t="shared" si="13"/>
        <v>1.0614941185635274</v>
      </c>
    </row>
    <row r="435" spans="2:55" x14ac:dyDescent="0.25">
      <c r="B435" s="20"/>
      <c r="C435" s="20"/>
      <c r="D435" s="20" t="s">
        <v>1538</v>
      </c>
      <c r="E435" s="24"/>
      <c r="F435" s="25"/>
      <c r="G435" s="80"/>
      <c r="H435" s="80"/>
      <c r="I435" s="257" t="s">
        <v>1546</v>
      </c>
      <c r="J435" s="246"/>
      <c r="K435" s="246"/>
      <c r="L435" s="80"/>
      <c r="M435" s="246">
        <v>17</v>
      </c>
      <c r="N435" s="71"/>
      <c r="AB435" s="57"/>
      <c r="AF435" s="103"/>
      <c r="AH435" s="37" t="s">
        <v>737</v>
      </c>
      <c r="AY435" s="63"/>
      <c r="AZ435" s="73"/>
      <c r="BA435" s="66"/>
      <c r="BB435" s="74"/>
      <c r="BC435" s="40"/>
    </row>
    <row r="436" spans="2:55" x14ac:dyDescent="0.25">
      <c r="B436" s="55" t="s">
        <v>1493</v>
      </c>
      <c r="D436" s="55" t="s">
        <v>1494</v>
      </c>
      <c r="E436" s="55" t="s">
        <v>866</v>
      </c>
      <c r="F436" s="55"/>
      <c r="G436" s="55"/>
      <c r="H436" s="55"/>
      <c r="I436" s="92" t="s">
        <v>1495</v>
      </c>
      <c r="AG436" s="59">
        <f>2005.42+2670.5</f>
        <v>4675.92</v>
      </c>
      <c r="AH436" s="55"/>
      <c r="AJ436" s="55"/>
      <c r="AK436" s="55"/>
      <c r="AL436" s="55"/>
      <c r="AN436" s="55"/>
      <c r="AO436" s="55"/>
      <c r="AQ436" s="55"/>
      <c r="AR436" s="55"/>
      <c r="AT436" s="55"/>
      <c r="AU436" s="55"/>
      <c r="AY436" s="55"/>
      <c r="BB436" s="55"/>
      <c r="BC436" s="55"/>
    </row>
    <row r="437" spans="2:55" x14ac:dyDescent="0.25">
      <c r="B437" s="55" t="s">
        <v>1493</v>
      </c>
      <c r="D437" s="55" t="s">
        <v>1547</v>
      </c>
      <c r="E437" s="55" t="s">
        <v>937</v>
      </c>
      <c r="F437" s="55"/>
      <c r="G437" s="55"/>
      <c r="H437" s="55"/>
      <c r="I437" s="55" t="s">
        <v>1548</v>
      </c>
      <c r="AG437" s="59">
        <v>5650</v>
      </c>
      <c r="AH437" s="55"/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BB437" s="55"/>
      <c r="BC437" s="55"/>
    </row>
    <row r="438" spans="2:55" x14ac:dyDescent="0.25">
      <c r="B438" s="55" t="s">
        <v>1493</v>
      </c>
      <c r="D438" s="55" t="s">
        <v>1549</v>
      </c>
      <c r="F438" s="55"/>
      <c r="G438" s="55"/>
      <c r="H438" s="55"/>
      <c r="I438" s="55" t="s">
        <v>1550</v>
      </c>
      <c r="AG438" s="59">
        <f>22050+7690</f>
        <v>29740</v>
      </c>
      <c r="AH438" s="55"/>
      <c r="AJ438" s="55"/>
      <c r="AK438" s="55"/>
      <c r="AL438" s="55"/>
      <c r="AN438" s="55"/>
      <c r="AO438" s="55"/>
      <c r="AQ438" s="55"/>
      <c r="AR438" s="55"/>
      <c r="AT438" s="55"/>
      <c r="AU438" s="55"/>
      <c r="AY438" s="55"/>
      <c r="BB438" s="55"/>
      <c r="BC438" s="55"/>
    </row>
    <row r="439" spans="2:55" x14ac:dyDescent="0.25">
      <c r="B439" s="55" t="s">
        <v>859</v>
      </c>
      <c r="D439" s="55" t="s">
        <v>860</v>
      </c>
      <c r="E439" s="56" t="s">
        <v>866</v>
      </c>
      <c r="F439" s="55"/>
      <c r="G439" s="55"/>
      <c r="H439" s="55"/>
      <c r="I439" s="55" t="s">
        <v>861</v>
      </c>
      <c r="AF439" s="59">
        <v>71609</v>
      </c>
      <c r="AG439" s="59">
        <f>17701.73+29292.49+39362.68+25706.24</f>
        <v>112063.14</v>
      </c>
      <c r="AH439" s="55"/>
      <c r="AJ439" s="55"/>
      <c r="AK439" s="55"/>
      <c r="AL439" s="55"/>
      <c r="AN439" s="55"/>
      <c r="AO439" s="55"/>
      <c r="AQ439" s="55"/>
      <c r="AR439" s="55"/>
      <c r="AT439" s="55"/>
      <c r="AU439" s="55"/>
      <c r="AY439" s="55"/>
      <c r="BB439" s="55"/>
      <c r="BC439" s="55"/>
    </row>
    <row r="440" spans="2:55" x14ac:dyDescent="0.25">
      <c r="F440" s="55"/>
      <c r="G440" s="55"/>
      <c r="H440" s="55"/>
      <c r="AH440" s="55"/>
      <c r="AJ440" s="55"/>
      <c r="AK440" s="55"/>
      <c r="AL440" s="55"/>
      <c r="AN440" s="55"/>
      <c r="AO440" s="55"/>
      <c r="AQ440" s="55"/>
      <c r="AR440" s="55"/>
      <c r="AT440" s="55"/>
      <c r="AU440" s="55"/>
      <c r="AY440" s="55"/>
      <c r="BB440" s="55"/>
      <c r="BC440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F14B"/>
  </sheetPr>
  <dimension ref="A1:BD446"/>
  <sheetViews>
    <sheetView tabSelected="1" topLeftCell="I2" workbookViewId="0">
      <pane ySplit="1" topLeftCell="A3" activePane="bottomLeft" state="frozen"/>
      <selection activeCell="I2" sqref="I2"/>
      <selection pane="bottomLeft" activeCell="I14" sqref="I14"/>
    </sheetView>
  </sheetViews>
  <sheetFormatPr defaultColWidth="9.140625" defaultRowHeight="15" x14ac:dyDescent="0.25"/>
  <cols>
    <col min="1" max="1" width="10.140625" style="55" hidden="1" customWidth="1"/>
    <col min="2" max="2" width="13.7109375" style="55" hidden="1" customWidth="1"/>
    <col min="3" max="3" width="9.5703125" style="55" hidden="1" customWidth="1"/>
    <col min="4" max="4" width="11.7109375" style="55" hidden="1" customWidth="1"/>
    <col min="5" max="5" width="13.28515625" style="55" hidden="1" customWidth="1"/>
    <col min="6" max="8" width="14.42578125" style="37" hidden="1" customWidth="1"/>
    <col min="9" max="9" width="27.140625" style="55" bestFit="1" customWidth="1"/>
    <col min="10" max="10" width="34.85546875" style="55" customWidth="1"/>
    <col min="11" max="11" width="42.28515625" style="55" bestFit="1" customWidth="1"/>
    <col min="12" max="12" width="7.140625" style="57" bestFit="1" customWidth="1"/>
    <col min="13" max="13" width="12.5703125" style="55" customWidth="1"/>
    <col min="14" max="14" width="18.28515625" style="55" customWidth="1"/>
    <col min="15" max="15" width="7" style="55" hidden="1" customWidth="1"/>
    <col min="16" max="16" width="6.5703125" style="55" hidden="1" customWidth="1"/>
    <col min="17" max="17" width="10.42578125" style="55" hidden="1" customWidth="1"/>
    <col min="18" max="18" width="9.140625" style="55" hidden="1" customWidth="1"/>
    <col min="19" max="19" width="6.42578125" style="55" hidden="1" customWidth="1"/>
    <col min="20" max="20" width="8" style="55" hidden="1" customWidth="1"/>
    <col min="21" max="22" width="10.7109375" style="55" hidden="1" customWidth="1"/>
    <col min="23" max="23" width="11.140625" style="55" hidden="1" customWidth="1"/>
    <col min="24" max="25" width="10.140625" style="55" hidden="1" customWidth="1"/>
    <col min="26" max="26" width="8.7109375" style="55" hidden="1" customWidth="1"/>
    <col min="27" max="27" width="13.140625" style="55" hidden="1" customWidth="1"/>
    <col min="28" max="28" width="18.42578125" style="55" hidden="1" customWidth="1"/>
    <col min="29" max="29" width="11.140625" style="55" hidden="1" customWidth="1"/>
    <col min="30" max="30" width="15.28515625" style="55" hidden="1" customWidth="1"/>
    <col min="31" max="31" width="19.7109375" style="55" hidden="1" customWidth="1"/>
    <col min="32" max="32" width="13.85546875" style="59" customWidth="1"/>
    <col min="33" max="33" width="23.42578125" style="59" customWidth="1"/>
    <col min="34" max="34" width="14.28515625" style="37" bestFit="1" customWidth="1"/>
    <col min="35" max="35" width="30.7109375" style="55" customWidth="1"/>
    <col min="36" max="36" width="28" style="57" bestFit="1" customWidth="1"/>
    <col min="37" max="37" width="14.28515625" style="59" customWidth="1"/>
    <col min="38" max="38" width="20.140625" style="59" bestFit="1" customWidth="1"/>
    <col min="39" max="39" width="27.42578125" style="55" customWidth="1"/>
    <col min="40" max="41" width="14.28515625" style="59" customWidth="1"/>
    <col min="42" max="42" width="27.42578125" style="55" customWidth="1"/>
    <col min="43" max="44" width="14.28515625" style="59" customWidth="1"/>
    <col min="45" max="45" width="27.42578125" style="55" customWidth="1"/>
    <col min="46" max="47" width="14.28515625" style="59" customWidth="1"/>
    <col min="48" max="48" width="27.42578125" style="55" customWidth="1"/>
    <col min="49" max="50" width="14.28515625" style="55" customWidth="1"/>
    <col min="51" max="51" width="54.42578125" style="64" customWidth="1"/>
    <col min="52" max="53" width="14.28515625" style="55" hidden="1" customWidth="1"/>
    <col min="54" max="54" width="14.28515625" style="60" hidden="1" customWidth="1"/>
    <col min="55" max="55" width="14.28515625" style="61" hidden="1" customWidth="1"/>
    <col min="56" max="56" width="0" style="55" hidden="1" customWidth="1"/>
    <col min="57" max="16384" width="9.140625" style="55"/>
  </cols>
  <sheetData>
    <row r="1" spans="1:56" s="43" customFormat="1" ht="15.75" hidden="1" thickBot="1" x14ac:dyDescent="0.3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3.5" thickBot="1" x14ac:dyDescent="0.3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20" t="s">
        <v>65</v>
      </c>
      <c r="C3" s="20"/>
      <c r="D3" s="20" t="s">
        <v>1453</v>
      </c>
      <c r="E3" s="20" t="s">
        <v>866</v>
      </c>
      <c r="F3" s="20"/>
      <c r="G3" s="144"/>
      <c r="H3" s="144"/>
      <c r="I3" s="20" t="s">
        <v>202</v>
      </c>
      <c r="J3" s="20" t="s">
        <v>1454</v>
      </c>
      <c r="K3" s="20" t="s">
        <v>86</v>
      </c>
      <c r="L3" s="27">
        <v>50</v>
      </c>
      <c r="M3" s="20">
        <v>1</v>
      </c>
      <c r="N3" s="20" t="s">
        <v>68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1">
        <v>13598.63</v>
      </c>
      <c r="AG3" s="41">
        <v>13598.63</v>
      </c>
      <c r="AH3" s="20" t="s">
        <v>700</v>
      </c>
      <c r="AI3" s="20" t="s">
        <v>869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159"/>
      <c r="BB3" s="55">
        <v>14567</v>
      </c>
      <c r="BC3" s="61">
        <f>BB3/(5280*11.67)</f>
        <v>0.23640972709096103</v>
      </c>
      <c r="BD3" s="86"/>
    </row>
    <row r="4" spans="1:56" ht="15" customHeight="1" x14ac:dyDescent="0.25">
      <c r="A4" s="85"/>
      <c r="B4" s="55" t="s">
        <v>65</v>
      </c>
      <c r="D4" s="55" t="s">
        <v>1496</v>
      </c>
      <c r="E4" s="55" t="s">
        <v>866</v>
      </c>
      <c r="G4" s="100"/>
      <c r="H4" s="100"/>
      <c r="I4" s="55" t="s">
        <v>867</v>
      </c>
      <c r="J4" s="55" t="s">
        <v>868</v>
      </c>
      <c r="K4" s="55" t="s">
        <v>73</v>
      </c>
      <c r="L4" s="57">
        <v>30.688069152001802</v>
      </c>
      <c r="M4" s="55">
        <v>1</v>
      </c>
      <c r="N4" s="55" t="s">
        <v>68</v>
      </c>
      <c r="AB4" s="55">
        <v>1</v>
      </c>
      <c r="AF4" s="59">
        <v>100503</v>
      </c>
      <c r="AG4" s="59">
        <v>5448.79</v>
      </c>
      <c r="AI4" s="55" t="s">
        <v>869</v>
      </c>
      <c r="AY4" s="101"/>
      <c r="AZ4" s="55">
        <v>2965.84</v>
      </c>
      <c r="BA4" s="55">
        <v>19</v>
      </c>
      <c r="BB4" s="60">
        <v>55835.259999999995</v>
      </c>
      <c r="BC4" s="61">
        <f>BB4/(5280*11.67)</f>
        <v>0.9061576562540572</v>
      </c>
      <c r="BD4" s="86"/>
    </row>
    <row r="5" spans="1:56" ht="15" customHeight="1" x14ac:dyDescent="0.25">
      <c r="A5" s="85"/>
      <c r="B5" s="55" t="s">
        <v>65</v>
      </c>
      <c r="E5" s="55" t="s">
        <v>866</v>
      </c>
      <c r="F5" s="55"/>
      <c r="G5" s="102"/>
      <c r="H5" s="102"/>
      <c r="I5" s="55" t="s">
        <v>870</v>
      </c>
      <c r="J5" s="55" t="s">
        <v>321</v>
      </c>
      <c r="K5" s="55" t="s">
        <v>128</v>
      </c>
      <c r="L5" s="57">
        <v>30.184818929395508</v>
      </c>
      <c r="M5" s="55">
        <v>1</v>
      </c>
      <c r="N5" s="55" t="s">
        <v>68</v>
      </c>
      <c r="AB5" s="55">
        <v>14</v>
      </c>
      <c r="AF5" s="59">
        <v>155020</v>
      </c>
      <c r="AH5" s="55"/>
      <c r="AI5" s="55" t="s">
        <v>869</v>
      </c>
      <c r="AJ5" s="55"/>
      <c r="AK5" s="55"/>
      <c r="AL5" s="55"/>
      <c r="AN5" s="55"/>
      <c r="AO5" s="55"/>
      <c r="AQ5" s="55"/>
      <c r="AR5" s="55"/>
      <c r="AT5" s="55"/>
      <c r="AU5" s="55"/>
      <c r="AY5" s="101" t="s">
        <v>871</v>
      </c>
      <c r="AZ5" s="55">
        <v>2421.8757023699977</v>
      </c>
      <c r="BA5" s="55">
        <v>35.25</v>
      </c>
      <c r="BB5" s="55">
        <v>86122.439582949926</v>
      </c>
      <c r="BC5" s="61">
        <f>BB5/(5280*11.67)</f>
        <v>1.3976922110395396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870</v>
      </c>
      <c r="J6" s="55" t="s">
        <v>128</v>
      </c>
      <c r="K6" s="55" t="s">
        <v>923</v>
      </c>
      <c r="L6" s="57">
        <v>29.290693530360549</v>
      </c>
      <c r="M6" s="55">
        <v>1</v>
      </c>
      <c r="N6" s="55" t="s">
        <v>68</v>
      </c>
      <c r="AB6" s="55">
        <v>6</v>
      </c>
      <c r="AF6" s="59">
        <v>54951.191999999995</v>
      </c>
      <c r="AI6" s="55" t="s">
        <v>869</v>
      </c>
      <c r="AY6" s="101"/>
      <c r="AZ6" s="55">
        <v>984.81999999999994</v>
      </c>
      <c r="BA6" s="55">
        <v>30.666666666666668</v>
      </c>
      <c r="BB6" s="60">
        <v>30528.439999999995</v>
      </c>
      <c r="BC6" s="61">
        <f>BB6/(5280*11.67)</f>
        <v>0.49545000129833028</v>
      </c>
      <c r="BD6" s="86"/>
    </row>
    <row r="7" spans="1:56" ht="15" customHeight="1" x14ac:dyDescent="0.25">
      <c r="A7" s="85"/>
      <c r="E7" s="55" t="s">
        <v>866</v>
      </c>
      <c r="F7" s="55"/>
      <c r="G7" s="102"/>
      <c r="H7" s="102"/>
      <c r="I7" s="55" t="s">
        <v>1564</v>
      </c>
      <c r="J7" s="55" t="s">
        <v>1565</v>
      </c>
      <c r="K7" s="55" t="s">
        <v>73</v>
      </c>
      <c r="M7" s="55">
        <v>1</v>
      </c>
      <c r="N7" s="55" t="s">
        <v>68</v>
      </c>
      <c r="AF7" s="59">
        <v>6549</v>
      </c>
      <c r="AG7" s="55"/>
      <c r="AH7" s="59"/>
      <c r="AI7" s="55" t="s">
        <v>145</v>
      </c>
      <c r="AJ7" s="55" t="s">
        <v>1566</v>
      </c>
      <c r="AK7" s="55"/>
      <c r="AL7" s="55"/>
      <c r="AN7" s="55"/>
      <c r="AO7" s="55"/>
      <c r="AQ7" s="55"/>
      <c r="AR7" s="55"/>
      <c r="AT7" s="55"/>
      <c r="AU7" s="55"/>
      <c r="AY7" s="101"/>
      <c r="BB7" s="55"/>
      <c r="BD7" s="86"/>
    </row>
    <row r="8" spans="1:56" ht="15" customHeight="1" x14ac:dyDescent="0.25">
      <c r="A8" s="85"/>
      <c r="E8" s="55" t="s">
        <v>866</v>
      </c>
      <c r="F8" s="55"/>
      <c r="G8" s="102"/>
      <c r="H8" s="102"/>
      <c r="I8" s="55" t="s">
        <v>872</v>
      </c>
      <c r="M8" s="55">
        <v>1</v>
      </c>
      <c r="AF8" s="59">
        <v>40000</v>
      </c>
      <c r="AG8" s="55"/>
      <c r="AH8" s="59"/>
      <c r="AI8" s="55" t="s">
        <v>145</v>
      </c>
      <c r="AJ8" s="55" t="s">
        <v>1452</v>
      </c>
      <c r="AK8" s="55">
        <v>40000</v>
      </c>
      <c r="AL8" s="55"/>
      <c r="AN8" s="55"/>
      <c r="AO8" s="55"/>
      <c r="AQ8" s="55"/>
      <c r="AR8" s="55"/>
      <c r="AT8" s="55"/>
      <c r="AU8" s="55"/>
      <c r="AY8" s="101"/>
      <c r="BB8" s="55"/>
      <c r="BC8" s="61">
        <f>BB8/(5280*11.67)</f>
        <v>0</v>
      </c>
      <c r="BD8" s="86"/>
    </row>
    <row r="9" spans="1:56" ht="15" customHeight="1" x14ac:dyDescent="0.25">
      <c r="A9" s="85"/>
      <c r="B9" s="55" t="s">
        <v>65</v>
      </c>
      <c r="D9" s="55" t="s">
        <v>1497</v>
      </c>
      <c r="E9" s="55" t="s">
        <v>866</v>
      </c>
      <c r="G9" s="100"/>
      <c r="H9" s="100"/>
      <c r="I9" s="55" t="s">
        <v>876</v>
      </c>
      <c r="J9" s="55" t="s">
        <v>877</v>
      </c>
      <c r="K9" s="55" t="s">
        <v>73</v>
      </c>
      <c r="L9" s="57">
        <v>37.252673137388442</v>
      </c>
      <c r="M9" s="55">
        <v>1</v>
      </c>
      <c r="N9" s="55" t="s">
        <v>68</v>
      </c>
      <c r="AB9" s="55">
        <v>2</v>
      </c>
      <c r="AF9" s="59">
        <v>41202</v>
      </c>
      <c r="AI9" s="55" t="s">
        <v>869</v>
      </c>
      <c r="AY9" s="101" t="s">
        <v>878</v>
      </c>
      <c r="AZ9" s="55">
        <v>1321.1200000000001</v>
      </c>
      <c r="BA9" s="55">
        <v>17</v>
      </c>
      <c r="BB9" s="60">
        <v>22889.77</v>
      </c>
      <c r="BC9" s="61">
        <f>BB9/(5280*11.67)</f>
        <v>0.37148103788527953</v>
      </c>
      <c r="BD9" s="86"/>
    </row>
    <row r="10" spans="1:56" ht="15" customHeight="1" x14ac:dyDescent="0.25">
      <c r="A10" s="85"/>
      <c r="B10" s="55" t="s">
        <v>65</v>
      </c>
      <c r="E10" s="55" t="s">
        <v>866</v>
      </c>
      <c r="F10" s="55"/>
      <c r="G10" s="55"/>
      <c r="H10" s="55"/>
      <c r="I10" s="55" t="s">
        <v>1117</v>
      </c>
      <c r="J10" s="55" t="s">
        <v>482</v>
      </c>
      <c r="K10" s="55" t="s">
        <v>73</v>
      </c>
      <c r="L10" s="57">
        <v>41.220719951189771</v>
      </c>
      <c r="M10" s="55">
        <v>1</v>
      </c>
      <c r="N10" s="55" t="s">
        <v>68</v>
      </c>
      <c r="AB10" s="55">
        <v>5</v>
      </c>
      <c r="AF10" s="59">
        <v>29501.99999999996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55"/>
      <c r="AZ10" s="55">
        <v>819.49999999999898</v>
      </c>
      <c r="BA10" s="55">
        <v>20</v>
      </c>
      <c r="BB10" s="55">
        <v>16389.999999999978</v>
      </c>
      <c r="BC10" s="61">
        <f>BB10/(5280*11.67)</f>
        <v>0.26599542987717761</v>
      </c>
      <c r="BD10" s="86"/>
    </row>
    <row r="11" spans="1:56" ht="15" customHeight="1" x14ac:dyDescent="0.25">
      <c r="A11" s="85"/>
      <c r="E11" s="55" t="s">
        <v>866</v>
      </c>
      <c r="F11" s="55"/>
      <c r="G11" s="102"/>
      <c r="H11" s="102"/>
      <c r="I11" s="55" t="s">
        <v>1551</v>
      </c>
      <c r="J11" s="55" t="s">
        <v>1552</v>
      </c>
      <c r="K11" s="55" t="s">
        <v>1553</v>
      </c>
      <c r="M11" s="55">
        <v>1</v>
      </c>
      <c r="N11" s="55" t="s">
        <v>68</v>
      </c>
      <c r="AF11" s="59">
        <v>20000</v>
      </c>
      <c r="AG11" s="55"/>
      <c r="AH11" s="59"/>
      <c r="AI11" s="55" t="s">
        <v>145</v>
      </c>
      <c r="AJ11" s="55" t="s">
        <v>1554</v>
      </c>
      <c r="AK11" s="55">
        <v>20000</v>
      </c>
      <c r="AL11" s="55"/>
      <c r="AN11" s="55"/>
      <c r="AO11" s="55"/>
      <c r="AQ11" s="55"/>
      <c r="AR11" s="55"/>
      <c r="AT11" s="55"/>
      <c r="AU11" s="55"/>
      <c r="AY11" s="101"/>
      <c r="BB11" s="55"/>
      <c r="BD11" s="86"/>
    </row>
    <row r="12" spans="1:56" ht="15" customHeight="1" x14ac:dyDescent="0.25">
      <c r="A12" s="85"/>
      <c r="B12" s="55" t="s">
        <v>65</v>
      </c>
      <c r="E12" s="55" t="s">
        <v>866</v>
      </c>
      <c r="G12" s="55"/>
      <c r="H12" s="55"/>
      <c r="I12" s="55" t="s">
        <v>925</v>
      </c>
      <c r="J12" s="55" t="s">
        <v>926</v>
      </c>
      <c r="K12" s="55" t="s">
        <v>73</v>
      </c>
      <c r="L12" s="76">
        <v>56</v>
      </c>
      <c r="M12" s="55">
        <v>1</v>
      </c>
      <c r="N12" s="55" t="s">
        <v>68</v>
      </c>
      <c r="AB12" s="57">
        <v>0</v>
      </c>
      <c r="AF12" s="59">
        <v>9432</v>
      </c>
      <c r="AI12" s="55" t="s">
        <v>869</v>
      </c>
      <c r="AY12" s="63"/>
      <c r="AZ12" s="60">
        <v>187</v>
      </c>
      <c r="BA12" s="60">
        <v>28</v>
      </c>
      <c r="BB12" s="87">
        <v>5240</v>
      </c>
      <c r="BC12" s="61">
        <f>BB12/(5280*11.67)</f>
        <v>8.5040637739866531E-2</v>
      </c>
      <c r="BD12" s="86"/>
    </row>
    <row r="13" spans="1:56" ht="15" customHeight="1" x14ac:dyDescent="0.25">
      <c r="A13" s="85"/>
      <c r="E13" s="55" t="s">
        <v>866</v>
      </c>
      <c r="F13" s="55"/>
      <c r="G13" s="102"/>
      <c r="H13" s="102"/>
      <c r="I13" s="55" t="s">
        <v>1560</v>
      </c>
      <c r="J13" s="55" t="s">
        <v>1561</v>
      </c>
      <c r="K13" s="55" t="s">
        <v>1562</v>
      </c>
      <c r="M13" s="55">
        <v>1</v>
      </c>
      <c r="N13" s="55" t="s">
        <v>68</v>
      </c>
      <c r="AF13" s="59">
        <v>18250</v>
      </c>
      <c r="AG13" s="55"/>
      <c r="AH13" s="59"/>
      <c r="AI13" s="55" t="s">
        <v>145</v>
      </c>
      <c r="AJ13" s="55" t="s">
        <v>1563</v>
      </c>
      <c r="AK13" s="55"/>
      <c r="AL13" s="55"/>
      <c r="AN13" s="55"/>
      <c r="AO13" s="55"/>
      <c r="AQ13" s="55"/>
      <c r="AR13" s="55"/>
      <c r="AT13" s="55"/>
      <c r="AU13" s="55"/>
      <c r="AY13" s="101"/>
      <c r="BB13" s="55"/>
      <c r="BD13" s="86"/>
    </row>
    <row r="14" spans="1:56" ht="15" customHeight="1" x14ac:dyDescent="0.25">
      <c r="A14" s="85"/>
      <c r="B14" s="55" t="s">
        <v>65</v>
      </c>
      <c r="D14" s="55" t="s">
        <v>1496</v>
      </c>
      <c r="E14" s="55" t="s">
        <v>866</v>
      </c>
      <c r="G14" s="100"/>
      <c r="H14" s="100"/>
      <c r="I14" s="55" t="s">
        <v>880</v>
      </c>
      <c r="J14" s="55" t="s">
        <v>867</v>
      </c>
      <c r="K14" s="55" t="s">
        <v>881</v>
      </c>
      <c r="L14" s="57">
        <v>51.436412351619929</v>
      </c>
      <c r="M14" s="55">
        <v>1</v>
      </c>
      <c r="N14" s="55" t="s">
        <v>68</v>
      </c>
      <c r="AB14" s="55">
        <v>0</v>
      </c>
      <c r="AF14" s="59">
        <v>27007</v>
      </c>
      <c r="AG14" s="59" t="s">
        <v>1498</v>
      </c>
      <c r="AI14" s="55" t="s">
        <v>869</v>
      </c>
      <c r="AY14" s="101" t="s">
        <v>882</v>
      </c>
      <c r="AZ14" s="55">
        <v>759.68999999999903</v>
      </c>
      <c r="BA14" s="55">
        <v>20</v>
      </c>
      <c r="BB14" s="60">
        <v>15003.699999999979</v>
      </c>
      <c r="BC14" s="61">
        <f>BB14/(5280*11.67)</f>
        <v>0.24349698787359422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100"/>
      <c r="H15" s="100"/>
      <c r="I15" s="55" t="s">
        <v>892</v>
      </c>
      <c r="J15" s="55" t="s">
        <v>926</v>
      </c>
      <c r="K15" s="55" t="s">
        <v>73</v>
      </c>
      <c r="L15" s="57">
        <v>55</v>
      </c>
      <c r="M15" s="55">
        <v>1</v>
      </c>
      <c r="N15" s="55" t="s">
        <v>68</v>
      </c>
      <c r="AB15" s="55">
        <v>0</v>
      </c>
      <c r="AF15" s="59">
        <v>16247.519999999944</v>
      </c>
      <c r="AI15" s="55" t="s">
        <v>869</v>
      </c>
      <c r="AY15" s="101"/>
      <c r="AZ15" s="55">
        <v>300.87999999999897</v>
      </c>
      <c r="BA15" s="55">
        <v>30</v>
      </c>
      <c r="BB15" s="60">
        <v>9026.3999999999687</v>
      </c>
      <c r="BC15" s="61">
        <f>BB15/(5280*11.67)</f>
        <v>0.14649061307158942</v>
      </c>
      <c r="BD15" s="86"/>
    </row>
    <row r="16" spans="1:56" ht="15" customHeight="1" x14ac:dyDescent="0.25">
      <c r="A16" s="85"/>
      <c r="B16" s="55" t="s">
        <v>65</v>
      </c>
      <c r="D16" s="55" t="s">
        <v>1497</v>
      </c>
      <c r="E16" s="55" t="s">
        <v>866</v>
      </c>
      <c r="F16" s="55"/>
      <c r="G16" s="102"/>
      <c r="H16" s="102"/>
      <c r="I16" s="55" t="s">
        <v>883</v>
      </c>
      <c r="J16" s="55" t="s">
        <v>877</v>
      </c>
      <c r="K16" s="55" t="s">
        <v>73</v>
      </c>
      <c r="L16" s="57">
        <v>37</v>
      </c>
      <c r="M16" s="55">
        <v>1</v>
      </c>
      <c r="N16" s="55" t="s">
        <v>68</v>
      </c>
      <c r="AB16" s="55">
        <v>2</v>
      </c>
      <c r="AF16" s="59">
        <v>12907</v>
      </c>
      <c r="AH16" s="55"/>
      <c r="AI16" s="55" t="s">
        <v>869</v>
      </c>
      <c r="AJ16" s="55"/>
      <c r="AK16" s="55"/>
      <c r="AL16" s="55"/>
      <c r="AN16" s="55"/>
      <c r="AO16" s="55"/>
      <c r="AQ16" s="55"/>
      <c r="AR16" s="55"/>
      <c r="AT16" s="55"/>
      <c r="AU16" s="55"/>
      <c r="AY16" s="101" t="s">
        <v>884</v>
      </c>
      <c r="AZ16" s="55">
        <v>358.54</v>
      </c>
      <c r="BA16" s="55">
        <v>20</v>
      </c>
      <c r="BB16" s="55">
        <v>7170.8</v>
      </c>
      <c r="BC16" s="61">
        <f>BB16/(5280*11.67)</f>
        <v>0.1163758406688998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930</v>
      </c>
      <c r="J17" s="55" t="s">
        <v>926</v>
      </c>
      <c r="K17" s="55" t="s">
        <v>73</v>
      </c>
      <c r="L17" s="57">
        <v>51</v>
      </c>
      <c r="M17" s="55">
        <v>1</v>
      </c>
      <c r="N17" s="55" t="s">
        <v>68</v>
      </c>
      <c r="AB17" s="55">
        <v>0</v>
      </c>
      <c r="AF17" s="59">
        <v>10071.828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AZ17" s="55">
        <v>215.21</v>
      </c>
      <c r="BA17" s="55">
        <v>26</v>
      </c>
      <c r="BB17" s="55">
        <v>5595.46</v>
      </c>
      <c r="BC17" s="61">
        <f>BB17/(5280*11.67)</f>
        <v>9.0809444054945343E-2</v>
      </c>
      <c r="BD17" s="86"/>
    </row>
    <row r="18" spans="1:56" ht="15" customHeight="1" x14ac:dyDescent="0.25">
      <c r="A18" s="85"/>
      <c r="B18" s="55" t="s">
        <v>65</v>
      </c>
      <c r="E18" s="55" t="s">
        <v>866</v>
      </c>
      <c r="G18" s="55"/>
      <c r="H18" s="55"/>
      <c r="I18" s="55" t="s">
        <v>376</v>
      </c>
      <c r="J18" s="55" t="s">
        <v>885</v>
      </c>
      <c r="K18" s="55" t="s">
        <v>886</v>
      </c>
      <c r="L18" s="76">
        <v>30.973793155835782</v>
      </c>
      <c r="M18" s="55">
        <v>1</v>
      </c>
      <c r="N18" s="55" t="s">
        <v>68</v>
      </c>
      <c r="AB18" s="55">
        <v>12</v>
      </c>
      <c r="AF18" s="59">
        <v>62558</v>
      </c>
      <c r="AI18" s="55" t="s">
        <v>869</v>
      </c>
      <c r="AM18" s="62"/>
      <c r="AY18" s="63" t="s">
        <v>887</v>
      </c>
      <c r="AZ18" s="55">
        <v>1579.7399999999989</v>
      </c>
      <c r="BA18" s="55">
        <v>22</v>
      </c>
      <c r="BB18" s="87">
        <v>34754.279999999977</v>
      </c>
      <c r="BC18" s="61">
        <f>BB18/(5280*11.67)</f>
        <v>0.56403170522707757</v>
      </c>
      <c r="BD18" s="86"/>
    </row>
    <row r="19" spans="1:56" ht="15" customHeight="1" x14ac:dyDescent="0.25">
      <c r="A19" s="85"/>
      <c r="E19" s="55" t="s">
        <v>937</v>
      </c>
      <c r="F19" s="55"/>
      <c r="G19" s="102"/>
      <c r="H19" s="102"/>
      <c r="I19" s="55" t="s">
        <v>1555</v>
      </c>
      <c r="J19" s="55" t="s">
        <v>192</v>
      </c>
      <c r="K19" s="55" t="s">
        <v>1556</v>
      </c>
      <c r="M19" s="55">
        <v>1</v>
      </c>
      <c r="N19" s="55" t="s">
        <v>68</v>
      </c>
      <c r="AF19" s="59">
        <v>43747</v>
      </c>
      <c r="AG19" s="55"/>
      <c r="AH19" s="59"/>
      <c r="AI19" s="55" t="s">
        <v>145</v>
      </c>
      <c r="AJ19" s="55" t="s">
        <v>1557</v>
      </c>
      <c r="AK19" s="55">
        <v>10754.93</v>
      </c>
      <c r="AL19" s="55"/>
      <c r="AM19" s="55" t="s">
        <v>1558</v>
      </c>
      <c r="AN19" s="55">
        <v>48791.07</v>
      </c>
      <c r="AO19" s="55"/>
      <c r="AP19" s="55" t="s">
        <v>1559</v>
      </c>
      <c r="AQ19" s="55">
        <v>9000</v>
      </c>
      <c r="AR19" s="55"/>
      <c r="AT19" s="55"/>
      <c r="AU19" s="55"/>
      <c r="AY19" s="101"/>
      <c r="BB19" s="55"/>
      <c r="BD19" s="86"/>
    </row>
    <row r="20" spans="1:56" ht="15" customHeight="1" x14ac:dyDescent="0.25">
      <c r="A20" s="85"/>
      <c r="B20" s="28" t="s">
        <v>65</v>
      </c>
      <c r="C20" s="28"/>
      <c r="D20" s="28"/>
      <c r="E20" s="29" t="s">
        <v>888</v>
      </c>
      <c r="F20" s="38"/>
      <c r="G20" s="181">
        <v>2100</v>
      </c>
      <c r="H20" s="181">
        <v>2136</v>
      </c>
      <c r="I20" s="182" t="s">
        <v>116</v>
      </c>
      <c r="J20" s="70" t="s">
        <v>153</v>
      </c>
      <c r="K20" s="70" t="s">
        <v>154</v>
      </c>
      <c r="L20" s="69">
        <v>33</v>
      </c>
      <c r="M20" s="70">
        <v>1</v>
      </c>
      <c r="N20" s="182" t="s">
        <v>68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35" t="s">
        <v>262</v>
      </c>
      <c r="AC20" s="28"/>
      <c r="AD20" s="28"/>
      <c r="AE20" s="28"/>
      <c r="AF20" s="183">
        <v>110276</v>
      </c>
      <c r="AG20" s="34"/>
      <c r="AH20" s="38"/>
      <c r="AI20" s="28"/>
      <c r="AJ20" s="35"/>
      <c r="AK20" s="34"/>
      <c r="AL20" s="34"/>
      <c r="AM20" s="28"/>
      <c r="AN20" s="34"/>
      <c r="AO20" s="34"/>
      <c r="AP20" s="28"/>
      <c r="AQ20" s="34"/>
      <c r="AR20" s="34"/>
      <c r="AS20" s="28"/>
      <c r="AT20" s="34"/>
      <c r="AU20" s="34"/>
      <c r="AV20" s="28"/>
      <c r="AW20" s="28"/>
      <c r="AX20" s="28"/>
      <c r="AY20" s="68" t="s">
        <v>155</v>
      </c>
      <c r="AZ20" s="184">
        <v>862</v>
      </c>
      <c r="BA20" s="181">
        <v>32</v>
      </c>
      <c r="BB20" s="74">
        <v>27569</v>
      </c>
      <c r="BC20" s="40">
        <f t="shared" ref="BC20:BC27" si="0">BB20/(5280*11.67)</f>
        <v>0.44742086676533976</v>
      </c>
      <c r="BD20" s="86"/>
    </row>
    <row r="21" spans="1:56" ht="15" customHeight="1" x14ac:dyDescent="0.25">
      <c r="A21" s="85"/>
      <c r="B21" s="28" t="s">
        <v>65</v>
      </c>
      <c r="C21" s="28"/>
      <c r="D21" s="28"/>
      <c r="E21" s="29" t="s">
        <v>888</v>
      </c>
      <c r="F21" s="38"/>
      <c r="G21" s="181">
        <v>1800</v>
      </c>
      <c r="H21" s="181">
        <v>2125</v>
      </c>
      <c r="I21" s="182" t="s">
        <v>70</v>
      </c>
      <c r="J21" s="182" t="s">
        <v>73</v>
      </c>
      <c r="K21" s="182" t="s">
        <v>156</v>
      </c>
      <c r="L21" s="181">
        <v>36.145054945054945</v>
      </c>
      <c r="M21" s="182">
        <v>1</v>
      </c>
      <c r="N21" s="182" t="s">
        <v>68</v>
      </c>
      <c r="O21" s="28"/>
      <c r="P21" s="28"/>
      <c r="Q21" s="35"/>
      <c r="R21" s="35"/>
      <c r="S21" s="185"/>
      <c r="T21" s="35"/>
      <c r="U21" s="28"/>
      <c r="V21" s="35"/>
      <c r="W21" s="34"/>
      <c r="X21" s="34"/>
      <c r="Y21" s="34"/>
      <c r="Z21" s="34"/>
      <c r="AA21" s="34"/>
      <c r="AB21" s="35">
        <v>3</v>
      </c>
      <c r="AC21" s="185"/>
      <c r="AD21" s="186"/>
      <c r="AE21" s="187"/>
      <c r="AF21" s="183">
        <v>52188.5</v>
      </c>
      <c r="AG21" s="188"/>
      <c r="AH21" s="38"/>
      <c r="AI21" s="28"/>
      <c r="AJ21" s="35"/>
      <c r="AK21" s="34"/>
      <c r="AL21" s="34"/>
      <c r="AM21" s="28"/>
      <c r="AN21" s="34"/>
      <c r="AO21" s="34"/>
      <c r="AP21" s="28"/>
      <c r="AQ21" s="34"/>
      <c r="AR21" s="34"/>
      <c r="AS21" s="28"/>
      <c r="AT21" s="34"/>
      <c r="AU21" s="34"/>
      <c r="AV21" s="28"/>
      <c r="AW21" s="28"/>
      <c r="AX21" s="28"/>
      <c r="AY21" s="68" t="s">
        <v>157</v>
      </c>
      <c r="AZ21" s="184">
        <v>1342.940862323863</v>
      </c>
      <c r="BA21" s="181">
        <v>25.071841169339709</v>
      </c>
      <c r="BB21" s="74">
        <v>33670</v>
      </c>
      <c r="BC21" s="40">
        <f t="shared" si="0"/>
        <v>0.54643478486666153</v>
      </c>
      <c r="BD21" s="86"/>
    </row>
    <row r="22" spans="1:56" ht="15" customHeight="1" x14ac:dyDescent="0.25">
      <c r="A22" s="85"/>
      <c r="B22" s="28" t="s">
        <v>65</v>
      </c>
      <c r="C22" s="28"/>
      <c r="D22" s="28"/>
      <c r="E22" s="29" t="s">
        <v>888</v>
      </c>
      <c r="F22" s="38"/>
      <c r="G22" s="181">
        <v>2000</v>
      </c>
      <c r="H22" s="181">
        <v>2199</v>
      </c>
      <c r="I22" s="182" t="s">
        <v>158</v>
      </c>
      <c r="J22" s="182" t="s">
        <v>117</v>
      </c>
      <c r="K22" s="182" t="s">
        <v>159</v>
      </c>
      <c r="L22" s="181">
        <v>41.104051141729421</v>
      </c>
      <c r="M22" s="182">
        <v>1</v>
      </c>
      <c r="N22" s="182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5">
        <v>1</v>
      </c>
      <c r="AC22" s="28"/>
      <c r="AD22" s="28"/>
      <c r="AE22" s="28"/>
      <c r="AF22" s="183">
        <v>64010.35</v>
      </c>
      <c r="AG22" s="34"/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68" t="s">
        <v>160</v>
      </c>
      <c r="AZ22" s="184">
        <v>1717.4638482538398</v>
      </c>
      <c r="BA22" s="181">
        <v>24.045338737107631</v>
      </c>
      <c r="BB22" s="74">
        <v>41297</v>
      </c>
      <c r="BC22" s="40">
        <f t="shared" si="0"/>
        <v>0.6702143543403184</v>
      </c>
      <c r="BD22" s="86"/>
    </row>
    <row r="23" spans="1:56" ht="15" customHeight="1" x14ac:dyDescent="0.25">
      <c r="A23" s="85"/>
      <c r="B23" s="55" t="s">
        <v>65</v>
      </c>
      <c r="D23" s="55" t="s">
        <v>1497</v>
      </c>
      <c r="E23" s="55" t="s">
        <v>866</v>
      </c>
      <c r="F23" s="55"/>
      <c r="G23" s="102"/>
      <c r="H23" s="102"/>
      <c r="I23" s="55" t="s">
        <v>889</v>
      </c>
      <c r="J23" s="55" t="s">
        <v>877</v>
      </c>
      <c r="K23" s="55" t="s">
        <v>73</v>
      </c>
      <c r="L23" s="57">
        <v>90</v>
      </c>
      <c r="M23" s="55">
        <v>1</v>
      </c>
      <c r="N23" s="55" t="s">
        <v>68</v>
      </c>
      <c r="AB23" s="55">
        <v>0</v>
      </c>
      <c r="AF23" s="59">
        <v>48286</v>
      </c>
      <c r="AH23" s="55"/>
      <c r="AI23" s="55" t="s">
        <v>869</v>
      </c>
      <c r="AJ23" s="55"/>
      <c r="AK23" s="55"/>
      <c r="AL23" s="55"/>
      <c r="AN23" s="55"/>
      <c r="AO23" s="55"/>
      <c r="AQ23" s="55"/>
      <c r="AR23" s="55"/>
      <c r="AT23" s="55"/>
      <c r="AU23" s="55"/>
      <c r="AY23" s="101" t="s">
        <v>890</v>
      </c>
      <c r="BB23" s="55">
        <v>26825</v>
      </c>
      <c r="BC23" s="61">
        <f t="shared" si="0"/>
        <v>0.43534639453662594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F24" s="55"/>
      <c r="G24" s="102"/>
      <c r="H24" s="102"/>
      <c r="I24" s="55" t="s">
        <v>926</v>
      </c>
      <c r="J24" s="55" t="s">
        <v>931</v>
      </c>
      <c r="K24" s="55" t="s">
        <v>128</v>
      </c>
      <c r="L24" s="57">
        <v>35.288295193205364</v>
      </c>
      <c r="M24" s="55">
        <v>1</v>
      </c>
      <c r="N24" s="55" t="s">
        <v>68</v>
      </c>
      <c r="AB24" s="55">
        <v>9</v>
      </c>
      <c r="AF24" s="59">
        <v>79050.599999999904</v>
      </c>
      <c r="AH24" s="55"/>
      <c r="AI24" s="55" t="s">
        <v>869</v>
      </c>
      <c r="AJ24" s="55"/>
      <c r="AK24" s="55"/>
      <c r="AL24" s="55"/>
      <c r="AN24" s="55"/>
      <c r="AO24" s="55"/>
      <c r="AQ24" s="55"/>
      <c r="AR24" s="55"/>
      <c r="AT24" s="55"/>
      <c r="AU24" s="55"/>
      <c r="AY24" s="101"/>
      <c r="AZ24" s="55">
        <v>1631.469999999998</v>
      </c>
      <c r="BA24" s="55">
        <v>26.8</v>
      </c>
      <c r="BB24" s="55">
        <v>43916.999999999949</v>
      </c>
      <c r="BC24" s="61">
        <f t="shared" si="0"/>
        <v>0.71273467321025086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F25" s="55"/>
      <c r="G25" s="55"/>
      <c r="H25" s="55"/>
      <c r="I25" s="55" t="s">
        <v>1135</v>
      </c>
      <c r="J25" s="55" t="s">
        <v>1136</v>
      </c>
      <c r="K25" s="55" t="s">
        <v>73</v>
      </c>
      <c r="L25" s="57">
        <v>37</v>
      </c>
      <c r="M25" s="55">
        <v>1</v>
      </c>
      <c r="N25" s="55" t="s">
        <v>68</v>
      </c>
      <c r="AB25" s="55">
        <v>0</v>
      </c>
      <c r="AF25" s="59">
        <v>7507.0800000000008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55"/>
      <c r="AZ25" s="55">
        <v>208.53</v>
      </c>
      <c r="BA25" s="55">
        <v>20</v>
      </c>
      <c r="BB25" s="55">
        <v>4170.6000000000004</v>
      </c>
      <c r="BC25" s="61">
        <f t="shared" si="0"/>
        <v>6.7685206824024319E-2</v>
      </c>
      <c r="BD25" s="86"/>
    </row>
    <row r="26" spans="1:56" ht="15" customHeight="1" x14ac:dyDescent="0.25">
      <c r="A26" s="85"/>
      <c r="B26" s="55" t="s">
        <v>65</v>
      </c>
      <c r="E26" s="55" t="s">
        <v>866</v>
      </c>
      <c r="F26" s="55"/>
      <c r="G26" s="55"/>
      <c r="H26" s="55"/>
      <c r="I26" s="55" t="s">
        <v>1136</v>
      </c>
      <c r="J26" s="55" t="s">
        <v>1117</v>
      </c>
      <c r="K26" s="55" t="s">
        <v>1137</v>
      </c>
      <c r="L26" s="57">
        <v>48.939454357121157</v>
      </c>
      <c r="M26" s="55">
        <v>1</v>
      </c>
      <c r="N26" s="55" t="s">
        <v>68</v>
      </c>
      <c r="AB26" s="55">
        <v>5</v>
      </c>
      <c r="AF26" s="59">
        <v>50846.003999999957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55"/>
      <c r="AZ26" s="55">
        <v>1283.9899999999989</v>
      </c>
      <c r="BA26" s="55">
        <v>22</v>
      </c>
      <c r="BB26" s="55">
        <v>28247.779999999977</v>
      </c>
      <c r="BC26" s="61">
        <f t="shared" si="0"/>
        <v>0.45843687517852005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891</v>
      </c>
      <c r="J27" s="55" t="s">
        <v>892</v>
      </c>
      <c r="K27" s="55" t="s">
        <v>202</v>
      </c>
      <c r="L27" s="57">
        <v>19.939564626740211</v>
      </c>
      <c r="M27" s="55">
        <v>1</v>
      </c>
      <c r="N27" s="55" t="s">
        <v>68</v>
      </c>
      <c r="AB27" s="55">
        <v>21</v>
      </c>
      <c r="AF27" s="59">
        <v>144319</v>
      </c>
      <c r="AI27" s="55" t="s">
        <v>869</v>
      </c>
      <c r="AY27" s="101"/>
      <c r="AZ27" s="55">
        <v>2380.0934600499968</v>
      </c>
      <c r="BA27" s="55">
        <v>33.428571428571431</v>
      </c>
      <c r="BB27" s="60">
        <v>80177.19764169991</v>
      </c>
      <c r="BC27" s="61">
        <f t="shared" si="0"/>
        <v>1.3012061106193671</v>
      </c>
      <c r="BD27" s="86"/>
    </row>
    <row r="28" spans="1:56" ht="15" customHeight="1" x14ac:dyDescent="0.25">
      <c r="A28" s="85"/>
      <c r="G28" s="100"/>
      <c r="H28" s="100"/>
      <c r="I28" s="55" t="s">
        <v>1617</v>
      </c>
      <c r="J28" s="55" t="s">
        <v>202</v>
      </c>
      <c r="K28" s="55" t="s">
        <v>1450</v>
      </c>
      <c r="M28" s="55">
        <v>1</v>
      </c>
      <c r="N28" s="55" t="s">
        <v>68</v>
      </c>
      <c r="AF28" s="59">
        <v>55000</v>
      </c>
      <c r="AI28" s="55" t="s">
        <v>145</v>
      </c>
      <c r="AJ28" s="57" t="s">
        <v>1559</v>
      </c>
      <c r="AK28" s="59">
        <v>4951.0200000000004</v>
      </c>
      <c r="AM28" s="55" t="s">
        <v>1618</v>
      </c>
      <c r="AN28" s="59">
        <v>13951.02</v>
      </c>
      <c r="AP28" s="55" t="s">
        <v>1619</v>
      </c>
      <c r="AQ28" s="59">
        <v>629.71</v>
      </c>
      <c r="AS28" s="55" t="s">
        <v>1620</v>
      </c>
      <c r="AT28" s="59">
        <v>35468.25</v>
      </c>
      <c r="AY28" s="101"/>
      <c r="BD28" s="86"/>
    </row>
    <row r="29" spans="1:56" ht="15" customHeight="1" x14ac:dyDescent="0.25">
      <c r="A29" s="85"/>
      <c r="B29" s="55" t="s">
        <v>65</v>
      </c>
      <c r="D29" s="55" t="s">
        <v>1497</v>
      </c>
      <c r="E29" s="55" t="s">
        <v>866</v>
      </c>
      <c r="F29" s="55"/>
      <c r="G29" s="102"/>
      <c r="H29" s="102"/>
      <c r="I29" s="55" t="s">
        <v>893</v>
      </c>
      <c r="J29" s="55" t="s">
        <v>894</v>
      </c>
      <c r="K29" s="55" t="s">
        <v>889</v>
      </c>
      <c r="L29" s="57">
        <v>48</v>
      </c>
      <c r="M29" s="55">
        <v>1</v>
      </c>
      <c r="N29" s="55" t="s">
        <v>68</v>
      </c>
      <c r="AB29" s="55">
        <v>0</v>
      </c>
      <c r="AF29" s="59">
        <v>11885</v>
      </c>
      <c r="AH29" s="55"/>
      <c r="AI29" s="55" t="s">
        <v>869</v>
      </c>
      <c r="AJ29" s="55"/>
      <c r="AK29" s="55"/>
      <c r="AL29" s="55"/>
      <c r="AN29" s="55"/>
      <c r="AO29" s="55"/>
      <c r="AQ29" s="55"/>
      <c r="AR29" s="55"/>
      <c r="AT29" s="55"/>
      <c r="AU29" s="55"/>
      <c r="AY29" s="101"/>
      <c r="BB29" s="55">
        <v>6603</v>
      </c>
      <c r="BC29" s="61">
        <f t="shared" ref="BC29:BC56" si="1">BB29/(5280*11.67)</f>
        <v>0.10716094102983563</v>
      </c>
      <c r="BD29" s="86"/>
    </row>
    <row r="30" spans="1:56" ht="15" customHeight="1" x14ac:dyDescent="0.25">
      <c r="A30" s="85"/>
      <c r="B30" s="20" t="s">
        <v>72</v>
      </c>
      <c r="C30" s="20"/>
      <c r="D30" s="20"/>
      <c r="E30" s="20" t="s">
        <v>866</v>
      </c>
      <c r="F30" s="20"/>
      <c r="G30" s="144"/>
      <c r="H30" s="144"/>
      <c r="I30" s="20" t="s">
        <v>179</v>
      </c>
      <c r="J30" s="20" t="s">
        <v>91</v>
      </c>
      <c r="K30" s="20" t="s">
        <v>106</v>
      </c>
      <c r="L30" s="27">
        <v>55.608067868341763</v>
      </c>
      <c r="M30" s="20">
        <v>2</v>
      </c>
      <c r="N30" s="20" t="s">
        <v>71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>
        <v>16</v>
      </c>
      <c r="AC30" s="20"/>
      <c r="AD30" s="20"/>
      <c r="AE30" s="20"/>
      <c r="AF30" s="41">
        <v>938271.86113662191</v>
      </c>
      <c r="AG30" s="41">
        <v>810127.57</v>
      </c>
      <c r="AH30" s="20" t="s">
        <v>746</v>
      </c>
      <c r="AI30" s="20" t="s">
        <v>869</v>
      </c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159"/>
      <c r="AZ30" s="55">
        <v>9572.4105535699891</v>
      </c>
      <c r="BA30" s="55">
        <v>47.81818181818182</v>
      </c>
      <c r="BB30" s="55">
        <v>481165.05699313944</v>
      </c>
      <c r="BC30" s="61">
        <f t="shared" si="1"/>
        <v>7.8088899436709553</v>
      </c>
      <c r="BD30" s="86"/>
    </row>
    <row r="31" spans="1:56" ht="15" customHeight="1" x14ac:dyDescent="0.25">
      <c r="A31" s="91"/>
      <c r="B31" s="28" t="s">
        <v>65</v>
      </c>
      <c r="C31" s="28"/>
      <c r="D31" s="28" t="s">
        <v>781</v>
      </c>
      <c r="E31" s="29" t="s">
        <v>888</v>
      </c>
      <c r="F31" s="28"/>
      <c r="G31" s="189">
        <v>1915</v>
      </c>
      <c r="H31" s="189">
        <v>2135</v>
      </c>
      <c r="I31" s="28" t="s">
        <v>331</v>
      </c>
      <c r="J31" s="28" t="s">
        <v>332</v>
      </c>
      <c r="K31" s="28" t="s">
        <v>333</v>
      </c>
      <c r="L31" s="35">
        <v>27</v>
      </c>
      <c r="M31" s="28">
        <v>2</v>
      </c>
      <c r="N31" s="28" t="s">
        <v>69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4">
        <v>139301.25</v>
      </c>
      <c r="AG31" s="34">
        <f>73605.48+14538.57</f>
        <v>88144.049999999988</v>
      </c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190" t="s">
        <v>895</v>
      </c>
      <c r="AZ31" s="28">
        <v>4105.8566584328719</v>
      </c>
      <c r="BA31" s="28">
        <v>20.562091427766362</v>
      </c>
      <c r="BB31" s="55">
        <v>84425</v>
      </c>
      <c r="BC31" s="40">
        <f t="shared" si="1"/>
        <v>1.370144244501571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66"/>
      <c r="H32" s="66"/>
      <c r="I32" s="71" t="s">
        <v>896</v>
      </c>
      <c r="J32" s="71" t="s">
        <v>897</v>
      </c>
      <c r="K32" s="71" t="s">
        <v>73</v>
      </c>
      <c r="L32" s="66">
        <v>11</v>
      </c>
      <c r="M32" s="71">
        <v>2</v>
      </c>
      <c r="N32" s="71" t="s">
        <v>68</v>
      </c>
      <c r="Q32" s="57"/>
      <c r="R32" s="57"/>
      <c r="S32" s="61"/>
      <c r="T32" s="57"/>
      <c r="V32" s="57"/>
      <c r="W32" s="59"/>
      <c r="X32" s="59"/>
      <c r="Y32" s="59"/>
      <c r="Z32" s="59"/>
      <c r="AA32" s="59"/>
      <c r="AB32" s="57">
        <v>0</v>
      </c>
      <c r="AC32" s="61"/>
      <c r="AD32" s="21"/>
      <c r="AE32" s="22"/>
      <c r="AF32" s="103">
        <v>12440.519999999966</v>
      </c>
      <c r="AG32" s="23"/>
      <c r="AI32" s="55" t="s">
        <v>869</v>
      </c>
      <c r="AY32" s="72"/>
      <c r="AZ32" s="73">
        <v>345.56999999999903</v>
      </c>
      <c r="BA32" s="66">
        <v>20</v>
      </c>
      <c r="BB32" s="73">
        <v>6911.3999999999805</v>
      </c>
      <c r="BC32" s="61">
        <f t="shared" si="1"/>
        <v>0.1121660045181893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G33" s="66"/>
      <c r="H33" s="66"/>
      <c r="I33" s="71" t="s">
        <v>898</v>
      </c>
      <c r="J33" s="71" t="s">
        <v>897</v>
      </c>
      <c r="K33" s="71" t="s">
        <v>73</v>
      </c>
      <c r="L33" s="66">
        <v>62</v>
      </c>
      <c r="M33" s="71">
        <v>2</v>
      </c>
      <c r="N33" s="71" t="s">
        <v>68</v>
      </c>
      <c r="AB33" s="57">
        <v>0</v>
      </c>
      <c r="AF33" s="103">
        <v>16778.949000000001</v>
      </c>
      <c r="AI33" s="55" t="s">
        <v>869</v>
      </c>
      <c r="AY33" s="72" t="s">
        <v>899</v>
      </c>
      <c r="AZ33" s="73">
        <v>462.23</v>
      </c>
      <c r="BA33" s="66">
        <v>22</v>
      </c>
      <c r="BB33" s="73">
        <v>10169.060000000001</v>
      </c>
      <c r="BC33" s="61">
        <f t="shared" si="1"/>
        <v>0.16503499000285635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F34" s="55"/>
      <c r="G34" s="102"/>
      <c r="H34" s="102"/>
      <c r="I34" s="55" t="s">
        <v>337</v>
      </c>
      <c r="J34" s="55" t="s">
        <v>348</v>
      </c>
      <c r="K34" s="55" t="s">
        <v>900</v>
      </c>
      <c r="L34" s="57">
        <v>38.617665473342861</v>
      </c>
      <c r="M34" s="55">
        <v>2</v>
      </c>
      <c r="N34" s="55" t="s">
        <v>68</v>
      </c>
      <c r="AB34" s="55">
        <v>0</v>
      </c>
      <c r="AF34" s="59">
        <v>26909.712</v>
      </c>
      <c r="AH34" s="55"/>
      <c r="AI34" s="55" t="s">
        <v>869</v>
      </c>
      <c r="AJ34" s="55"/>
      <c r="AK34" s="55"/>
      <c r="AL34" s="55"/>
      <c r="AN34" s="55"/>
      <c r="AO34" s="55"/>
      <c r="AQ34" s="55"/>
      <c r="AR34" s="55"/>
      <c r="AT34" s="55"/>
      <c r="AU34" s="55"/>
      <c r="AY34" s="104"/>
      <c r="AZ34" s="55">
        <v>622.91000000000008</v>
      </c>
      <c r="BA34" s="55">
        <v>24</v>
      </c>
      <c r="BB34" s="55">
        <v>14949.84</v>
      </c>
      <c r="BC34" s="61">
        <f t="shared" si="1"/>
        <v>0.24262288696735998</v>
      </c>
      <c r="BD34" s="86"/>
    </row>
    <row r="35" spans="1:56" ht="15" customHeight="1" x14ac:dyDescent="0.25">
      <c r="A35" s="91"/>
      <c r="B35" s="28" t="s">
        <v>65</v>
      </c>
      <c r="C35" s="28"/>
      <c r="D35" s="28" t="s">
        <v>781</v>
      </c>
      <c r="E35" s="29" t="s">
        <v>888</v>
      </c>
      <c r="F35" s="38"/>
      <c r="G35" s="191">
        <v>2136</v>
      </c>
      <c r="H35" s="191">
        <v>2199</v>
      </c>
      <c r="I35" s="28" t="s">
        <v>340</v>
      </c>
      <c r="J35" s="28" t="s">
        <v>333</v>
      </c>
      <c r="K35" s="28" t="s">
        <v>91</v>
      </c>
      <c r="L35" s="35">
        <v>26</v>
      </c>
      <c r="M35" s="28">
        <v>2</v>
      </c>
      <c r="N35" s="28" t="s">
        <v>68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34">
        <v>22273.5</v>
      </c>
      <c r="AG35" s="34" t="s">
        <v>782</v>
      </c>
      <c r="AH35" s="38"/>
      <c r="AI35" s="28"/>
      <c r="AJ35" s="35"/>
      <c r="AK35" s="34"/>
      <c r="AL35" s="34"/>
      <c r="AM35" s="28"/>
      <c r="AN35" s="34"/>
      <c r="AO35" s="34"/>
      <c r="AP35" s="28"/>
      <c r="AQ35" s="34"/>
      <c r="AR35" s="34"/>
      <c r="AS35" s="28"/>
      <c r="AT35" s="34"/>
      <c r="AU35" s="34"/>
      <c r="AV35" s="28"/>
      <c r="AW35" s="28"/>
      <c r="AX35" s="28"/>
      <c r="AY35" s="190" t="s">
        <v>895</v>
      </c>
      <c r="AZ35" s="28">
        <v>674</v>
      </c>
      <c r="BA35" s="28">
        <v>24</v>
      </c>
      <c r="BB35" s="60">
        <v>14370</v>
      </c>
      <c r="BC35" s="40">
        <f t="shared" si="1"/>
        <v>0.23321258861104621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0"/>
      <c r="H36" s="100"/>
      <c r="I36" s="55" t="s">
        <v>901</v>
      </c>
      <c r="J36" s="55" t="s">
        <v>902</v>
      </c>
      <c r="K36" s="55" t="s">
        <v>73</v>
      </c>
      <c r="L36" s="57">
        <v>64</v>
      </c>
      <c r="M36" s="55">
        <v>2</v>
      </c>
      <c r="N36" s="55" t="s">
        <v>68</v>
      </c>
      <c r="AB36" s="55">
        <v>0</v>
      </c>
      <c r="AF36" s="59">
        <v>7492.1759999999995</v>
      </c>
      <c r="AI36" s="55" t="s">
        <v>869</v>
      </c>
      <c r="AY36" s="101"/>
      <c r="AZ36" s="55">
        <v>173.43</v>
      </c>
      <c r="BA36" s="55">
        <v>24</v>
      </c>
      <c r="BB36" s="60">
        <v>4162.32</v>
      </c>
      <c r="BC36" s="61">
        <f t="shared" si="1"/>
        <v>6.7550829633091836E-2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G37" s="100"/>
      <c r="H37" s="100"/>
      <c r="I37" s="55" t="s">
        <v>902</v>
      </c>
      <c r="J37" s="55" t="s">
        <v>903</v>
      </c>
      <c r="K37" s="55" t="s">
        <v>904</v>
      </c>
      <c r="L37" s="57">
        <v>46.080058973253408</v>
      </c>
      <c r="M37" s="55">
        <v>2</v>
      </c>
      <c r="N37" s="55" t="s">
        <v>68</v>
      </c>
      <c r="AB37" s="55">
        <v>8</v>
      </c>
      <c r="AF37" s="59">
        <v>93178.511999999944</v>
      </c>
      <c r="AI37" s="55" t="s">
        <v>869</v>
      </c>
      <c r="AY37" s="101"/>
      <c r="AZ37" s="55">
        <v>1437.9399999999989</v>
      </c>
      <c r="BA37" s="55">
        <v>36</v>
      </c>
      <c r="BB37" s="60">
        <v>51765.839999999967</v>
      </c>
      <c r="BC37" s="61">
        <f t="shared" si="1"/>
        <v>0.84011451273662019</v>
      </c>
      <c r="BD37" s="86"/>
    </row>
    <row r="38" spans="1:56" ht="15" customHeight="1" x14ac:dyDescent="0.25">
      <c r="A38" s="91"/>
      <c r="B38" s="55" t="s">
        <v>65</v>
      </c>
      <c r="E38" s="55" t="s">
        <v>866</v>
      </c>
      <c r="G38" s="100"/>
      <c r="H38" s="100"/>
      <c r="I38" s="55" t="s">
        <v>905</v>
      </c>
      <c r="J38" s="55" t="s">
        <v>906</v>
      </c>
      <c r="K38" s="55" t="s">
        <v>903</v>
      </c>
      <c r="L38" s="57">
        <v>19.851926721415033</v>
      </c>
      <c r="M38" s="55">
        <v>2</v>
      </c>
      <c r="N38" s="55" t="s">
        <v>68</v>
      </c>
      <c r="AB38" s="55">
        <v>12</v>
      </c>
      <c r="AF38" s="59">
        <v>92320.560000000012</v>
      </c>
      <c r="AI38" s="55" t="s">
        <v>869</v>
      </c>
      <c r="AY38" s="101" t="s">
        <v>907</v>
      </c>
      <c r="AZ38" s="55">
        <v>1424.7</v>
      </c>
      <c r="BA38" s="55">
        <v>36</v>
      </c>
      <c r="BB38" s="60">
        <v>51289.200000000004</v>
      </c>
      <c r="BC38" s="61">
        <f t="shared" si="1"/>
        <v>0.83237906052816091</v>
      </c>
      <c r="BD38" s="86"/>
    </row>
    <row r="39" spans="1:56" ht="15" customHeight="1" x14ac:dyDescent="0.25">
      <c r="A39" s="91"/>
      <c r="B39" s="55" t="s">
        <v>65</v>
      </c>
      <c r="E39" s="55" t="s">
        <v>866</v>
      </c>
      <c r="G39" s="100"/>
      <c r="H39" s="100"/>
      <c r="I39" s="55" t="s">
        <v>908</v>
      </c>
      <c r="J39" s="55" t="s">
        <v>340</v>
      </c>
      <c r="K39" s="55" t="s">
        <v>73</v>
      </c>
      <c r="L39" s="57">
        <v>20</v>
      </c>
      <c r="M39" s="55">
        <v>2</v>
      </c>
      <c r="N39" s="55" t="s">
        <v>68</v>
      </c>
      <c r="AB39" s="55">
        <v>0</v>
      </c>
      <c r="AF39" s="59">
        <v>94402.76400000001</v>
      </c>
      <c r="AI39" s="55" t="s">
        <v>869</v>
      </c>
      <c r="AY39" s="101"/>
      <c r="AZ39" s="55">
        <v>2280.2600000000002</v>
      </c>
      <c r="BA39" s="55">
        <v>23</v>
      </c>
      <c r="BB39" s="60">
        <v>52445.98</v>
      </c>
      <c r="BC39" s="61">
        <f t="shared" si="1"/>
        <v>0.85115259276570343</v>
      </c>
      <c r="BD39" s="86"/>
    </row>
    <row r="40" spans="1:56" ht="15" customHeight="1" x14ac:dyDescent="0.25">
      <c r="A40" s="91"/>
      <c r="B40" s="55" t="s">
        <v>65</v>
      </c>
      <c r="E40" s="55" t="s">
        <v>866</v>
      </c>
      <c r="G40" s="100"/>
      <c r="H40" s="100"/>
      <c r="I40" s="55" t="s">
        <v>909</v>
      </c>
      <c r="J40" s="55" t="s">
        <v>905</v>
      </c>
      <c r="K40" s="55" t="s">
        <v>73</v>
      </c>
      <c r="L40" s="57">
        <v>39</v>
      </c>
      <c r="M40" s="55">
        <v>2</v>
      </c>
      <c r="N40" s="55" t="s">
        <v>68</v>
      </c>
      <c r="AB40" s="55">
        <v>0</v>
      </c>
      <c r="AF40" s="59">
        <v>15129.504000000001</v>
      </c>
      <c r="AI40" s="55" t="s">
        <v>869</v>
      </c>
      <c r="AY40" s="104"/>
      <c r="AZ40" s="55">
        <v>350.22</v>
      </c>
      <c r="BA40" s="55">
        <v>24</v>
      </c>
      <c r="BB40" s="60">
        <v>8405.2800000000007</v>
      </c>
      <c r="BC40" s="61">
        <f t="shared" si="1"/>
        <v>0.13641037625613461</v>
      </c>
      <c r="BD40" s="86"/>
    </row>
    <row r="41" spans="1:56" ht="15" customHeight="1" x14ac:dyDescent="0.25">
      <c r="A41" s="91"/>
      <c r="B41" s="55" t="s">
        <v>65</v>
      </c>
      <c r="E41" s="55" t="s">
        <v>866</v>
      </c>
      <c r="G41" s="100"/>
      <c r="H41" s="100"/>
      <c r="I41" s="55" t="s">
        <v>897</v>
      </c>
      <c r="J41" s="55" t="s">
        <v>340</v>
      </c>
      <c r="K41" s="55" t="s">
        <v>337</v>
      </c>
      <c r="L41" s="57">
        <v>25.189262634360965</v>
      </c>
      <c r="M41" s="55">
        <v>2</v>
      </c>
      <c r="N41" s="55" t="s">
        <v>68</v>
      </c>
      <c r="AB41" s="55">
        <v>9</v>
      </c>
      <c r="AF41" s="59">
        <v>79433</v>
      </c>
      <c r="AI41" s="55" t="s">
        <v>869</v>
      </c>
      <c r="AY41" s="101" t="s">
        <v>910</v>
      </c>
      <c r="AZ41" s="55">
        <v>1922.2399999999971</v>
      </c>
      <c r="BA41" s="55">
        <v>23</v>
      </c>
      <c r="BB41" s="60">
        <v>44129.259999999929</v>
      </c>
      <c r="BC41" s="61">
        <f t="shared" si="1"/>
        <v>0.71617946820388867</v>
      </c>
      <c r="BD41" s="86"/>
    </row>
    <row r="42" spans="1:56" ht="15" customHeight="1" x14ac:dyDescent="0.25">
      <c r="A42" s="91"/>
      <c r="B42" s="55" t="s">
        <v>65</v>
      </c>
      <c r="E42" s="55" t="s">
        <v>866</v>
      </c>
      <c r="G42" s="100"/>
      <c r="H42" s="100"/>
      <c r="I42" s="55" t="s">
        <v>911</v>
      </c>
      <c r="J42" s="55" t="s">
        <v>897</v>
      </c>
      <c r="K42" s="55" t="s">
        <v>73</v>
      </c>
      <c r="L42" s="57">
        <v>54</v>
      </c>
      <c r="M42" s="55">
        <v>2</v>
      </c>
      <c r="N42" s="55" t="s">
        <v>68</v>
      </c>
      <c r="AB42" s="55">
        <v>0</v>
      </c>
      <c r="AF42" s="59">
        <v>14204</v>
      </c>
      <c r="AI42" s="55" t="s">
        <v>869</v>
      </c>
      <c r="AY42" s="101"/>
      <c r="AZ42" s="55">
        <v>438.4</v>
      </c>
      <c r="BA42" s="55">
        <v>18</v>
      </c>
      <c r="BB42" s="60">
        <v>7891.2</v>
      </c>
      <c r="BC42" s="61">
        <f t="shared" si="1"/>
        <v>0.12806730544519748</v>
      </c>
      <c r="BD42" s="86"/>
    </row>
    <row r="43" spans="1:56" ht="15" customHeight="1" x14ac:dyDescent="0.25">
      <c r="A43" s="91"/>
      <c r="B43" s="55" t="s">
        <v>65</v>
      </c>
      <c r="E43" s="55" t="s">
        <v>866</v>
      </c>
      <c r="F43" s="55"/>
      <c r="G43" s="102"/>
      <c r="H43" s="102"/>
      <c r="I43" s="55" t="s">
        <v>912</v>
      </c>
      <c r="J43" s="55" t="s">
        <v>897</v>
      </c>
      <c r="K43" s="55" t="s">
        <v>900</v>
      </c>
      <c r="L43" s="57">
        <v>55</v>
      </c>
      <c r="M43" s="55">
        <v>2</v>
      </c>
      <c r="N43" s="55" t="s">
        <v>68</v>
      </c>
      <c r="AB43" s="55">
        <v>0</v>
      </c>
      <c r="AF43" s="59">
        <v>20582.207999999959</v>
      </c>
      <c r="AH43" s="55"/>
      <c r="AI43" s="55" t="s">
        <v>869</v>
      </c>
      <c r="AJ43" s="55"/>
      <c r="AK43" s="55"/>
      <c r="AL43" s="55"/>
      <c r="AN43" s="55"/>
      <c r="AO43" s="55"/>
      <c r="AQ43" s="55"/>
      <c r="AR43" s="55"/>
      <c r="AT43" s="55"/>
      <c r="AU43" s="55"/>
      <c r="AY43" s="101" t="s">
        <v>913</v>
      </c>
      <c r="AZ43" s="55">
        <v>476.43999999999897</v>
      </c>
      <c r="BA43" s="55">
        <v>24</v>
      </c>
      <c r="BB43" s="55">
        <v>11434.559999999976</v>
      </c>
      <c r="BC43" s="61">
        <f t="shared" si="1"/>
        <v>0.18557295318220729</v>
      </c>
      <c r="BD43" s="86"/>
    </row>
    <row r="44" spans="1:56" ht="15" customHeight="1" x14ac:dyDescent="0.25">
      <c r="A44" s="91"/>
      <c r="B44" s="55" t="s">
        <v>65</v>
      </c>
      <c r="E44" s="55" t="s">
        <v>866</v>
      </c>
      <c r="G44" s="100"/>
      <c r="H44" s="100"/>
      <c r="I44" s="55" t="s">
        <v>914</v>
      </c>
      <c r="J44" s="55" t="s">
        <v>179</v>
      </c>
      <c r="K44" s="55" t="s">
        <v>73</v>
      </c>
      <c r="L44" s="57">
        <v>54.796640645167031</v>
      </c>
      <c r="M44" s="55">
        <v>2</v>
      </c>
      <c r="N44" s="55" t="s">
        <v>68</v>
      </c>
      <c r="AB44" s="55">
        <v>2</v>
      </c>
      <c r="AF44" s="59">
        <v>56620.871999999952</v>
      </c>
      <c r="AI44" s="55" t="s">
        <v>869</v>
      </c>
      <c r="AY44" s="101"/>
      <c r="AZ44" s="55">
        <v>1123.4299999999989</v>
      </c>
      <c r="BA44" s="55">
        <v>28</v>
      </c>
      <c r="BB44" s="60">
        <v>31456.039999999972</v>
      </c>
      <c r="BC44" s="61">
        <f t="shared" si="1"/>
        <v>0.51050414167380709</v>
      </c>
      <c r="BD44" s="86"/>
    </row>
    <row r="45" spans="1:56" ht="15" customHeight="1" x14ac:dyDescent="0.25">
      <c r="A45" s="91"/>
      <c r="B45" s="55" t="s">
        <v>65</v>
      </c>
      <c r="E45" s="55" t="s">
        <v>866</v>
      </c>
      <c r="F45" s="55"/>
      <c r="G45" s="101"/>
      <c r="H45" s="101"/>
      <c r="I45" s="55" t="s">
        <v>900</v>
      </c>
      <c r="J45" s="55" t="s">
        <v>179</v>
      </c>
      <c r="K45" s="55" t="s">
        <v>912</v>
      </c>
      <c r="L45" s="57">
        <v>18.93264194426985</v>
      </c>
      <c r="M45" s="55">
        <v>2</v>
      </c>
      <c r="N45" s="55" t="s">
        <v>68</v>
      </c>
      <c r="AB45" s="55">
        <v>1</v>
      </c>
      <c r="AF45" s="59">
        <v>67012.92</v>
      </c>
      <c r="AH45" s="55"/>
      <c r="AI45" s="55" t="s">
        <v>869</v>
      </c>
      <c r="AJ45" s="55"/>
      <c r="AK45" s="55"/>
      <c r="AL45" s="55"/>
      <c r="AN45" s="55"/>
      <c r="AO45" s="55"/>
      <c r="AQ45" s="55"/>
      <c r="AR45" s="55"/>
      <c r="AT45" s="55"/>
      <c r="AU45" s="55"/>
      <c r="AY45" s="101" t="s">
        <v>915</v>
      </c>
      <c r="AZ45" s="55">
        <v>1431.9</v>
      </c>
      <c r="BA45" s="55">
        <v>26</v>
      </c>
      <c r="BB45" s="55">
        <v>37229.4</v>
      </c>
      <c r="BC45" s="61">
        <f t="shared" si="1"/>
        <v>0.60420074783828004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66"/>
      <c r="H46" s="66"/>
      <c r="I46" s="71" t="s">
        <v>916</v>
      </c>
      <c r="J46" s="71" t="s">
        <v>340</v>
      </c>
      <c r="K46" s="71" t="s">
        <v>897</v>
      </c>
      <c r="L46" s="66">
        <v>53</v>
      </c>
      <c r="M46" s="71">
        <v>2</v>
      </c>
      <c r="N46" s="71" t="s">
        <v>68</v>
      </c>
      <c r="AB46" s="57">
        <v>4</v>
      </c>
      <c r="AF46" s="103">
        <v>59871.798000000003</v>
      </c>
      <c r="AI46" s="55" t="s">
        <v>869</v>
      </c>
      <c r="AY46" s="72"/>
      <c r="AZ46" s="73">
        <v>1583.91</v>
      </c>
      <c r="BA46" s="66">
        <v>21</v>
      </c>
      <c r="BB46" s="73">
        <v>33262.11</v>
      </c>
      <c r="BC46" s="61">
        <f t="shared" si="1"/>
        <v>0.53981508530030387</v>
      </c>
      <c r="BD46" s="86"/>
    </row>
    <row r="47" spans="1:56" ht="15" customHeight="1" x14ac:dyDescent="0.25">
      <c r="A47" s="91"/>
      <c r="B47" s="55" t="s">
        <v>65</v>
      </c>
      <c r="E47" s="55" t="s">
        <v>866</v>
      </c>
      <c r="G47" s="100"/>
      <c r="H47" s="100"/>
      <c r="I47" s="55" t="s">
        <v>903</v>
      </c>
      <c r="J47" s="55" t="s">
        <v>902</v>
      </c>
      <c r="K47" s="55" t="s">
        <v>73</v>
      </c>
      <c r="L47" s="57">
        <v>46</v>
      </c>
      <c r="M47" s="55">
        <v>2</v>
      </c>
      <c r="N47" s="55" t="s">
        <v>68</v>
      </c>
      <c r="AB47" s="55">
        <v>0</v>
      </c>
      <c r="AF47" s="59">
        <v>15148.079999999998</v>
      </c>
      <c r="AI47" s="55" t="s">
        <v>869</v>
      </c>
      <c r="AY47" s="101"/>
      <c r="AZ47" s="55">
        <v>350.65</v>
      </c>
      <c r="BA47" s="55">
        <v>24</v>
      </c>
      <c r="BB47" s="60">
        <v>8415.5999999999985</v>
      </c>
      <c r="BC47" s="61">
        <f t="shared" si="1"/>
        <v>0.13657786087091997</v>
      </c>
      <c r="BD47" s="86"/>
    </row>
    <row r="48" spans="1:56" ht="15" customHeight="1" x14ac:dyDescent="0.25">
      <c r="A48" s="91"/>
      <c r="B48" s="55" t="s">
        <v>65</v>
      </c>
      <c r="E48" s="55" t="s">
        <v>866</v>
      </c>
      <c r="G48" s="102"/>
      <c r="H48" s="102"/>
      <c r="I48" s="55" t="s">
        <v>917</v>
      </c>
      <c r="J48" s="55" t="s">
        <v>902</v>
      </c>
      <c r="K48" s="55" t="s">
        <v>73</v>
      </c>
      <c r="L48" s="57">
        <v>25</v>
      </c>
      <c r="M48" s="55">
        <v>2</v>
      </c>
      <c r="N48" s="55" t="s">
        <v>68</v>
      </c>
      <c r="AB48" s="55">
        <v>0</v>
      </c>
      <c r="AF48" s="59">
        <v>7706.880000000001</v>
      </c>
      <c r="AI48" s="55" t="s">
        <v>869</v>
      </c>
      <c r="AY48" s="101"/>
      <c r="AZ48" s="55">
        <v>178.4</v>
      </c>
      <c r="BA48" s="55">
        <v>24</v>
      </c>
      <c r="BB48" s="60">
        <v>4281.6000000000004</v>
      </c>
      <c r="BC48" s="61">
        <f t="shared" si="1"/>
        <v>6.9486640180727588E-2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G49" s="100"/>
      <c r="H49" s="100"/>
      <c r="I49" s="55" t="s">
        <v>918</v>
      </c>
      <c r="J49" s="55" t="s">
        <v>905</v>
      </c>
      <c r="K49" s="55" t="s">
        <v>73</v>
      </c>
      <c r="L49" s="57">
        <v>66</v>
      </c>
      <c r="M49" s="55">
        <v>2</v>
      </c>
      <c r="N49" s="55" t="s">
        <v>68</v>
      </c>
      <c r="AB49" s="55">
        <v>0</v>
      </c>
      <c r="AF49" s="59">
        <v>19063.282933727958</v>
      </c>
      <c r="AI49" s="55" t="s">
        <v>869</v>
      </c>
      <c r="AY49" s="101"/>
      <c r="AZ49" s="55">
        <v>441.27969753999901</v>
      </c>
      <c r="BA49" s="55">
        <v>24</v>
      </c>
      <c r="BB49" s="60">
        <v>10590.712740959976</v>
      </c>
      <c r="BC49" s="61">
        <f t="shared" si="1"/>
        <v>0.1718780468723218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208</v>
      </c>
      <c r="J50" s="55" t="s">
        <v>87</v>
      </c>
      <c r="K50" s="55" t="s">
        <v>206</v>
      </c>
      <c r="L50" s="57">
        <v>23</v>
      </c>
      <c r="M50" s="55">
        <v>3</v>
      </c>
      <c r="N50" s="55" t="s">
        <v>68</v>
      </c>
      <c r="AB50" s="55">
        <v>0</v>
      </c>
      <c r="AF50" s="59">
        <v>42265.4</v>
      </c>
      <c r="AI50" s="55" t="s">
        <v>869</v>
      </c>
      <c r="AY50" s="101" t="s">
        <v>924</v>
      </c>
      <c r="AZ50" s="55">
        <v>1514.8573578386281</v>
      </c>
      <c r="BA50" s="55">
        <v>18.000374661615339</v>
      </c>
      <c r="BB50" s="60">
        <v>27268</v>
      </c>
      <c r="BC50" s="61">
        <f t="shared" si="1"/>
        <v>0.44253589883409938</v>
      </c>
      <c r="BD50" s="86"/>
    </row>
    <row r="51" spans="1:56" ht="15" customHeight="1" x14ac:dyDescent="0.25">
      <c r="A51" s="91"/>
      <c r="B51" s="55" t="s">
        <v>65</v>
      </c>
      <c r="E51" s="55" t="s">
        <v>866</v>
      </c>
      <c r="G51" s="100"/>
      <c r="H51" s="100"/>
      <c r="I51" s="55" t="s">
        <v>927</v>
      </c>
      <c r="J51" s="55" t="s">
        <v>207</v>
      </c>
      <c r="K51" s="55" t="s">
        <v>928</v>
      </c>
      <c r="L51" s="57">
        <v>42.70913141526934</v>
      </c>
      <c r="M51" s="55">
        <v>3</v>
      </c>
      <c r="N51" s="55" t="s">
        <v>68</v>
      </c>
      <c r="AB51" s="55">
        <v>0</v>
      </c>
      <c r="AF51" s="59">
        <v>42614.15</v>
      </c>
      <c r="AI51" s="55" t="s">
        <v>869</v>
      </c>
      <c r="AY51" s="101" t="s">
        <v>924</v>
      </c>
      <c r="AZ51" s="55">
        <v>1527.389902964964</v>
      </c>
      <c r="BA51" s="55">
        <v>17.999988049305998</v>
      </c>
      <c r="BB51" s="60">
        <v>27493</v>
      </c>
      <c r="BC51" s="61">
        <f t="shared" si="1"/>
        <v>0.44618745293552492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35"/>
      <c r="H52" s="35"/>
      <c r="I52" s="28" t="s">
        <v>205</v>
      </c>
      <c r="J52" s="28"/>
      <c r="K52" s="28"/>
      <c r="L52" s="194"/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50000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/>
      <c r="BA52" s="196"/>
      <c r="BB52" s="87"/>
      <c r="BC52" s="40">
        <f t="shared" si="1"/>
        <v>0</v>
      </c>
      <c r="BD52" s="86"/>
    </row>
    <row r="53" spans="1:56" ht="15" customHeight="1" x14ac:dyDescent="0.25">
      <c r="A53" s="91"/>
      <c r="B53" s="28" t="s">
        <v>65</v>
      </c>
      <c r="C53" s="28"/>
      <c r="D53" s="28"/>
      <c r="E53" s="29" t="s">
        <v>888</v>
      </c>
      <c r="F53" s="38"/>
      <c r="G53" s="28">
        <v>2200</v>
      </c>
      <c r="H53" s="28">
        <v>2299</v>
      </c>
      <c r="I53" s="28" t="s">
        <v>206</v>
      </c>
      <c r="J53" s="28" t="s">
        <v>207</v>
      </c>
      <c r="K53" s="28" t="s">
        <v>208</v>
      </c>
      <c r="L53" s="194">
        <v>61.375659437280184</v>
      </c>
      <c r="M53" s="28">
        <v>3</v>
      </c>
      <c r="N53" s="28" t="s">
        <v>68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35"/>
      <c r="AC53" s="28"/>
      <c r="AD53" s="28"/>
      <c r="AE53" s="28"/>
      <c r="AF53" s="34">
        <v>21154.400000000001</v>
      </c>
      <c r="AG53" s="34"/>
      <c r="AH53" s="38"/>
      <c r="AI53" s="28"/>
      <c r="AJ53" s="35"/>
      <c r="AK53" s="34"/>
      <c r="AL53" s="34"/>
      <c r="AM53" s="28"/>
      <c r="AN53" s="34"/>
      <c r="AO53" s="34"/>
      <c r="AP53" s="28"/>
      <c r="AQ53" s="34"/>
      <c r="AR53" s="34"/>
      <c r="AS53" s="28"/>
      <c r="AT53" s="34"/>
      <c r="AU53" s="34"/>
      <c r="AV53" s="28"/>
      <c r="AW53" s="28"/>
      <c r="AX53" s="28"/>
      <c r="AY53" s="195" t="s">
        <v>929</v>
      </c>
      <c r="AZ53" s="196">
        <v>758.20571462969406</v>
      </c>
      <c r="BA53" s="196">
        <v>18.000391894521201</v>
      </c>
      <c r="BB53" s="87">
        <v>13648</v>
      </c>
      <c r="BC53" s="40">
        <f t="shared" si="1"/>
        <v>0.22149515722780505</v>
      </c>
      <c r="BD53" s="86"/>
    </row>
    <row r="54" spans="1:56" ht="15" customHeight="1" x14ac:dyDescent="0.25">
      <c r="A54" s="91"/>
      <c r="B54" s="20" t="s">
        <v>65</v>
      </c>
      <c r="C54" s="20"/>
      <c r="D54" s="20" t="s">
        <v>932</v>
      </c>
      <c r="E54" s="24" t="s">
        <v>888</v>
      </c>
      <c r="F54" s="25"/>
      <c r="G54" s="193">
        <v>500</v>
      </c>
      <c r="H54" s="193">
        <v>699</v>
      </c>
      <c r="I54" s="20" t="s">
        <v>357</v>
      </c>
      <c r="J54" s="20" t="s">
        <v>215</v>
      </c>
      <c r="K54" s="20" t="s">
        <v>77</v>
      </c>
      <c r="L54" s="27">
        <v>25</v>
      </c>
      <c r="M54" s="20">
        <v>4</v>
      </c>
      <c r="N54" s="20" t="s">
        <v>68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41">
        <v>98990.75</v>
      </c>
      <c r="AG54" s="41">
        <f>20184.13+121198.88</f>
        <v>141383.01</v>
      </c>
      <c r="AH54" s="25" t="s">
        <v>74</v>
      </c>
      <c r="AI54" s="20"/>
      <c r="AJ54" s="27"/>
      <c r="AK54" s="41"/>
      <c r="AL54" s="41"/>
      <c r="AM54" s="20"/>
      <c r="AN54" s="41"/>
      <c r="AO54" s="41"/>
      <c r="AP54" s="20"/>
      <c r="AQ54" s="41"/>
      <c r="AR54" s="41"/>
      <c r="AS54" s="20"/>
      <c r="AT54" s="41"/>
      <c r="AU54" s="41"/>
      <c r="AV54" s="20"/>
      <c r="AW54" s="20"/>
      <c r="AX54" s="20"/>
      <c r="AY54" s="159"/>
      <c r="AZ54" s="55">
        <v>1691</v>
      </c>
      <c r="BA54" s="55">
        <v>39</v>
      </c>
      <c r="BB54" s="60">
        <v>63865</v>
      </c>
      <c r="BC54" s="40">
        <f t="shared" si="1"/>
        <v>1.0364733452779726</v>
      </c>
      <c r="BD54" s="86"/>
    </row>
    <row r="55" spans="1:56" ht="15" customHeight="1" x14ac:dyDescent="0.25">
      <c r="A55" s="92"/>
      <c r="B55" s="20" t="s">
        <v>65</v>
      </c>
      <c r="C55" s="20"/>
      <c r="D55" s="20" t="s">
        <v>932</v>
      </c>
      <c r="E55" s="24" t="s">
        <v>888</v>
      </c>
      <c r="F55" s="25"/>
      <c r="G55" s="144">
        <v>616</v>
      </c>
      <c r="H55" s="144">
        <v>699</v>
      </c>
      <c r="I55" s="20" t="s">
        <v>365</v>
      </c>
      <c r="J55" s="20" t="s">
        <v>366</v>
      </c>
      <c r="K55" s="20" t="s">
        <v>215</v>
      </c>
      <c r="L55" s="27">
        <v>19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34380.550000000003</v>
      </c>
      <c r="AG55" s="41" t="s">
        <v>933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619.83652759997005</v>
      </c>
      <c r="BA55" s="55">
        <v>36</v>
      </c>
      <c r="BB55" s="60">
        <v>22181</v>
      </c>
      <c r="BC55" s="40">
        <f t="shared" si="1"/>
        <v>0.35997831788320223</v>
      </c>
      <c r="BD55" s="86"/>
    </row>
    <row r="56" spans="1:56" x14ac:dyDescent="0.25">
      <c r="A56" s="85"/>
      <c r="B56" s="20" t="s">
        <v>65</v>
      </c>
      <c r="C56" s="20"/>
      <c r="D56" s="20"/>
      <c r="E56" s="20" t="s">
        <v>866</v>
      </c>
      <c r="F56" s="20"/>
      <c r="G56" s="144"/>
      <c r="H56" s="144"/>
      <c r="I56" s="20" t="s">
        <v>818</v>
      </c>
      <c r="J56" s="20" t="s">
        <v>819</v>
      </c>
      <c r="K56" s="20" t="s">
        <v>188</v>
      </c>
      <c r="L56" s="27">
        <v>17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 t="s">
        <v>919</v>
      </c>
      <c r="AC56" s="20"/>
      <c r="AD56" s="20"/>
      <c r="AE56" s="20"/>
      <c r="AF56" s="41">
        <v>31156.488000000001</v>
      </c>
      <c r="AG56" s="41" t="s">
        <v>920</v>
      </c>
      <c r="AH56" s="20" t="s">
        <v>921</v>
      </c>
      <c r="AI56" s="20" t="s">
        <v>869</v>
      </c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159"/>
      <c r="AZ56" s="55">
        <v>480.81</v>
      </c>
      <c r="BA56" s="55">
        <v>36</v>
      </c>
      <c r="BB56" s="55">
        <v>17309.16</v>
      </c>
      <c r="BC56" s="61">
        <f t="shared" si="1"/>
        <v>0.28091259640102828</v>
      </c>
      <c r="BD56" s="86"/>
    </row>
    <row r="57" spans="1:56" x14ac:dyDescent="0.25">
      <c r="A57" s="85"/>
      <c r="B57" s="20" t="s">
        <v>65</v>
      </c>
      <c r="C57" s="20"/>
      <c r="D57" s="20" t="s">
        <v>955</v>
      </c>
      <c r="E57" s="20" t="s">
        <v>937</v>
      </c>
      <c r="F57" s="20"/>
      <c r="G57" s="144"/>
      <c r="H57" s="144"/>
      <c r="I57" s="20" t="s">
        <v>938</v>
      </c>
      <c r="J57" s="20"/>
      <c r="K57" s="20"/>
      <c r="L57" s="27"/>
      <c r="M57" s="20">
        <v>4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41">
        <v>50000</v>
      </c>
      <c r="AG57" s="41">
        <v>29557.09</v>
      </c>
      <c r="AH57" s="20" t="s">
        <v>737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20"/>
      <c r="BA57" s="20"/>
      <c r="BB57" s="20"/>
      <c r="BD57" s="86"/>
    </row>
    <row r="58" spans="1:56" x14ac:dyDescent="0.25">
      <c r="A58" s="85"/>
      <c r="B58" s="20" t="s">
        <v>65</v>
      </c>
      <c r="C58" s="20"/>
      <c r="D58" s="20" t="s">
        <v>702</v>
      </c>
      <c r="E58" s="24" t="s">
        <v>888</v>
      </c>
      <c r="F58" s="20"/>
      <c r="G58" s="144">
        <v>100</v>
      </c>
      <c r="H58" s="144">
        <v>899</v>
      </c>
      <c r="I58" s="20" t="s">
        <v>81</v>
      </c>
      <c r="J58" s="20" t="s">
        <v>78</v>
      </c>
      <c r="K58" s="20" t="s">
        <v>358</v>
      </c>
      <c r="L58" s="27">
        <v>58</v>
      </c>
      <c r="M58" s="20">
        <v>4</v>
      </c>
      <c r="N58" s="20" t="s">
        <v>71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326676</v>
      </c>
      <c r="AG58" s="41">
        <v>116336.29</v>
      </c>
      <c r="AH58" s="20" t="s">
        <v>737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>
        <v>4583.8784600762974</v>
      </c>
      <c r="BA58" s="20">
        <v>40.72359283210421</v>
      </c>
      <c r="BB58" s="20">
        <v>186672</v>
      </c>
      <c r="BC58" s="40">
        <f t="shared" ref="BC58:BC78" si="2">BB58/(5280*11.67)</f>
        <v>3.0295240320947263</v>
      </c>
      <c r="BD58" s="86"/>
    </row>
    <row r="59" spans="1:56" x14ac:dyDescent="0.25">
      <c r="A59" s="98"/>
      <c r="B59" s="20" t="s">
        <v>65</v>
      </c>
      <c r="C59" s="20"/>
      <c r="D59" s="20" t="s">
        <v>702</v>
      </c>
      <c r="E59" s="24" t="s">
        <v>888</v>
      </c>
      <c r="F59" s="25"/>
      <c r="G59" s="144">
        <v>800</v>
      </c>
      <c r="H59" s="144">
        <v>999</v>
      </c>
      <c r="I59" s="20" t="s">
        <v>359</v>
      </c>
      <c r="J59" s="20" t="s">
        <v>83</v>
      </c>
      <c r="K59" s="20" t="s">
        <v>73</v>
      </c>
      <c r="L59" s="27">
        <v>29</v>
      </c>
      <c r="M59" s="20">
        <v>4</v>
      </c>
      <c r="N59" s="20" t="s">
        <v>68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63942.15</v>
      </c>
      <c r="AG59" s="41">
        <v>248959.71</v>
      </c>
      <c r="AH59" s="25" t="s">
        <v>737</v>
      </c>
      <c r="AI59" s="20"/>
      <c r="AJ59" s="27"/>
      <c r="AK59" s="41"/>
      <c r="AL59" s="41"/>
      <c r="AM59" s="20"/>
      <c r="AN59" s="41"/>
      <c r="AO59" s="41"/>
      <c r="AP59" s="20"/>
      <c r="AQ59" s="41"/>
      <c r="AR59" s="41"/>
      <c r="AS59" s="20"/>
      <c r="AT59" s="41"/>
      <c r="AU59" s="41"/>
      <c r="AV59" s="20"/>
      <c r="AW59" s="20"/>
      <c r="AX59" s="20"/>
      <c r="AY59" s="159"/>
      <c r="AZ59" s="20">
        <v>1114.5146837563329</v>
      </c>
      <c r="BA59" s="20">
        <v>37.015214425850836</v>
      </c>
      <c r="BB59" s="42">
        <v>41253</v>
      </c>
      <c r="BC59" s="40">
        <f t="shared" si="2"/>
        <v>0.66950027264937295</v>
      </c>
      <c r="BD59" s="86"/>
    </row>
    <row r="60" spans="1:56" x14ac:dyDescent="0.25">
      <c r="A60" s="85"/>
      <c r="B60" s="20" t="s">
        <v>65</v>
      </c>
      <c r="C60" s="20"/>
      <c r="D60" s="20" t="s">
        <v>702</v>
      </c>
      <c r="E60" s="24" t="s">
        <v>888</v>
      </c>
      <c r="F60" s="20"/>
      <c r="G60" s="144">
        <v>100</v>
      </c>
      <c r="H60" s="144">
        <v>1099</v>
      </c>
      <c r="I60" s="20" t="s">
        <v>360</v>
      </c>
      <c r="J60" s="20" t="s">
        <v>78</v>
      </c>
      <c r="K60" s="20" t="s">
        <v>81</v>
      </c>
      <c r="L60" s="27">
        <v>53</v>
      </c>
      <c r="M60" s="20">
        <v>4</v>
      </c>
      <c r="N60" s="55" t="s">
        <v>71</v>
      </c>
      <c r="AF60" s="59">
        <v>374336.91749999998</v>
      </c>
      <c r="AG60" s="59">
        <v>184983.4</v>
      </c>
      <c r="AH60" s="55" t="s">
        <v>737</v>
      </c>
      <c r="AJ60" s="55"/>
      <c r="AK60" s="55"/>
      <c r="AL60" s="55"/>
      <c r="AN60" s="55"/>
      <c r="AO60" s="55"/>
      <c r="AQ60" s="55"/>
      <c r="AR60" s="55"/>
      <c r="AT60" s="55"/>
      <c r="AU60" s="55"/>
      <c r="AY60" s="101"/>
      <c r="AZ60" s="55">
        <v>5484.79</v>
      </c>
      <c r="BA60" s="55">
        <v>39</v>
      </c>
      <c r="BB60" s="55">
        <v>213906.81</v>
      </c>
      <c r="BC60" s="40">
        <f t="shared" si="2"/>
        <v>3.471521286126042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5"/>
      <c r="G61" s="144">
        <v>100</v>
      </c>
      <c r="H61" s="144">
        <v>629</v>
      </c>
      <c r="I61" s="20" t="s">
        <v>358</v>
      </c>
      <c r="J61" s="20" t="s">
        <v>367</v>
      </c>
      <c r="K61" s="20" t="s">
        <v>73</v>
      </c>
      <c r="L61" s="27">
        <v>21</v>
      </c>
      <c r="M61" s="20">
        <v>4</v>
      </c>
      <c r="N61" s="20" t="s">
        <v>68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184008.25</v>
      </c>
      <c r="AG61" s="41" t="s">
        <v>1499</v>
      </c>
      <c r="AH61" s="25" t="s">
        <v>737</v>
      </c>
      <c r="AI61" s="20"/>
      <c r="AJ61" s="27"/>
      <c r="AK61" s="41"/>
      <c r="AL61" s="41"/>
      <c r="AM61" s="20"/>
      <c r="AN61" s="41"/>
      <c r="AO61" s="41"/>
      <c r="AP61" s="20"/>
      <c r="AQ61" s="41"/>
      <c r="AR61" s="41"/>
      <c r="AS61" s="20"/>
      <c r="AT61" s="41"/>
      <c r="AU61" s="41"/>
      <c r="AV61" s="20"/>
      <c r="AW61" s="20"/>
      <c r="AX61" s="20"/>
      <c r="AY61" s="159"/>
      <c r="AZ61" s="20">
        <v>3063.1175210625788</v>
      </c>
      <c r="BA61" s="20">
        <v>38.75626683719873</v>
      </c>
      <c r="BB61" s="42">
        <v>118715</v>
      </c>
      <c r="BC61" s="40">
        <f t="shared" si="2"/>
        <v>1.9266410895588273</v>
      </c>
      <c r="BD61" s="86"/>
    </row>
    <row r="62" spans="1:56" x14ac:dyDescent="0.25">
      <c r="A62" s="85"/>
      <c r="B62" s="20" t="s">
        <v>65</v>
      </c>
      <c r="C62" s="20"/>
      <c r="D62" s="20" t="s">
        <v>270</v>
      </c>
      <c r="E62" s="24" t="s">
        <v>888</v>
      </c>
      <c r="F62" s="20"/>
      <c r="G62" s="20">
        <v>600</v>
      </c>
      <c r="H62" s="20">
        <v>699</v>
      </c>
      <c r="I62" s="20" t="s">
        <v>79</v>
      </c>
      <c r="J62" s="20" t="s">
        <v>81</v>
      </c>
      <c r="K62" s="20" t="s">
        <v>215</v>
      </c>
      <c r="L62" s="80">
        <v>66.71148036253777</v>
      </c>
      <c r="M62" s="20">
        <v>4</v>
      </c>
      <c r="N62" s="55" t="s">
        <v>69</v>
      </c>
      <c r="AF62" s="59">
        <v>62261.1</v>
      </c>
      <c r="AG62" s="59">
        <f>30131.58+41919.4</f>
        <v>72050.98000000001</v>
      </c>
      <c r="AH62" s="55" t="s">
        <v>737</v>
      </c>
      <c r="AQ62" s="55"/>
      <c r="AR62" s="55"/>
      <c r="AT62" s="55"/>
      <c r="AU62" s="55"/>
      <c r="AZ62" s="55">
        <v>943.32545346261304</v>
      </c>
      <c r="BA62" s="55">
        <v>40.001040851269174</v>
      </c>
      <c r="BB62" s="60">
        <v>37734</v>
      </c>
      <c r="BC62" s="40">
        <f t="shared" si="2"/>
        <v>0.61238996650307709</v>
      </c>
      <c r="BD62" s="86"/>
    </row>
    <row r="63" spans="1:56" x14ac:dyDescent="0.25">
      <c r="A63" s="85"/>
      <c r="B63" s="55" t="s">
        <v>65</v>
      </c>
      <c r="E63" s="55" t="s">
        <v>866</v>
      </c>
      <c r="F63" s="55"/>
      <c r="G63" s="55"/>
      <c r="H63" s="55"/>
      <c r="I63" s="55" t="s">
        <v>373</v>
      </c>
      <c r="J63" s="55" t="s">
        <v>939</v>
      </c>
      <c r="K63" s="55" t="s">
        <v>940</v>
      </c>
      <c r="L63" s="57">
        <v>38.916695905309652</v>
      </c>
      <c r="M63" s="55">
        <v>4</v>
      </c>
      <c r="N63" s="55" t="s">
        <v>68</v>
      </c>
      <c r="AB63" s="55">
        <v>15</v>
      </c>
      <c r="AF63" s="59">
        <v>128110.83434600379</v>
      </c>
      <c r="AH63" s="55"/>
      <c r="AI63" s="55" t="s">
        <v>869</v>
      </c>
      <c r="AJ63" s="55"/>
      <c r="AK63" s="55"/>
      <c r="AL63" s="55"/>
      <c r="AN63" s="55"/>
      <c r="AO63" s="55"/>
      <c r="AQ63" s="55"/>
      <c r="AR63" s="55"/>
      <c r="AT63" s="55"/>
      <c r="AU63" s="55"/>
      <c r="AY63" s="55"/>
      <c r="AZ63" s="55">
        <v>1923.4640248799969</v>
      </c>
      <c r="BA63" s="55">
        <v>37</v>
      </c>
      <c r="BB63" s="55">
        <v>71172.685747779877</v>
      </c>
      <c r="BC63" s="61">
        <f t="shared" si="2"/>
        <v>1.1550707224523493</v>
      </c>
      <c r="BD63" s="86"/>
    </row>
    <row r="64" spans="1:56" x14ac:dyDescent="0.25">
      <c r="A64" s="85"/>
      <c r="B64" s="55" t="s">
        <v>65</v>
      </c>
      <c r="D64" s="55" t="s">
        <v>269</v>
      </c>
      <c r="E64" s="56" t="s">
        <v>888</v>
      </c>
      <c r="G64" s="55">
        <v>100</v>
      </c>
      <c r="H64" s="55">
        <v>399</v>
      </c>
      <c r="I64" s="89" t="s">
        <v>211</v>
      </c>
      <c r="J64" s="89" t="s">
        <v>78</v>
      </c>
      <c r="K64" s="89" t="s">
        <v>84</v>
      </c>
      <c r="L64" s="66">
        <v>57.286012289413421</v>
      </c>
      <c r="M64" s="89">
        <v>4</v>
      </c>
      <c r="N64" s="89" t="s">
        <v>71</v>
      </c>
      <c r="Q64" s="57"/>
      <c r="R64" s="57"/>
      <c r="S64" s="61"/>
      <c r="T64" s="57"/>
      <c r="V64" s="57"/>
      <c r="W64" s="59"/>
      <c r="X64" s="59"/>
      <c r="Y64" s="59"/>
      <c r="Z64" s="59"/>
      <c r="AA64" s="59"/>
      <c r="AC64" s="59"/>
      <c r="AD64" s="59"/>
      <c r="AF64" s="59">
        <v>145539.9</v>
      </c>
      <c r="AG64" s="59" t="s">
        <v>273</v>
      </c>
      <c r="AZ64" s="55">
        <v>1709.909865823035</v>
      </c>
      <c r="BA64" s="55">
        <v>51.585175197257307</v>
      </c>
      <c r="BB64" s="60">
        <v>88206</v>
      </c>
      <c r="BC64" s="40">
        <f t="shared" si="2"/>
        <v>1.4315065825348603</v>
      </c>
      <c r="BD64" s="86"/>
    </row>
    <row r="65" spans="1:56" x14ac:dyDescent="0.25">
      <c r="A65" s="85"/>
      <c r="B65" s="55" t="s">
        <v>65</v>
      </c>
      <c r="E65" s="55" t="s">
        <v>866</v>
      </c>
      <c r="F65" s="55"/>
      <c r="G65" s="102"/>
      <c r="H65" s="102"/>
      <c r="I65" s="55" t="s">
        <v>132</v>
      </c>
      <c r="J65" s="55" t="s">
        <v>945</v>
      </c>
      <c r="K65" s="55" t="s">
        <v>946</v>
      </c>
      <c r="L65" s="57">
        <v>54.50797282446208</v>
      </c>
      <c r="M65" s="55">
        <v>4</v>
      </c>
      <c r="N65" s="55" t="s">
        <v>69</v>
      </c>
      <c r="AB65" s="55">
        <v>11</v>
      </c>
      <c r="AF65" s="59">
        <v>95355</v>
      </c>
      <c r="AH65" s="55"/>
      <c r="AI65" s="55" t="s">
        <v>869</v>
      </c>
      <c r="AJ65" s="55"/>
      <c r="AK65" s="55"/>
      <c r="AL65" s="55"/>
      <c r="AN65" s="55"/>
      <c r="AO65" s="55"/>
      <c r="AQ65" s="55"/>
      <c r="AR65" s="55"/>
      <c r="AT65" s="55"/>
      <c r="AU65" s="55"/>
      <c r="AY65" s="101"/>
      <c r="AZ65" s="55">
        <v>1654.55</v>
      </c>
      <c r="BA65" s="55">
        <v>29.333333333333332</v>
      </c>
      <c r="BB65" s="55">
        <v>48899.86</v>
      </c>
      <c r="BC65" s="61">
        <f t="shared" si="2"/>
        <v>0.79360215263171563</v>
      </c>
      <c r="BD65" s="86"/>
    </row>
    <row r="66" spans="1:56" x14ac:dyDescent="0.25">
      <c r="A66" s="85"/>
      <c r="B66" s="55" t="s">
        <v>65</v>
      </c>
      <c r="E66" s="55" t="s">
        <v>866</v>
      </c>
      <c r="G66" s="100"/>
      <c r="H66" s="100"/>
      <c r="I66" s="55" t="s">
        <v>1056</v>
      </c>
      <c r="J66" s="55" t="s">
        <v>1057</v>
      </c>
      <c r="K66" s="55" t="s">
        <v>73</v>
      </c>
      <c r="L66" s="57">
        <v>19</v>
      </c>
      <c r="M66" s="55">
        <v>4</v>
      </c>
      <c r="N66" s="55" t="s">
        <v>68</v>
      </c>
      <c r="AB66" s="55">
        <v>1</v>
      </c>
      <c r="AF66" s="59">
        <v>82170.719999999579</v>
      </c>
      <c r="AI66" s="55" t="s">
        <v>869</v>
      </c>
      <c r="AY66" s="101"/>
      <c r="AZ66" s="55">
        <v>1984.79999999999</v>
      </c>
      <c r="BA66" s="55">
        <v>23</v>
      </c>
      <c r="BB66" s="60">
        <v>45650.399999999769</v>
      </c>
      <c r="BC66" s="61">
        <f t="shared" si="2"/>
        <v>0.7408662460076304</v>
      </c>
      <c r="BD66" s="86"/>
    </row>
    <row r="67" spans="1:56" x14ac:dyDescent="0.25">
      <c r="A67" s="85"/>
      <c r="B67" s="55" t="s">
        <v>65</v>
      </c>
      <c r="C67" s="94"/>
      <c r="D67" s="94"/>
      <c r="E67" s="55" t="s">
        <v>866</v>
      </c>
      <c r="F67" s="158"/>
      <c r="G67" s="105"/>
      <c r="H67" s="106"/>
      <c r="I67" s="94" t="s">
        <v>949</v>
      </c>
      <c r="J67" s="94" t="s">
        <v>950</v>
      </c>
      <c r="K67" s="94" t="s">
        <v>951</v>
      </c>
      <c r="L67" s="249">
        <v>34</v>
      </c>
      <c r="M67" s="94">
        <v>4</v>
      </c>
      <c r="N67" s="94" t="s">
        <v>68</v>
      </c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7" t="s">
        <v>952</v>
      </c>
      <c r="AC67" s="94"/>
      <c r="AD67" s="94"/>
      <c r="AE67" s="94"/>
      <c r="AF67" s="96">
        <v>35643.132000000005</v>
      </c>
      <c r="AG67" s="96"/>
      <c r="AH67" s="158"/>
      <c r="AI67" s="94" t="s">
        <v>869</v>
      </c>
      <c r="AJ67" s="97"/>
      <c r="AK67" s="96"/>
      <c r="AL67" s="96"/>
      <c r="AM67" s="94"/>
      <c r="AN67" s="96"/>
      <c r="AO67" s="96"/>
      <c r="AP67" s="94"/>
      <c r="AY67" s="111" t="s">
        <v>953</v>
      </c>
      <c r="AZ67" s="60">
        <v>471.47</v>
      </c>
      <c r="BA67" s="60">
        <v>42</v>
      </c>
      <c r="BB67" s="87">
        <v>19801.740000000002</v>
      </c>
      <c r="BC67" s="61">
        <f t="shared" si="2"/>
        <v>0.32136499961050091</v>
      </c>
      <c r="BD67" s="86"/>
    </row>
    <row r="68" spans="1:56" x14ac:dyDescent="0.25">
      <c r="A68" s="85"/>
      <c r="B68" s="55" t="s">
        <v>65</v>
      </c>
      <c r="C68" s="58"/>
      <c r="D68" s="58"/>
      <c r="E68" s="55" t="s">
        <v>866</v>
      </c>
      <c r="F68" s="55"/>
      <c r="G68" s="105"/>
      <c r="H68" s="109"/>
      <c r="I68" s="55" t="s">
        <v>1062</v>
      </c>
      <c r="J68" s="55" t="s">
        <v>89</v>
      </c>
      <c r="K68" s="55" t="s">
        <v>1063</v>
      </c>
      <c r="L68" s="57">
        <v>19.457502016199705</v>
      </c>
      <c r="M68" s="55">
        <v>4</v>
      </c>
      <c r="N68" s="55" t="s">
        <v>68</v>
      </c>
      <c r="AB68" s="55">
        <v>2</v>
      </c>
      <c r="AF68" s="59">
        <v>49280.831999999922</v>
      </c>
      <c r="AI68" s="55" t="s">
        <v>869</v>
      </c>
      <c r="AY68" s="110" t="s">
        <v>1064</v>
      </c>
      <c r="AZ68" s="55">
        <v>1215.3199999999979</v>
      </c>
      <c r="BA68" s="55">
        <v>24</v>
      </c>
      <c r="BB68" s="60">
        <v>27378.239999999954</v>
      </c>
      <c r="BC68" s="61">
        <f t="shared" si="2"/>
        <v>0.44432499805250375</v>
      </c>
      <c r="BD68" s="86"/>
    </row>
    <row r="69" spans="1:56" x14ac:dyDescent="0.25">
      <c r="A69" s="85"/>
      <c r="B69" s="55" t="s">
        <v>65</v>
      </c>
      <c r="E69" s="55" t="s">
        <v>866</v>
      </c>
      <c r="F69" s="55"/>
      <c r="G69" s="121"/>
      <c r="H69" s="122"/>
      <c r="I69" s="55" t="s">
        <v>954</v>
      </c>
      <c r="J69" s="55" t="s">
        <v>102</v>
      </c>
      <c r="K69" s="55" t="s">
        <v>82</v>
      </c>
      <c r="L69" s="57">
        <v>55.224869016238728</v>
      </c>
      <c r="M69" s="55">
        <v>4</v>
      </c>
      <c r="N69" s="55" t="s">
        <v>69</v>
      </c>
      <c r="AB69" s="55">
        <v>6</v>
      </c>
      <c r="AF69" s="59">
        <v>35953</v>
      </c>
      <c r="AH69" s="55"/>
      <c r="AI69" s="55" t="s">
        <v>869</v>
      </c>
      <c r="AJ69" s="55"/>
      <c r="AK69" s="55"/>
      <c r="AL69" s="55"/>
      <c r="AN69" s="55"/>
      <c r="AO69" s="55"/>
      <c r="AQ69" s="55"/>
      <c r="AR69" s="55"/>
      <c r="AT69" s="55"/>
      <c r="AU69" s="55"/>
      <c r="AY69" s="110"/>
      <c r="AZ69" s="55">
        <v>904.75</v>
      </c>
      <c r="BA69" s="55">
        <v>20</v>
      </c>
      <c r="BB69" s="55">
        <v>18437.400000000001</v>
      </c>
      <c r="BC69" s="61">
        <f t="shared" si="2"/>
        <v>0.29922294928721666</v>
      </c>
      <c r="BD69" s="86"/>
    </row>
    <row r="70" spans="1:56" x14ac:dyDescent="0.25">
      <c r="A70" s="85"/>
      <c r="B70" s="55" t="s">
        <v>65</v>
      </c>
      <c r="D70" s="55" t="s">
        <v>955</v>
      </c>
      <c r="E70" s="56" t="s">
        <v>888</v>
      </c>
      <c r="G70" s="108">
        <v>100</v>
      </c>
      <c r="H70" s="109">
        <v>199</v>
      </c>
      <c r="I70" s="55" t="s">
        <v>361</v>
      </c>
      <c r="J70" s="55" t="s">
        <v>82</v>
      </c>
      <c r="K70" s="55" t="s">
        <v>362</v>
      </c>
      <c r="L70" s="57">
        <v>37</v>
      </c>
      <c r="M70" s="55">
        <v>4</v>
      </c>
      <c r="N70" s="55" t="s">
        <v>68</v>
      </c>
      <c r="AF70" s="59">
        <v>14171.65</v>
      </c>
      <c r="AI70" s="55" t="s">
        <v>1502</v>
      </c>
      <c r="AY70" s="110"/>
      <c r="AZ70" s="55">
        <v>254</v>
      </c>
      <c r="BA70" s="55">
        <v>36</v>
      </c>
      <c r="BB70" s="60">
        <v>9143</v>
      </c>
      <c r="BC70" s="40">
        <f t="shared" si="2"/>
        <v>0.14838292955259536</v>
      </c>
      <c r="BD70" s="86"/>
    </row>
    <row r="71" spans="1:56" x14ac:dyDescent="0.25">
      <c r="A71" s="85"/>
      <c r="B71" s="28" t="s">
        <v>65</v>
      </c>
      <c r="C71" s="28"/>
      <c r="D71" s="28" t="s">
        <v>702</v>
      </c>
      <c r="E71" s="29" t="s">
        <v>888</v>
      </c>
      <c r="F71" s="28"/>
      <c r="G71" s="163">
        <v>136</v>
      </c>
      <c r="H71" s="164">
        <v>299</v>
      </c>
      <c r="I71" s="28" t="s">
        <v>363</v>
      </c>
      <c r="J71" s="28" t="s">
        <v>210</v>
      </c>
      <c r="K71" s="28" t="s">
        <v>80</v>
      </c>
      <c r="L71" s="35">
        <v>35</v>
      </c>
      <c r="M71" s="28">
        <v>4</v>
      </c>
      <c r="N71" s="28" t="s">
        <v>69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34">
        <v>54247.049999999996</v>
      </c>
      <c r="AG71" s="34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197"/>
      <c r="AZ71" s="55">
        <v>966.98762444828799</v>
      </c>
      <c r="BA71" s="55">
        <v>33.999400994152204</v>
      </c>
      <c r="BB71" s="55">
        <v>32877</v>
      </c>
      <c r="BC71" s="40">
        <f t="shared" si="2"/>
        <v>0.53356508530030378</v>
      </c>
      <c r="BD71" s="86"/>
    </row>
    <row r="72" spans="1:56" x14ac:dyDescent="0.25">
      <c r="A72" s="85"/>
      <c r="B72" s="55" t="s">
        <v>65</v>
      </c>
      <c r="D72" s="55" t="s">
        <v>955</v>
      </c>
      <c r="E72" s="56" t="s">
        <v>888</v>
      </c>
      <c r="G72" s="108">
        <v>100</v>
      </c>
      <c r="H72" s="109">
        <v>199</v>
      </c>
      <c r="I72" s="55" t="s">
        <v>85</v>
      </c>
      <c r="J72" s="55" t="s">
        <v>364</v>
      </c>
      <c r="K72" s="55" t="s">
        <v>162</v>
      </c>
      <c r="L72" s="57">
        <v>20</v>
      </c>
      <c r="M72" s="55">
        <v>4</v>
      </c>
      <c r="N72" s="55" t="s">
        <v>68</v>
      </c>
      <c r="AF72" s="59">
        <v>28657.95</v>
      </c>
      <c r="AI72" s="55">
        <v>7849.84</v>
      </c>
      <c r="AY72" s="110"/>
      <c r="AZ72" s="55">
        <v>514</v>
      </c>
      <c r="BA72" s="55">
        <v>36</v>
      </c>
      <c r="BB72" s="60">
        <v>18489</v>
      </c>
      <c r="BC72" s="40">
        <f t="shared" si="2"/>
        <v>0.30006037236114358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8"/>
      <c r="H75" s="109"/>
      <c r="I75" s="55" t="s">
        <v>1008</v>
      </c>
      <c r="J75" s="55" t="s">
        <v>1009</v>
      </c>
      <c r="K75" s="55" t="s">
        <v>391</v>
      </c>
      <c r="L75" s="57">
        <v>29.285282551146878</v>
      </c>
      <c r="M75" s="55">
        <v>4</v>
      </c>
      <c r="N75" s="55" t="s">
        <v>68</v>
      </c>
      <c r="AB75" s="55">
        <v>47</v>
      </c>
      <c r="AF75" s="59">
        <v>150568.70399999974</v>
      </c>
      <c r="AI75" s="55" t="s">
        <v>869</v>
      </c>
      <c r="AY75" s="110"/>
      <c r="AZ75" s="55">
        <v>2614.0399999999954</v>
      </c>
      <c r="BA75" s="55">
        <v>32</v>
      </c>
      <c r="BB75" s="60">
        <v>83649.279999999853</v>
      </c>
      <c r="BC75" s="61">
        <f t="shared" si="2"/>
        <v>1.3575549842902004</v>
      </c>
      <c r="BD75" s="86"/>
    </row>
    <row r="76" spans="1:56" x14ac:dyDescent="0.25">
      <c r="A76" s="85"/>
      <c r="B76" s="55" t="s">
        <v>65</v>
      </c>
      <c r="E76" s="55" t="s">
        <v>866</v>
      </c>
      <c r="G76" s="105"/>
      <c r="H76" s="106"/>
      <c r="I76" s="55" t="s">
        <v>350</v>
      </c>
      <c r="J76" s="55" t="s">
        <v>386</v>
      </c>
      <c r="K76" s="55" t="s">
        <v>373</v>
      </c>
      <c r="L76" s="76">
        <v>17.673388240453615</v>
      </c>
      <c r="M76" s="55">
        <v>4</v>
      </c>
      <c r="N76" s="55" t="s">
        <v>68</v>
      </c>
      <c r="AB76" s="57">
        <v>33</v>
      </c>
      <c r="AF76" s="59">
        <v>145131.83999999982</v>
      </c>
      <c r="AI76" s="55" t="s">
        <v>869</v>
      </c>
      <c r="AY76" s="111"/>
      <c r="AZ76" s="60"/>
      <c r="BA76" s="60"/>
      <c r="BB76" s="60">
        <v>142801</v>
      </c>
      <c r="BC76" s="61">
        <f t="shared" si="2"/>
        <v>2.3175358988340995</v>
      </c>
      <c r="BD76" s="86"/>
    </row>
    <row r="77" spans="1:56" x14ac:dyDescent="0.25">
      <c r="A77" s="85"/>
      <c r="B77" s="55" t="s">
        <v>65</v>
      </c>
      <c r="E77" s="55" t="s">
        <v>866</v>
      </c>
      <c r="F77" s="55"/>
      <c r="G77" s="121"/>
      <c r="H77" s="122"/>
      <c r="I77" s="55" t="s">
        <v>350</v>
      </c>
      <c r="J77" s="55" t="s">
        <v>1010</v>
      </c>
      <c r="K77" s="55" t="s">
        <v>391</v>
      </c>
      <c r="L77" s="57">
        <v>28.35929889873395</v>
      </c>
      <c r="M77" s="55">
        <v>4</v>
      </c>
      <c r="N77" s="55" t="s">
        <v>68</v>
      </c>
      <c r="AB77" s="55">
        <v>37</v>
      </c>
      <c r="AF77" s="59">
        <v>104515.34399999995</v>
      </c>
      <c r="AH77" s="55"/>
      <c r="AI77" s="55" t="s">
        <v>869</v>
      </c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1746.2599999999991</v>
      </c>
      <c r="BA77" s="55">
        <v>33.200000000000003</v>
      </c>
      <c r="BB77" s="55">
        <v>58064.079999999973</v>
      </c>
      <c r="BC77" s="61">
        <f t="shared" si="2"/>
        <v>0.9423294643088983</v>
      </c>
      <c r="BD77" s="86"/>
    </row>
    <row r="78" spans="1:56" x14ac:dyDescent="0.25">
      <c r="A78" s="85"/>
      <c r="B78" s="55" t="s">
        <v>65</v>
      </c>
      <c r="E78" s="55" t="s">
        <v>866</v>
      </c>
      <c r="G78" s="108"/>
      <c r="H78" s="109"/>
      <c r="I78" s="55" t="s">
        <v>959</v>
      </c>
      <c r="J78" s="55" t="s">
        <v>960</v>
      </c>
      <c r="K78" s="55" t="s">
        <v>961</v>
      </c>
      <c r="L78" s="57">
        <v>47.40497948905405</v>
      </c>
      <c r="M78" s="55">
        <v>4</v>
      </c>
      <c r="N78" s="55" t="s">
        <v>68</v>
      </c>
      <c r="AB78" s="55">
        <v>2</v>
      </c>
      <c r="AF78" s="59">
        <v>30136.103999999879</v>
      </c>
      <c r="AI78" s="55" t="s">
        <v>869</v>
      </c>
      <c r="AY78" s="110"/>
      <c r="AZ78" s="55">
        <v>492.41999999999803</v>
      </c>
      <c r="BA78" s="55">
        <v>34</v>
      </c>
      <c r="BB78" s="60">
        <v>16742.279999999933</v>
      </c>
      <c r="BC78" s="61">
        <f t="shared" si="2"/>
        <v>0.27171262756095554</v>
      </c>
      <c r="BD78" s="86"/>
    </row>
    <row r="79" spans="1:56" x14ac:dyDescent="0.25">
      <c r="A79" s="85"/>
      <c r="B79" s="55" t="s">
        <v>65</v>
      </c>
      <c r="D79" s="55" t="s">
        <v>1503</v>
      </c>
      <c r="E79" s="55" t="s">
        <v>866</v>
      </c>
      <c r="G79" s="108"/>
      <c r="H79" s="109"/>
      <c r="I79" s="55" t="s">
        <v>191</v>
      </c>
      <c r="J79" s="55" t="s">
        <v>1504</v>
      </c>
      <c r="K79" s="55" t="s">
        <v>1505</v>
      </c>
      <c r="M79" s="55">
        <v>4</v>
      </c>
      <c r="N79" s="55" t="s">
        <v>68</v>
      </c>
      <c r="AB79" s="55">
        <v>0</v>
      </c>
      <c r="AF79" s="59">
        <v>25000</v>
      </c>
      <c r="AI79" s="55" t="s">
        <v>869</v>
      </c>
      <c r="AY79" s="110"/>
      <c r="BD79" s="86"/>
    </row>
    <row r="80" spans="1:56" x14ac:dyDescent="0.25">
      <c r="A80" s="85"/>
      <c r="B80" s="55" t="s">
        <v>65</v>
      </c>
      <c r="D80" s="55" t="s">
        <v>702</v>
      </c>
      <c r="E80" s="56" t="s">
        <v>888</v>
      </c>
      <c r="G80" s="121"/>
      <c r="H80" s="122"/>
      <c r="I80" s="55" t="s">
        <v>190</v>
      </c>
      <c r="J80" s="55" t="s">
        <v>368</v>
      </c>
      <c r="K80" s="55" t="s">
        <v>369</v>
      </c>
      <c r="L80" s="57" t="s">
        <v>370</v>
      </c>
      <c r="M80" s="55">
        <v>4</v>
      </c>
      <c r="N80" s="55" t="s">
        <v>68</v>
      </c>
      <c r="AF80" s="59">
        <v>150444</v>
      </c>
      <c r="AY80" s="120" t="s">
        <v>371</v>
      </c>
      <c r="AZ80" s="55">
        <v>995</v>
      </c>
      <c r="BA80" s="55">
        <v>36</v>
      </c>
      <c r="BB80" s="60">
        <v>35820</v>
      </c>
      <c r="BC80" s="40">
        <f t="shared" ref="BC80:BC143" si="3">BB80/(5280*11.67)</f>
        <v>0.58132741294695023</v>
      </c>
      <c r="BD80" s="86"/>
    </row>
    <row r="81" spans="1:56" x14ac:dyDescent="0.25">
      <c r="A81" s="85"/>
      <c r="B81" s="55" t="s">
        <v>65</v>
      </c>
      <c r="E81" s="55" t="s">
        <v>866</v>
      </c>
      <c r="F81" s="55"/>
      <c r="G81" s="121"/>
      <c r="H81" s="122"/>
      <c r="I81" s="55" t="s">
        <v>391</v>
      </c>
      <c r="J81" s="55" t="s">
        <v>87</v>
      </c>
      <c r="K81" s="55" t="s">
        <v>67</v>
      </c>
      <c r="L81" s="57">
        <v>20.436963635750246</v>
      </c>
      <c r="M81" s="55">
        <v>4</v>
      </c>
      <c r="N81" s="55" t="s">
        <v>71</v>
      </c>
      <c r="AB81" s="55">
        <v>22</v>
      </c>
      <c r="AF81" s="59">
        <v>224089</v>
      </c>
      <c r="AH81" s="55"/>
      <c r="AI81" s="55" t="s">
        <v>1567</v>
      </c>
      <c r="AJ81" s="55" t="s">
        <v>1568</v>
      </c>
      <c r="AK81" s="55">
        <v>11405.87</v>
      </c>
      <c r="AL81" s="55"/>
      <c r="AM81" s="55" t="s">
        <v>1569</v>
      </c>
      <c r="AN81" s="55">
        <v>940</v>
      </c>
      <c r="AO81" s="55"/>
      <c r="AQ81" s="55"/>
      <c r="AR81" s="55"/>
      <c r="AT81" s="55"/>
      <c r="AU81" s="55"/>
      <c r="AY81" s="110"/>
      <c r="AZ81" s="55">
        <v>2754.2199999999993</v>
      </c>
      <c r="BA81" s="55">
        <v>38.799999999999997</v>
      </c>
      <c r="BB81" s="55">
        <v>106709.19999999997</v>
      </c>
      <c r="BC81" s="61">
        <f t="shared" si="3"/>
        <v>1.7317974085326266</v>
      </c>
      <c r="BD81" s="86"/>
    </row>
    <row r="82" spans="1:56" x14ac:dyDescent="0.25">
      <c r="A82" s="85"/>
      <c r="B82" s="55" t="s">
        <v>65</v>
      </c>
      <c r="E82" s="55" t="s">
        <v>866</v>
      </c>
      <c r="F82" s="55"/>
      <c r="G82" s="121"/>
      <c r="H82" s="122"/>
      <c r="I82" s="55" t="s">
        <v>1012</v>
      </c>
      <c r="J82" s="55" t="s">
        <v>940</v>
      </c>
      <c r="K82" s="55" t="s">
        <v>1008</v>
      </c>
      <c r="L82" s="57">
        <v>21</v>
      </c>
      <c r="M82" s="55">
        <v>4</v>
      </c>
      <c r="N82" s="55" t="s">
        <v>68</v>
      </c>
      <c r="AB82" s="55">
        <v>4</v>
      </c>
      <c r="AF82" s="59">
        <v>40212.179999999949</v>
      </c>
      <c r="AH82" s="55"/>
      <c r="AI82" s="55" t="s">
        <v>869</v>
      </c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744.66999999999905</v>
      </c>
      <c r="BA82" s="55">
        <v>30</v>
      </c>
      <c r="BB82" s="55">
        <v>22340.099999999973</v>
      </c>
      <c r="BC82" s="61">
        <f t="shared" si="3"/>
        <v>0.36256037236114314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I83" s="55" t="s">
        <v>1502</v>
      </c>
      <c r="AY83" s="110"/>
      <c r="AZ83" s="55">
        <v>474</v>
      </c>
      <c r="BA83" s="55">
        <v>20</v>
      </c>
      <c r="BB83" s="60">
        <v>9471</v>
      </c>
      <c r="BC83" s="40">
        <f t="shared" si="3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3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3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3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3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si="3"/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589179.69+9059.65</f>
        <v>598239.34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30" x14ac:dyDescent="0.25">
      <c r="A97" s="85"/>
      <c r="B97" s="55" t="s">
        <v>65</v>
      </c>
      <c r="D97" s="55" t="s">
        <v>1506</v>
      </c>
      <c r="E97" s="55" t="s">
        <v>866</v>
      </c>
      <c r="G97" s="198"/>
      <c r="H97" s="199"/>
      <c r="I97" s="36" t="s">
        <v>969</v>
      </c>
      <c r="J97" s="36" t="s">
        <v>970</v>
      </c>
      <c r="K97" s="36" t="s">
        <v>971</v>
      </c>
      <c r="L97" s="76">
        <v>25</v>
      </c>
      <c r="M97" s="55">
        <v>5</v>
      </c>
      <c r="N97" s="55" t="s">
        <v>68</v>
      </c>
      <c r="AB97" s="57">
        <v>3</v>
      </c>
      <c r="AF97" s="59">
        <v>38924.712000000007</v>
      </c>
      <c r="AI97" s="55" t="s">
        <v>869</v>
      </c>
      <c r="AY97" s="111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55" t="s">
        <v>65</v>
      </c>
      <c r="D98" s="55" t="s">
        <v>973</v>
      </c>
      <c r="E98" s="56" t="s">
        <v>888</v>
      </c>
      <c r="G98" s="105">
        <v>700</v>
      </c>
      <c r="H98" s="106">
        <v>799</v>
      </c>
      <c r="I98" s="55" t="s">
        <v>218</v>
      </c>
      <c r="J98" s="55" t="s">
        <v>219</v>
      </c>
      <c r="K98" s="55" t="s">
        <v>163</v>
      </c>
      <c r="L98" s="82">
        <v>45</v>
      </c>
      <c r="M98" s="55">
        <v>5</v>
      </c>
      <c r="N98" s="55" t="s">
        <v>68</v>
      </c>
      <c r="AB98" s="57"/>
      <c r="AF98" s="59">
        <v>16371.1</v>
      </c>
      <c r="AY98" s="111" t="s">
        <v>305</v>
      </c>
      <c r="AZ98" s="60">
        <v>528</v>
      </c>
      <c r="BA98" s="60">
        <v>20</v>
      </c>
      <c r="BB98" s="60">
        <v>10562</v>
      </c>
      <c r="BC98" s="40">
        <f t="shared" si="3"/>
        <v>0.17141206408558593</v>
      </c>
      <c r="BD98" s="86"/>
    </row>
    <row r="99" spans="1:56" x14ac:dyDescent="0.25">
      <c r="A99" s="85"/>
      <c r="B99" s="55" t="s">
        <v>65</v>
      </c>
      <c r="E99" s="55" t="s">
        <v>866</v>
      </c>
      <c r="G99" s="108"/>
      <c r="H99" s="109"/>
      <c r="I99" s="55" t="s">
        <v>974</v>
      </c>
      <c r="J99" s="55" t="s">
        <v>971</v>
      </c>
      <c r="K99" s="55" t="s">
        <v>73</v>
      </c>
      <c r="L99" s="57">
        <v>20.033292373857613</v>
      </c>
      <c r="M99" s="55">
        <v>5</v>
      </c>
      <c r="N99" s="55" t="s">
        <v>68</v>
      </c>
      <c r="AB99" s="55">
        <v>6</v>
      </c>
      <c r="AF99" s="59">
        <v>75938.472000000009</v>
      </c>
      <c r="AI99" s="55" t="s">
        <v>869</v>
      </c>
      <c r="AY99" s="110"/>
      <c r="AZ99" s="55">
        <v>781.26</v>
      </c>
      <c r="BA99" s="55">
        <v>54</v>
      </c>
      <c r="BB99" s="60">
        <v>42188.04</v>
      </c>
      <c r="BC99" s="61">
        <f t="shared" si="3"/>
        <v>0.68467515774713716</v>
      </c>
      <c r="BD99" s="86"/>
    </row>
    <row r="100" spans="1:56" x14ac:dyDescent="0.25">
      <c r="A100" s="85"/>
      <c r="B100" s="55" t="s">
        <v>65</v>
      </c>
      <c r="E100" s="55" t="s">
        <v>866</v>
      </c>
      <c r="G100" s="108"/>
      <c r="H100" s="109"/>
      <c r="I100" s="55" t="s">
        <v>873</v>
      </c>
      <c r="J100" s="55" t="s">
        <v>221</v>
      </c>
      <c r="K100" s="55" t="s">
        <v>874</v>
      </c>
      <c r="L100" s="57">
        <v>22.53297765253712</v>
      </c>
      <c r="M100" s="55">
        <v>5</v>
      </c>
      <c r="N100" s="55" t="s">
        <v>68</v>
      </c>
      <c r="AB100" s="55">
        <v>6</v>
      </c>
      <c r="AF100" s="59">
        <v>23711</v>
      </c>
      <c r="AI100" s="55" t="s">
        <v>869</v>
      </c>
      <c r="AY100" s="110" t="s">
        <v>875</v>
      </c>
      <c r="AZ100" s="55">
        <v>1061.0099999999989</v>
      </c>
      <c r="BA100" s="55">
        <v>12.666666666666666</v>
      </c>
      <c r="BB100" s="60">
        <v>13172.85999999999</v>
      </c>
      <c r="BC100" s="61">
        <f t="shared" si="3"/>
        <v>0.21378404871335446</v>
      </c>
      <c r="BD100" s="86"/>
    </row>
    <row r="101" spans="1:56" x14ac:dyDescent="0.25">
      <c r="A101" s="85"/>
      <c r="B101" s="55" t="s">
        <v>65</v>
      </c>
      <c r="E101" s="55" t="s">
        <v>866</v>
      </c>
      <c r="G101" s="108"/>
      <c r="H101" s="109"/>
      <c r="I101" s="55" t="s">
        <v>873</v>
      </c>
      <c r="J101" s="55" t="s">
        <v>221</v>
      </c>
      <c r="K101" s="55" t="s">
        <v>975</v>
      </c>
      <c r="L101" s="57">
        <v>25.406194211159793</v>
      </c>
      <c r="M101" s="55">
        <v>5</v>
      </c>
      <c r="N101" s="55" t="s">
        <v>68</v>
      </c>
      <c r="AB101" s="55">
        <v>6</v>
      </c>
      <c r="AF101" s="59">
        <v>16091.927999999973</v>
      </c>
      <c r="AI101" s="55" t="s">
        <v>869</v>
      </c>
      <c r="AY101" s="110"/>
      <c r="AZ101" s="55">
        <v>599.48999999999899</v>
      </c>
      <c r="BA101" s="55">
        <v>15</v>
      </c>
      <c r="BB101" s="60">
        <v>8939.9599999999846</v>
      </c>
      <c r="BC101" s="61">
        <f t="shared" si="3"/>
        <v>0.14508776713146868</v>
      </c>
      <c r="BD101" s="86"/>
    </row>
    <row r="102" spans="1:56" x14ac:dyDescent="0.25">
      <c r="A102" s="85"/>
      <c r="B102" s="55" t="s">
        <v>65</v>
      </c>
      <c r="D102" s="55" t="s">
        <v>1500</v>
      </c>
      <c r="E102" s="55" t="s">
        <v>866</v>
      </c>
      <c r="G102" s="105"/>
      <c r="H102" s="106"/>
      <c r="I102" s="89" t="s">
        <v>381</v>
      </c>
      <c r="J102" s="89" t="s">
        <v>943</v>
      </c>
      <c r="K102" s="89" t="s">
        <v>944</v>
      </c>
      <c r="L102" s="66">
        <v>14.020515331798242</v>
      </c>
      <c r="M102" s="89">
        <v>5</v>
      </c>
      <c r="N102" s="89" t="s">
        <v>68</v>
      </c>
      <c r="Q102" s="57"/>
      <c r="R102" s="57"/>
      <c r="S102" s="61"/>
      <c r="T102" s="57"/>
      <c r="V102" s="57"/>
      <c r="W102" s="59"/>
      <c r="X102" s="59"/>
      <c r="Y102" s="59"/>
      <c r="Z102" s="59"/>
      <c r="AA102" s="59"/>
      <c r="AB102" s="55">
        <v>12</v>
      </c>
      <c r="AC102" s="59"/>
      <c r="AD102" s="59"/>
      <c r="AF102" s="59">
        <v>62193.096000000005</v>
      </c>
      <c r="AG102" s="59" t="s">
        <v>1501</v>
      </c>
      <c r="AI102" s="55" t="s">
        <v>869</v>
      </c>
      <c r="AY102" s="107"/>
      <c r="AZ102" s="55">
        <v>959.77</v>
      </c>
      <c r="BA102" s="55">
        <v>36</v>
      </c>
      <c r="BB102" s="60">
        <v>34551.72</v>
      </c>
      <c r="BC102" s="61">
        <f t="shared" si="3"/>
        <v>0.56074433278803459</v>
      </c>
      <c r="BD102" s="86"/>
    </row>
    <row r="103" spans="1:56" x14ac:dyDescent="0.25">
      <c r="A103" s="85"/>
      <c r="B103" s="55" t="s">
        <v>65</v>
      </c>
      <c r="D103" s="55" t="s">
        <v>1506</v>
      </c>
      <c r="E103" s="55" t="s">
        <v>866</v>
      </c>
      <c r="G103" s="121"/>
      <c r="H103" s="122"/>
      <c r="I103" s="55" t="s">
        <v>976</v>
      </c>
      <c r="J103" s="55" t="s">
        <v>943</v>
      </c>
      <c r="K103" s="55" t="s">
        <v>977</v>
      </c>
      <c r="L103" s="57">
        <v>18.09514172348528</v>
      </c>
      <c r="M103" s="55">
        <v>5</v>
      </c>
      <c r="N103" s="55" t="s">
        <v>68</v>
      </c>
      <c r="AB103" s="55">
        <v>25</v>
      </c>
      <c r="AF103" s="59">
        <v>107352.14399999996</v>
      </c>
      <c r="AG103" s="59">
        <f>44745.15</f>
        <v>44745.15</v>
      </c>
      <c r="AI103" s="55" t="s">
        <v>869</v>
      </c>
      <c r="AY103" s="110"/>
      <c r="AZ103" s="55">
        <v>1754.1199999999992</v>
      </c>
      <c r="BA103" s="55">
        <v>34</v>
      </c>
      <c r="BB103" s="60">
        <v>59640.079999999973</v>
      </c>
      <c r="BC103" s="61">
        <f t="shared" si="3"/>
        <v>0.96790657214821696</v>
      </c>
      <c r="BD103" s="86"/>
    </row>
    <row r="104" spans="1:56" x14ac:dyDescent="0.25">
      <c r="A104" s="85"/>
      <c r="B104" s="55" t="s">
        <v>65</v>
      </c>
      <c r="E104" s="55" t="s">
        <v>866</v>
      </c>
      <c r="G104" s="108"/>
      <c r="H104" s="109"/>
      <c r="I104" s="55" t="s">
        <v>978</v>
      </c>
      <c r="J104" s="55" t="s">
        <v>979</v>
      </c>
      <c r="K104" s="55" t="s">
        <v>943</v>
      </c>
      <c r="L104" s="57">
        <v>23</v>
      </c>
      <c r="M104" s="55">
        <v>5</v>
      </c>
      <c r="N104" s="55" t="s">
        <v>68</v>
      </c>
      <c r="AB104" s="55">
        <v>0</v>
      </c>
      <c r="AF104" s="59">
        <v>46251</v>
      </c>
      <c r="AI104" s="55" t="s">
        <v>869</v>
      </c>
      <c r="AY104" s="110"/>
      <c r="AZ104" s="55">
        <v>713.75</v>
      </c>
      <c r="BA104" s="55">
        <v>36</v>
      </c>
      <c r="BB104" s="60">
        <v>25695</v>
      </c>
      <c r="BC104" s="61">
        <f t="shared" si="3"/>
        <v>0.41700747838279972</v>
      </c>
      <c r="BD104" s="86"/>
    </row>
    <row r="105" spans="1:56" x14ac:dyDescent="0.25">
      <c r="A105" s="85"/>
      <c r="B105" s="55" t="s">
        <v>65</v>
      </c>
      <c r="D105" s="55" t="s">
        <v>1506</v>
      </c>
      <c r="E105" s="55" t="s">
        <v>866</v>
      </c>
      <c r="G105" s="121"/>
      <c r="H105" s="122"/>
      <c r="I105" s="55" t="s">
        <v>979</v>
      </c>
      <c r="J105" s="55" t="s">
        <v>956</v>
      </c>
      <c r="K105" s="55" t="s">
        <v>977</v>
      </c>
      <c r="L105" s="57">
        <v>15.49729702982544</v>
      </c>
      <c r="M105" s="55">
        <v>5</v>
      </c>
      <c r="N105" s="55" t="s">
        <v>68</v>
      </c>
      <c r="AB105" s="55">
        <v>28</v>
      </c>
      <c r="AF105" s="59">
        <v>98944.487999999939</v>
      </c>
      <c r="AG105" s="59">
        <f>77612.54+20213.37</f>
        <v>97825.909999999989</v>
      </c>
      <c r="AI105" s="55" t="s">
        <v>869</v>
      </c>
      <c r="AY105" s="120"/>
      <c r="AZ105" s="55">
        <v>1616.7399999999991</v>
      </c>
      <c r="BA105" s="55">
        <v>34</v>
      </c>
      <c r="BB105" s="60">
        <v>54969.159999999967</v>
      </c>
      <c r="BC105" s="61">
        <f t="shared" si="3"/>
        <v>0.89210160733296928</v>
      </c>
      <c r="BD105" s="86"/>
    </row>
    <row r="106" spans="1:56" x14ac:dyDescent="0.25">
      <c r="A106" s="85"/>
      <c r="B106" s="55" t="s">
        <v>65</v>
      </c>
      <c r="D106" s="55" t="s">
        <v>1506</v>
      </c>
      <c r="E106" s="55" t="s">
        <v>866</v>
      </c>
      <c r="F106" s="55"/>
      <c r="G106" s="105"/>
      <c r="H106" s="106"/>
      <c r="I106" s="55" t="s">
        <v>979</v>
      </c>
      <c r="J106" s="55" t="s">
        <v>977</v>
      </c>
      <c r="K106" s="55" t="s">
        <v>970</v>
      </c>
      <c r="L106" s="66">
        <v>14.954948863156119</v>
      </c>
      <c r="M106" s="55">
        <v>5</v>
      </c>
      <c r="N106" s="55" t="s">
        <v>68</v>
      </c>
      <c r="AB106" s="55" t="s">
        <v>980</v>
      </c>
      <c r="AF106" s="59">
        <v>43443.431999999942</v>
      </c>
      <c r="AG106" s="59" t="s">
        <v>1570</v>
      </c>
      <c r="AH106" s="55"/>
      <c r="AI106" s="55" t="s">
        <v>869</v>
      </c>
      <c r="AQ106" s="55"/>
      <c r="AR106" s="55"/>
      <c r="AT106" s="55"/>
      <c r="AU106" s="55"/>
      <c r="AY106" s="107"/>
      <c r="AZ106" s="55">
        <v>709.85999999999899</v>
      </c>
      <c r="BA106" s="55">
        <v>34</v>
      </c>
      <c r="BB106" s="60">
        <v>24135.239999999969</v>
      </c>
      <c r="BC106" s="61">
        <f t="shared" si="3"/>
        <v>0.39169393160395682</v>
      </c>
      <c r="BD106" s="86"/>
    </row>
    <row r="107" spans="1:56" x14ac:dyDescent="0.25">
      <c r="A107" s="85"/>
      <c r="B107" s="55" t="s">
        <v>65</v>
      </c>
      <c r="D107" s="55" t="s">
        <v>1506</v>
      </c>
      <c r="E107" s="55" t="s">
        <v>866</v>
      </c>
      <c r="G107" s="108"/>
      <c r="H107" s="109"/>
      <c r="I107" s="55" t="s">
        <v>981</v>
      </c>
      <c r="J107" s="55" t="s">
        <v>977</v>
      </c>
      <c r="K107" s="55" t="s">
        <v>956</v>
      </c>
      <c r="L107" s="57">
        <v>18.551142578177103</v>
      </c>
      <c r="M107" s="55">
        <v>5</v>
      </c>
      <c r="N107" s="55" t="s">
        <v>68</v>
      </c>
      <c r="AB107" s="55">
        <v>30</v>
      </c>
      <c r="AF107" s="59">
        <v>80968.463999999964</v>
      </c>
      <c r="AG107" s="59">
        <f>81822+4331.4</f>
        <v>86153.4</v>
      </c>
      <c r="AI107" s="55" t="s">
        <v>869</v>
      </c>
      <c r="AY107" s="110"/>
      <c r="AZ107" s="55">
        <v>1874.2699999999991</v>
      </c>
      <c r="BA107" s="55">
        <v>24</v>
      </c>
      <c r="BB107" s="60">
        <v>44982.479999999981</v>
      </c>
      <c r="BC107" s="61">
        <f t="shared" si="3"/>
        <v>0.73002648593908204</v>
      </c>
      <c r="BD107" s="86"/>
    </row>
    <row r="108" spans="1:56" x14ac:dyDescent="0.25">
      <c r="A108" s="85"/>
      <c r="B108" s="55" t="s">
        <v>65</v>
      </c>
      <c r="D108" s="55" t="s">
        <v>1506</v>
      </c>
      <c r="E108" s="55" t="s">
        <v>866</v>
      </c>
      <c r="G108" s="105"/>
      <c r="H108" s="106"/>
      <c r="I108" s="55" t="s">
        <v>982</v>
      </c>
      <c r="J108" s="55" t="s">
        <v>970</v>
      </c>
      <c r="K108" s="55" t="s">
        <v>971</v>
      </c>
      <c r="L108" s="76">
        <v>20.435577318859622</v>
      </c>
      <c r="M108" s="55">
        <v>5</v>
      </c>
      <c r="N108" s="55" t="s">
        <v>68</v>
      </c>
      <c r="AB108" s="57">
        <v>10</v>
      </c>
      <c r="AF108" s="59">
        <v>56586.995999999875</v>
      </c>
      <c r="AI108" s="55" t="s">
        <v>869</v>
      </c>
      <c r="AY108" s="111"/>
      <c r="AZ108" s="60">
        <v>911.11999999999796</v>
      </c>
      <c r="BA108" s="60">
        <v>34.5</v>
      </c>
      <c r="BB108" s="60">
        <v>31437.219999999932</v>
      </c>
      <c r="BC108" s="61">
        <f t="shared" si="3"/>
        <v>0.51019870945963386</v>
      </c>
      <c r="BD108" s="86"/>
    </row>
    <row r="109" spans="1:56" x14ac:dyDescent="0.25">
      <c r="A109" s="85"/>
      <c r="B109" s="55" t="s">
        <v>65</v>
      </c>
      <c r="D109" s="55" t="s">
        <v>1506</v>
      </c>
      <c r="E109" s="55" t="s">
        <v>866</v>
      </c>
      <c r="F109" s="55"/>
      <c r="G109" s="105"/>
      <c r="H109" s="106"/>
      <c r="I109" s="55" t="s">
        <v>964</v>
      </c>
      <c r="J109" s="55" t="s">
        <v>970</v>
      </c>
      <c r="K109" s="55" t="s">
        <v>971</v>
      </c>
      <c r="L109" s="66">
        <v>27.021408263091679</v>
      </c>
      <c r="M109" s="55">
        <v>5</v>
      </c>
      <c r="N109" s="55" t="s">
        <v>68</v>
      </c>
      <c r="AB109" s="55">
        <v>15</v>
      </c>
      <c r="AF109" s="59">
        <v>64663.628296391937</v>
      </c>
      <c r="AH109" s="55"/>
      <c r="AI109" s="55" t="s">
        <v>869</v>
      </c>
      <c r="AQ109" s="55"/>
      <c r="AR109" s="55"/>
      <c r="AT109" s="55"/>
      <c r="AU109" s="55"/>
      <c r="AY109" s="200" t="s">
        <v>983</v>
      </c>
      <c r="AZ109" s="55">
        <v>1025.898748529999</v>
      </c>
      <c r="BA109" s="55">
        <v>35</v>
      </c>
      <c r="BB109" s="60">
        <v>35924.237942439962</v>
      </c>
      <c r="BC109" s="61">
        <f t="shared" si="3"/>
        <v>0.58301910399690937</v>
      </c>
      <c r="BD109" s="86"/>
    </row>
    <row r="110" spans="1:56" x14ac:dyDescent="0.25">
      <c r="A110" s="85"/>
      <c r="B110" s="55" t="s">
        <v>65</v>
      </c>
      <c r="D110" s="55" t="s">
        <v>1506</v>
      </c>
      <c r="E110" s="55" t="s">
        <v>866</v>
      </c>
      <c r="G110" s="271"/>
      <c r="H110" s="201"/>
      <c r="I110" s="55" t="s">
        <v>984</v>
      </c>
      <c r="J110" s="55" t="s">
        <v>970</v>
      </c>
      <c r="K110" s="55" t="s">
        <v>971</v>
      </c>
      <c r="L110" s="66">
        <v>17.924751243781095</v>
      </c>
      <c r="M110" s="55">
        <v>5</v>
      </c>
      <c r="N110" s="55" t="s">
        <v>68</v>
      </c>
      <c r="AB110" s="55">
        <v>11</v>
      </c>
      <c r="AF110" s="59">
        <v>64603.007999999943</v>
      </c>
      <c r="AI110" s="55" t="s">
        <v>869</v>
      </c>
      <c r="AY110" s="107"/>
      <c r="AZ110" s="55">
        <v>996.95999999999901</v>
      </c>
      <c r="BA110" s="55">
        <v>36</v>
      </c>
      <c r="BB110" s="60">
        <v>35890.559999999969</v>
      </c>
      <c r="BC110" s="61">
        <f t="shared" si="3"/>
        <v>0.58247254031315676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8"/>
      <c r="H111" s="109"/>
      <c r="I111" s="55" t="s">
        <v>985</v>
      </c>
      <c r="J111" s="55" t="s">
        <v>971</v>
      </c>
      <c r="K111" s="55" t="s">
        <v>986</v>
      </c>
      <c r="L111" s="57">
        <v>20</v>
      </c>
      <c r="M111" s="55">
        <v>5</v>
      </c>
      <c r="N111" s="55" t="s">
        <v>68</v>
      </c>
      <c r="AB111" s="55">
        <v>8</v>
      </c>
      <c r="AF111" s="59">
        <v>89696.592000000004</v>
      </c>
      <c r="AI111" s="55" t="s">
        <v>869</v>
      </c>
      <c r="AY111" s="110"/>
      <c r="BB111" s="60">
        <v>49831</v>
      </c>
      <c r="BC111" s="61">
        <f t="shared" si="3"/>
        <v>0.80871374412505515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8"/>
      <c r="H112" s="119"/>
      <c r="I112" s="55" t="s">
        <v>987</v>
      </c>
      <c r="J112" s="55" t="s">
        <v>971</v>
      </c>
      <c r="K112" s="55" t="s">
        <v>988</v>
      </c>
      <c r="L112" s="57">
        <v>35</v>
      </c>
      <c r="M112" s="55">
        <v>5</v>
      </c>
      <c r="N112" s="55" t="s">
        <v>68</v>
      </c>
      <c r="AB112" s="55">
        <v>5</v>
      </c>
      <c r="AF112" s="59">
        <v>17153.856000000003</v>
      </c>
      <c r="AI112" s="55" t="s">
        <v>869</v>
      </c>
      <c r="AY112" s="110"/>
      <c r="AZ112" s="55">
        <v>264.72000000000003</v>
      </c>
      <c r="BA112" s="55">
        <v>36</v>
      </c>
      <c r="BB112" s="60">
        <v>9529.9200000000019</v>
      </c>
      <c r="BC112" s="61">
        <f t="shared" si="3"/>
        <v>0.15466230427670019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100"/>
      <c r="H113" s="109"/>
      <c r="I113" s="55" t="s">
        <v>379</v>
      </c>
      <c r="J113" s="55" t="s">
        <v>971</v>
      </c>
      <c r="K113" s="55" t="s">
        <v>989</v>
      </c>
      <c r="L113" s="57">
        <v>17.673966972078372</v>
      </c>
      <c r="M113" s="55">
        <v>5</v>
      </c>
      <c r="N113" s="55" t="s">
        <v>68</v>
      </c>
      <c r="AB113" s="55">
        <v>10</v>
      </c>
      <c r="AF113" s="59">
        <v>159050.87999999998</v>
      </c>
      <c r="AI113" s="55" t="s">
        <v>869</v>
      </c>
      <c r="AY113" s="110"/>
      <c r="AZ113" s="55">
        <v>2209.04</v>
      </c>
      <c r="BA113" s="55">
        <v>40</v>
      </c>
      <c r="BB113" s="60">
        <v>88361.599999999991</v>
      </c>
      <c r="BC113" s="61">
        <f t="shared" si="3"/>
        <v>1.4340318350601127</v>
      </c>
      <c r="BD113" s="86"/>
    </row>
    <row r="114" spans="1:56" x14ac:dyDescent="0.25">
      <c r="A114" s="85"/>
      <c r="B114" s="55" t="s">
        <v>65</v>
      </c>
      <c r="E114" s="55" t="s">
        <v>866</v>
      </c>
      <c r="G114" s="55"/>
      <c r="H114" s="106"/>
      <c r="I114" s="55" t="s">
        <v>990</v>
      </c>
      <c r="J114" s="55" t="s">
        <v>971</v>
      </c>
      <c r="K114" s="55" t="s">
        <v>988</v>
      </c>
      <c r="L114" s="82">
        <v>38</v>
      </c>
      <c r="M114" s="55">
        <v>5</v>
      </c>
      <c r="N114" s="55" t="s">
        <v>68</v>
      </c>
      <c r="AB114" s="57">
        <v>4</v>
      </c>
      <c r="AF114" s="59">
        <v>11527.487999999999</v>
      </c>
      <c r="AI114" s="55" t="s">
        <v>869</v>
      </c>
      <c r="AY114" s="111"/>
      <c r="AZ114" s="60">
        <v>266.83999999999997</v>
      </c>
      <c r="BA114" s="60">
        <v>24</v>
      </c>
      <c r="BB114" s="60">
        <v>6404.16</v>
      </c>
      <c r="BC114" s="61">
        <f t="shared" si="3"/>
        <v>0.10393394095193581</v>
      </c>
      <c r="BD114" s="86"/>
    </row>
    <row r="115" spans="1:56" x14ac:dyDescent="0.25">
      <c r="A115" s="85"/>
      <c r="B115" s="55" t="s">
        <v>65</v>
      </c>
      <c r="D115" s="55" t="s">
        <v>1500</v>
      </c>
      <c r="E115" s="55" t="s">
        <v>866</v>
      </c>
      <c r="G115" s="55"/>
      <c r="H115" s="106"/>
      <c r="I115" s="89" t="s">
        <v>956</v>
      </c>
      <c r="J115" s="89" t="s">
        <v>943</v>
      </c>
      <c r="K115" s="89" t="s">
        <v>944</v>
      </c>
      <c r="L115" s="66">
        <v>15.964103848401368</v>
      </c>
      <c r="M115" s="55">
        <v>5</v>
      </c>
      <c r="N115" s="89" t="s">
        <v>68</v>
      </c>
      <c r="Q115" s="57"/>
      <c r="R115" s="57"/>
      <c r="S115" s="61"/>
      <c r="T115" s="57"/>
      <c r="V115" s="57"/>
      <c r="W115" s="59"/>
      <c r="X115" s="59"/>
      <c r="Y115" s="59"/>
      <c r="Z115" s="59"/>
      <c r="AA115" s="59"/>
      <c r="AB115" s="55">
        <v>8</v>
      </c>
      <c r="AC115" s="59"/>
      <c r="AD115" s="59"/>
      <c r="AF115" s="59">
        <v>62099.135999999999</v>
      </c>
      <c r="AG115" s="59" t="s">
        <v>1501</v>
      </c>
      <c r="AI115" s="55" t="s">
        <v>869</v>
      </c>
      <c r="AM115" s="89"/>
      <c r="AY115" s="107"/>
      <c r="AZ115" s="55">
        <v>958.31999999999994</v>
      </c>
      <c r="BA115" s="55">
        <v>36</v>
      </c>
      <c r="BB115" s="60">
        <v>34499.519999999997</v>
      </c>
      <c r="BC115" s="61">
        <f t="shared" si="3"/>
        <v>0.55989717223650382</v>
      </c>
      <c r="BD115" s="86"/>
    </row>
    <row r="116" spans="1:56" x14ac:dyDescent="0.25">
      <c r="A116" s="85"/>
      <c r="B116" s="55" t="s">
        <v>65</v>
      </c>
      <c r="E116" s="55" t="s">
        <v>866</v>
      </c>
      <c r="F116" s="55"/>
      <c r="G116" s="102"/>
      <c r="H116" s="122"/>
      <c r="I116" s="55" t="s">
        <v>975</v>
      </c>
      <c r="J116" s="55" t="s">
        <v>386</v>
      </c>
      <c r="K116" s="55" t="s">
        <v>991</v>
      </c>
      <c r="L116" s="57">
        <v>32.962516835813787</v>
      </c>
      <c r="M116" s="55">
        <v>5</v>
      </c>
      <c r="N116" s="55" t="s">
        <v>68</v>
      </c>
      <c r="AB116" s="55">
        <v>7</v>
      </c>
      <c r="AF116" s="59">
        <v>58936.859999999942</v>
      </c>
      <c r="AH116" s="55"/>
      <c r="AI116" s="55" t="s">
        <v>869</v>
      </c>
      <c r="AJ116" s="55"/>
      <c r="AK116" s="55"/>
      <c r="AL116" s="55"/>
      <c r="AN116" s="55"/>
      <c r="AO116" s="55"/>
      <c r="AQ116" s="55"/>
      <c r="AR116" s="55"/>
      <c r="AT116" s="55"/>
      <c r="AU116" s="55"/>
      <c r="AY116" s="110"/>
      <c r="AZ116" s="55">
        <v>1117.8999999999992</v>
      </c>
      <c r="BA116" s="55">
        <v>29.333333333333332</v>
      </c>
      <c r="BB116" s="55">
        <v>32742.699999999968</v>
      </c>
      <c r="BC116" s="61">
        <f t="shared" si="3"/>
        <v>0.53138551322998573</v>
      </c>
      <c r="BD116" s="86"/>
    </row>
    <row r="117" spans="1:56" x14ac:dyDescent="0.25">
      <c r="A117" s="85"/>
      <c r="B117" s="55" t="s">
        <v>65</v>
      </c>
      <c r="E117" s="55" t="s">
        <v>866</v>
      </c>
      <c r="G117" s="102"/>
      <c r="H117" s="122"/>
      <c r="I117" s="55" t="s">
        <v>992</v>
      </c>
      <c r="J117" s="55" t="s">
        <v>976</v>
      </c>
      <c r="K117" s="55" t="s">
        <v>993</v>
      </c>
      <c r="L117" s="57">
        <v>16</v>
      </c>
      <c r="M117" s="55">
        <v>5</v>
      </c>
      <c r="N117" s="55" t="s">
        <v>68</v>
      </c>
      <c r="AB117" s="55">
        <v>5</v>
      </c>
      <c r="AF117" s="59">
        <v>16947.683999999954</v>
      </c>
      <c r="AI117" s="55" t="s">
        <v>869</v>
      </c>
      <c r="AY117" s="110"/>
      <c r="AZ117" s="55">
        <v>362.12999999999897</v>
      </c>
      <c r="BA117" s="55">
        <v>26</v>
      </c>
      <c r="BB117" s="60">
        <v>9415.3799999999737</v>
      </c>
      <c r="BC117" s="61">
        <f t="shared" si="3"/>
        <v>0.15280341980213402</v>
      </c>
      <c r="BD117" s="86"/>
    </row>
    <row r="118" spans="1:56" x14ac:dyDescent="0.25">
      <c r="A118" s="85"/>
      <c r="B118" s="55" t="s">
        <v>65</v>
      </c>
      <c r="D118" s="55" t="s">
        <v>1500</v>
      </c>
      <c r="E118" s="55" t="s">
        <v>866</v>
      </c>
      <c r="G118" s="102"/>
      <c r="H118" s="122"/>
      <c r="I118" s="55" t="s">
        <v>82</v>
      </c>
      <c r="J118" s="55" t="s">
        <v>943</v>
      </c>
      <c r="K118" s="55" t="s">
        <v>964</v>
      </c>
      <c r="L118" s="57">
        <v>39.671147190058527</v>
      </c>
      <c r="M118" s="55">
        <v>5</v>
      </c>
      <c r="N118" s="55" t="s">
        <v>68</v>
      </c>
      <c r="AB118" s="55">
        <v>17</v>
      </c>
      <c r="AF118" s="59">
        <v>155392.56</v>
      </c>
      <c r="AG118" s="59">
        <v>50805.43</v>
      </c>
      <c r="AI118" s="55" t="s">
        <v>869</v>
      </c>
      <c r="AY118" s="110"/>
      <c r="AZ118" s="55">
        <v>1438.8200000000002</v>
      </c>
      <c r="BA118" s="55">
        <v>60</v>
      </c>
      <c r="BB118" s="60">
        <v>86329.2</v>
      </c>
      <c r="BC118" s="61">
        <f t="shared" si="3"/>
        <v>1.401047752590169</v>
      </c>
      <c r="BD118" s="86"/>
    </row>
    <row r="119" spans="1:56" x14ac:dyDescent="0.25">
      <c r="A119" s="85"/>
      <c r="B119" s="20" t="s">
        <v>65</v>
      </c>
      <c r="C119" s="20"/>
      <c r="D119" s="20" t="s">
        <v>994</v>
      </c>
      <c r="E119" s="24" t="s">
        <v>888</v>
      </c>
      <c r="F119" s="25"/>
      <c r="G119" s="144">
        <v>1472</v>
      </c>
      <c r="H119" s="143">
        <v>1499</v>
      </c>
      <c r="I119" s="20" t="s">
        <v>79</v>
      </c>
      <c r="J119" s="20" t="s">
        <v>213</v>
      </c>
      <c r="K119" s="20" t="s">
        <v>73</v>
      </c>
      <c r="L119" s="27">
        <v>25</v>
      </c>
      <c r="M119" s="20">
        <v>6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23454.600000000002</v>
      </c>
      <c r="AG119" s="41" t="s">
        <v>995</v>
      </c>
      <c r="AH119" s="25" t="s">
        <v>74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/>
      <c r="AZ119" s="55">
        <v>378</v>
      </c>
      <c r="BA119" s="55">
        <v>40</v>
      </c>
      <c r="BB119" s="60">
        <v>15132</v>
      </c>
      <c r="BC119" s="40">
        <f t="shared" si="3"/>
        <v>0.24557918516787411</v>
      </c>
      <c r="BD119" s="86"/>
    </row>
    <row r="120" spans="1:56" x14ac:dyDescent="0.25">
      <c r="A120" s="85"/>
      <c r="B120" s="20" t="s">
        <v>65</v>
      </c>
      <c r="C120" s="20"/>
      <c r="D120" s="20" t="s">
        <v>994</v>
      </c>
      <c r="E120" s="24" t="s">
        <v>888</v>
      </c>
      <c r="F120" s="20"/>
      <c r="G120" s="144">
        <v>1100</v>
      </c>
      <c r="H120" s="143">
        <v>1471</v>
      </c>
      <c r="I120" s="20" t="s">
        <v>79</v>
      </c>
      <c r="J120" s="20" t="s">
        <v>388</v>
      </c>
      <c r="K120" s="20" t="s">
        <v>213</v>
      </c>
      <c r="L120" s="27">
        <v>44</v>
      </c>
      <c r="M120" s="20">
        <v>6</v>
      </c>
      <c r="N120" s="20" t="s">
        <v>69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226619.25</v>
      </c>
      <c r="AG120" s="41">
        <v>222661.02</v>
      </c>
      <c r="AH120" s="20" t="s">
        <v>74</v>
      </c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153"/>
      <c r="AZ120" s="55">
        <v>3710.4253924705404</v>
      </c>
      <c r="BA120" s="55">
        <v>37.015971343531191</v>
      </c>
      <c r="BB120" s="55">
        <v>137345</v>
      </c>
      <c r="BC120" s="40">
        <f t="shared" si="3"/>
        <v>2.2289897691568643</v>
      </c>
      <c r="BD120" s="86"/>
    </row>
    <row r="121" spans="1:56" x14ac:dyDescent="0.25">
      <c r="A121" s="85"/>
      <c r="B121" s="20" t="s">
        <v>65</v>
      </c>
      <c r="C121" s="20"/>
      <c r="D121" s="20" t="s">
        <v>996</v>
      </c>
      <c r="E121" s="24" t="s">
        <v>888</v>
      </c>
      <c r="F121" s="25"/>
      <c r="G121" s="193">
        <v>1400</v>
      </c>
      <c r="H121" s="141">
        <v>1499</v>
      </c>
      <c r="I121" s="20" t="s">
        <v>389</v>
      </c>
      <c r="J121" s="20" t="s">
        <v>161</v>
      </c>
      <c r="K121" s="20" t="s">
        <v>76</v>
      </c>
      <c r="L121" s="27">
        <v>18.104197419189827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289513.67742387083</v>
      </c>
      <c r="AG121" s="41">
        <v>94995.62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2169.8397714699981</v>
      </c>
      <c r="BA121" s="55">
        <v>71.333333333333329</v>
      </c>
      <c r="BB121" s="60">
        <v>186783.01769281988</v>
      </c>
      <c r="BC121" s="40">
        <f t="shared" si="3"/>
        <v>3.0313257525904915</v>
      </c>
      <c r="BD121" s="86"/>
    </row>
    <row r="122" spans="1:56" x14ac:dyDescent="0.25">
      <c r="A122" s="85"/>
      <c r="B122" s="20" t="s">
        <v>65</v>
      </c>
      <c r="C122" s="20"/>
      <c r="D122" s="20" t="s">
        <v>997</v>
      </c>
      <c r="E122" s="24" t="s">
        <v>888</v>
      </c>
      <c r="F122" s="20"/>
      <c r="G122" s="144">
        <v>100</v>
      </c>
      <c r="H122" s="143">
        <v>699</v>
      </c>
      <c r="I122" s="20" t="s">
        <v>391</v>
      </c>
      <c r="J122" s="20" t="s">
        <v>78</v>
      </c>
      <c r="K122" s="20" t="s">
        <v>387</v>
      </c>
      <c r="L122" s="27">
        <v>38</v>
      </c>
      <c r="M122" s="20">
        <v>6</v>
      </c>
      <c r="N122" s="20" t="s">
        <v>71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183590.75</v>
      </c>
      <c r="AG122" s="41">
        <v>186252.09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2820.5550443121165</v>
      </c>
      <c r="BA122" s="55">
        <v>37.194452280432429</v>
      </c>
      <c r="BB122" s="55">
        <v>104909</v>
      </c>
      <c r="BC122" s="40">
        <f t="shared" si="3"/>
        <v>1.7025817298953547</v>
      </c>
      <c r="BD122" s="86"/>
    </row>
    <row r="123" spans="1:56" x14ac:dyDescent="0.25">
      <c r="A123" s="85"/>
      <c r="B123" s="20" t="s">
        <v>65</v>
      </c>
      <c r="C123" s="20"/>
      <c r="D123" s="20"/>
      <c r="E123" s="20" t="s">
        <v>866</v>
      </c>
      <c r="F123" s="25"/>
      <c r="G123" s="20"/>
      <c r="H123" s="113"/>
      <c r="I123" s="20" t="s">
        <v>349</v>
      </c>
      <c r="J123" s="20" t="s">
        <v>87</v>
      </c>
      <c r="K123" s="20" t="s">
        <v>350</v>
      </c>
      <c r="L123" s="81">
        <v>20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7" t="s">
        <v>919</v>
      </c>
      <c r="AC123" s="20"/>
      <c r="AD123" s="20"/>
      <c r="AE123" s="20"/>
      <c r="AF123" s="41">
        <v>67784.600000000006</v>
      </c>
      <c r="AG123" s="41" t="s">
        <v>920</v>
      </c>
      <c r="AH123" s="25" t="s">
        <v>921</v>
      </c>
      <c r="AI123" s="20" t="s">
        <v>869</v>
      </c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14"/>
      <c r="AZ123" s="60">
        <v>1566.7757124269669</v>
      </c>
      <c r="BA123" s="60">
        <v>27.912099768420749</v>
      </c>
      <c r="BB123" s="87">
        <v>43732</v>
      </c>
      <c r="BC123" s="61">
        <f t="shared" si="3"/>
        <v>0.70973228428241286</v>
      </c>
      <c r="BD123" s="86"/>
    </row>
    <row r="124" spans="1:56" x14ac:dyDescent="0.25">
      <c r="A124" s="98"/>
      <c r="B124" s="20" t="s">
        <v>65</v>
      </c>
      <c r="C124" s="20"/>
      <c r="D124" s="20"/>
      <c r="E124" s="20" t="s">
        <v>866</v>
      </c>
      <c r="F124" s="25"/>
      <c r="G124" s="193"/>
      <c r="H124" s="141"/>
      <c r="I124" s="20" t="s">
        <v>351</v>
      </c>
      <c r="J124" s="20" t="s">
        <v>76</v>
      </c>
      <c r="K124" s="20" t="s">
        <v>165</v>
      </c>
      <c r="L124" s="27">
        <v>56</v>
      </c>
      <c r="M124" s="20">
        <v>6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 t="s">
        <v>919</v>
      </c>
      <c r="AC124" s="20"/>
      <c r="AD124" s="20"/>
      <c r="AE124" s="20"/>
      <c r="AF124" s="41">
        <v>31238.7</v>
      </c>
      <c r="AG124" s="41" t="s">
        <v>920</v>
      </c>
      <c r="AH124" s="25" t="s">
        <v>922</v>
      </c>
      <c r="AI124" s="20" t="s">
        <v>869</v>
      </c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629.79764892583194</v>
      </c>
      <c r="BA124" s="55">
        <v>32.00075458264125</v>
      </c>
      <c r="BB124" s="60">
        <v>20154</v>
      </c>
      <c r="BC124" s="61">
        <f t="shared" si="3"/>
        <v>0.32708187271169276</v>
      </c>
      <c r="BD124" s="86"/>
    </row>
    <row r="125" spans="1:56" x14ac:dyDescent="0.25">
      <c r="A125" s="85"/>
      <c r="B125" s="20" t="s">
        <v>65</v>
      </c>
      <c r="C125" s="20"/>
      <c r="D125" s="20"/>
      <c r="E125" s="20" t="s">
        <v>866</v>
      </c>
      <c r="F125" s="25"/>
      <c r="G125" s="20"/>
      <c r="H125" s="113"/>
      <c r="I125" s="20" t="s">
        <v>350</v>
      </c>
      <c r="J125" s="20" t="s">
        <v>76</v>
      </c>
      <c r="K125" s="20" t="s">
        <v>165</v>
      </c>
      <c r="L125" s="81">
        <v>34</v>
      </c>
      <c r="M125" s="20">
        <v>6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7" t="s">
        <v>919</v>
      </c>
      <c r="AC125" s="20"/>
      <c r="AD125" s="20"/>
      <c r="AE125" s="20"/>
      <c r="AF125" s="41">
        <v>28873.4</v>
      </c>
      <c r="AG125" s="41" t="s">
        <v>920</v>
      </c>
      <c r="AH125" s="25" t="s">
        <v>921</v>
      </c>
      <c r="AI125" s="20" t="s">
        <v>869</v>
      </c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14"/>
      <c r="AZ125" s="60">
        <v>620.94619409046004</v>
      </c>
      <c r="BA125" s="60">
        <v>29.999378653549257</v>
      </c>
      <c r="BB125" s="87">
        <v>18628</v>
      </c>
      <c r="BC125" s="61">
        <f t="shared" si="3"/>
        <v>0.30231622133935759</v>
      </c>
      <c r="BD125" s="86"/>
    </row>
    <row r="126" spans="1:56" x14ac:dyDescent="0.25">
      <c r="A126" s="98"/>
      <c r="B126" s="20" t="s">
        <v>65</v>
      </c>
      <c r="C126" s="20"/>
      <c r="D126" s="20"/>
      <c r="E126" s="20" t="s">
        <v>866</v>
      </c>
      <c r="F126" s="25"/>
      <c r="G126" s="193"/>
      <c r="H126" s="141"/>
      <c r="I126" s="20" t="s">
        <v>165</v>
      </c>
      <c r="J126" s="20" t="s">
        <v>87</v>
      </c>
      <c r="K126" s="20" t="s">
        <v>350</v>
      </c>
      <c r="L126" s="27">
        <v>47</v>
      </c>
      <c r="M126" s="20">
        <v>6</v>
      </c>
      <c r="N126" s="20" t="s">
        <v>68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 t="s">
        <v>919</v>
      </c>
      <c r="AC126" s="20"/>
      <c r="AD126" s="20"/>
      <c r="AE126" s="20"/>
      <c r="AF126" s="41">
        <v>50573.4</v>
      </c>
      <c r="AG126" s="41" t="s">
        <v>920</v>
      </c>
      <c r="AH126" s="25" t="s">
        <v>921</v>
      </c>
      <c r="AI126" s="20" t="s">
        <v>869</v>
      </c>
      <c r="AJ126" s="27"/>
      <c r="AK126" s="41"/>
      <c r="AL126" s="41"/>
      <c r="AM126" s="20"/>
      <c r="AN126" s="41"/>
      <c r="AO126" s="41"/>
      <c r="AP126" s="20"/>
      <c r="AQ126" s="41"/>
      <c r="AR126" s="41"/>
      <c r="AS126" s="20"/>
      <c r="AT126" s="41"/>
      <c r="AU126" s="41"/>
      <c r="AV126" s="20"/>
      <c r="AW126" s="20"/>
      <c r="AX126" s="20"/>
      <c r="AY126" s="153"/>
      <c r="AZ126" s="55">
        <v>1483.1220273127169</v>
      </c>
      <c r="BA126" s="55">
        <v>21.999538405561264</v>
      </c>
      <c r="BB126" s="60">
        <v>32628</v>
      </c>
      <c r="BC126" s="61">
        <f t="shared" si="3"/>
        <v>0.5295240320947262</v>
      </c>
      <c r="BD126" s="86"/>
    </row>
    <row r="127" spans="1:56" x14ac:dyDescent="0.25">
      <c r="A127" s="85"/>
      <c r="B127" s="20" t="s">
        <v>65</v>
      </c>
      <c r="C127" s="20"/>
      <c r="D127" s="20" t="s">
        <v>1508</v>
      </c>
      <c r="E127" s="24" t="s">
        <v>866</v>
      </c>
      <c r="F127" s="20"/>
      <c r="G127" s="144">
        <v>700</v>
      </c>
      <c r="H127" s="143">
        <v>1299</v>
      </c>
      <c r="I127" s="20" t="s">
        <v>385</v>
      </c>
      <c r="J127" s="20" t="s">
        <v>386</v>
      </c>
      <c r="K127" s="20" t="s">
        <v>226</v>
      </c>
      <c r="L127" s="27">
        <v>73</v>
      </c>
      <c r="M127" s="20">
        <v>6</v>
      </c>
      <c r="N127" s="55" t="s">
        <v>71</v>
      </c>
      <c r="AF127" s="59">
        <v>532328.07250000001</v>
      </c>
      <c r="AG127" s="59">
        <v>52685.98</v>
      </c>
      <c r="AH127" s="55" t="s">
        <v>746</v>
      </c>
      <c r="AJ127" s="55"/>
      <c r="AK127" s="55"/>
      <c r="AL127" s="55"/>
      <c r="AN127" s="55"/>
      <c r="AO127" s="55"/>
      <c r="AQ127" s="55"/>
      <c r="AR127" s="55"/>
      <c r="AT127" s="55"/>
      <c r="AU127" s="55"/>
      <c r="AY127" s="110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3"/>
        <v>4.93669779413674</v>
      </c>
      <c r="BD127" s="86"/>
    </row>
    <row r="128" spans="1:56" x14ac:dyDescent="0.25">
      <c r="A128" s="85"/>
      <c r="B128" s="20" t="s">
        <v>65</v>
      </c>
      <c r="C128" s="20"/>
      <c r="D128" s="20" t="s">
        <v>1507</v>
      </c>
      <c r="E128" s="24" t="s">
        <v>888</v>
      </c>
      <c r="F128" s="20"/>
      <c r="G128" s="144">
        <v>1370</v>
      </c>
      <c r="H128" s="143">
        <v>1999</v>
      </c>
      <c r="I128" s="20" t="s">
        <v>387</v>
      </c>
      <c r="J128" s="20" t="s">
        <v>130</v>
      </c>
      <c r="K128" s="20" t="s">
        <v>153</v>
      </c>
      <c r="L128" s="27">
        <v>46</v>
      </c>
      <c r="M128" s="20">
        <v>6</v>
      </c>
      <c r="N128" s="55" t="s">
        <v>134</v>
      </c>
      <c r="AF128" s="59">
        <v>280871.5</v>
      </c>
      <c r="AH128" s="55" t="s">
        <v>746</v>
      </c>
      <c r="AJ128" s="55"/>
      <c r="AK128" s="55"/>
      <c r="AL128" s="55"/>
      <c r="AN128" s="55"/>
      <c r="AO128" s="55"/>
      <c r="AQ128" s="55"/>
      <c r="AR128" s="55"/>
      <c r="AT128" s="55"/>
      <c r="AU128" s="55"/>
      <c r="AY128" s="110"/>
      <c r="AZ128" s="55">
        <v>4905.1876144680209</v>
      </c>
      <c r="BA128" s="55">
        <v>32.720053260879482</v>
      </c>
      <c r="BB128" s="55">
        <v>160498</v>
      </c>
      <c r="BC128" s="40">
        <f t="shared" si="3"/>
        <v>2.604742800758225</v>
      </c>
      <c r="BD128" s="86"/>
    </row>
    <row r="129" spans="1:56" x14ac:dyDescent="0.25">
      <c r="A129" s="85"/>
      <c r="B129" s="20" t="s">
        <v>65</v>
      </c>
      <c r="C129" s="20"/>
      <c r="D129" s="20" t="s">
        <v>1455</v>
      </c>
      <c r="E129" s="20" t="s">
        <v>866</v>
      </c>
      <c r="F129" s="25"/>
      <c r="G129" s="25"/>
      <c r="H129" s="116"/>
      <c r="I129" s="20" t="s">
        <v>87</v>
      </c>
      <c r="J129" s="20" t="s">
        <v>66</v>
      </c>
      <c r="K129" s="20" t="s">
        <v>165</v>
      </c>
      <c r="L129" s="156">
        <v>55.403083238875929</v>
      </c>
      <c r="M129" s="20">
        <v>6</v>
      </c>
      <c r="N129" s="20" t="s">
        <v>71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>
        <v>29</v>
      </c>
      <c r="AC129" s="20"/>
      <c r="AD129" s="20"/>
      <c r="AE129" s="20"/>
      <c r="AF129" s="41">
        <v>236607</v>
      </c>
      <c r="AG129" s="41">
        <f>72451.89+134761.17</f>
        <v>207213.06</v>
      </c>
      <c r="AH129" s="25" t="s">
        <v>737</v>
      </c>
      <c r="AI129" s="20" t="s">
        <v>869</v>
      </c>
      <c r="AJ129" s="27"/>
      <c r="AK129" s="41"/>
      <c r="AL129" s="41"/>
      <c r="AM129" s="20"/>
      <c r="AN129" s="41"/>
      <c r="AO129" s="41"/>
      <c r="AP129" s="20"/>
      <c r="AQ129" s="41"/>
      <c r="AR129" s="41"/>
      <c r="AS129" s="20"/>
      <c r="AT129" s="41"/>
      <c r="AU129" s="41"/>
      <c r="AV129" s="20"/>
      <c r="AW129" s="20"/>
      <c r="AX129" s="20"/>
      <c r="AY129" s="147"/>
      <c r="AZ129" s="55">
        <v>3120.2899999999968</v>
      </c>
      <c r="BA129" s="55">
        <v>35.545454545454547</v>
      </c>
      <c r="BB129" s="60">
        <v>112669.8299999999</v>
      </c>
      <c r="BC129" s="61">
        <f t="shared" si="3"/>
        <v>1.8285332437485378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1001</v>
      </c>
      <c r="J130" s="55" t="s">
        <v>1002</v>
      </c>
      <c r="K130" s="55" t="s">
        <v>998</v>
      </c>
      <c r="L130" s="57">
        <v>31.374124606504747</v>
      </c>
      <c r="M130" s="55">
        <v>6</v>
      </c>
      <c r="N130" s="55" t="s">
        <v>68</v>
      </c>
      <c r="AB130" s="55">
        <v>11</v>
      </c>
      <c r="AF130" s="59">
        <v>92745.719999999958</v>
      </c>
      <c r="AI130" s="55" t="s">
        <v>869</v>
      </c>
      <c r="AY130" s="110" t="s">
        <v>1003</v>
      </c>
      <c r="AZ130" s="55">
        <v>2015.6899999999991</v>
      </c>
      <c r="BA130" s="55">
        <v>25.333333333333332</v>
      </c>
      <c r="BB130" s="60">
        <v>51525.399999999972</v>
      </c>
      <c r="BC130" s="61">
        <f t="shared" si="3"/>
        <v>0.83621238087819016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1004</v>
      </c>
      <c r="J131" s="55" t="s">
        <v>1002</v>
      </c>
      <c r="K131" s="55" t="s">
        <v>532</v>
      </c>
      <c r="L131" s="57">
        <v>24.898979877641956</v>
      </c>
      <c r="M131" s="55">
        <v>6</v>
      </c>
      <c r="N131" s="55" t="s">
        <v>68</v>
      </c>
      <c r="AB131" s="55">
        <v>18</v>
      </c>
      <c r="AF131" s="59">
        <v>183027.45599999992</v>
      </c>
      <c r="AI131" s="55" t="s">
        <v>869</v>
      </c>
      <c r="AY131" s="110" t="s">
        <v>1003</v>
      </c>
      <c r="AZ131" s="55">
        <v>3815.6099999999983</v>
      </c>
      <c r="BA131" s="55">
        <v>26.714285714285715</v>
      </c>
      <c r="BB131" s="60">
        <v>101681.91999999995</v>
      </c>
      <c r="BC131" s="61">
        <f t="shared" si="3"/>
        <v>1.6502090311858943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19"/>
      <c r="I132" s="55" t="s">
        <v>1005</v>
      </c>
      <c r="J132" s="55" t="s">
        <v>1000</v>
      </c>
      <c r="K132" s="55" t="s">
        <v>1006</v>
      </c>
      <c r="L132" s="57">
        <v>45.535375561502114</v>
      </c>
      <c r="M132" s="55">
        <v>6</v>
      </c>
      <c r="N132" s="55" t="s">
        <v>68</v>
      </c>
      <c r="AB132" s="55">
        <v>35</v>
      </c>
      <c r="AF132" s="59">
        <v>166826.3039999998</v>
      </c>
      <c r="AI132" s="55" t="s">
        <v>869</v>
      </c>
      <c r="AY132" s="110" t="s">
        <v>1007</v>
      </c>
      <c r="AZ132" s="55">
        <v>3138.6799999999962</v>
      </c>
      <c r="BA132" s="55">
        <v>29</v>
      </c>
      <c r="BB132" s="60">
        <v>94313.97999999988</v>
      </c>
      <c r="BC132" s="61">
        <f t="shared" si="3"/>
        <v>1.5306337799589709</v>
      </c>
      <c r="BD132" s="86"/>
    </row>
    <row r="133" spans="1:56" x14ac:dyDescent="0.25">
      <c r="A133" s="85"/>
      <c r="B133" s="55" t="s">
        <v>65</v>
      </c>
      <c r="C133" s="58"/>
      <c r="D133" s="58"/>
      <c r="E133" s="55" t="s">
        <v>866</v>
      </c>
      <c r="F133" s="55"/>
      <c r="G133" s="105"/>
      <c r="H133" s="122"/>
      <c r="I133" s="55" t="s">
        <v>1084</v>
      </c>
      <c r="J133" s="55" t="s">
        <v>1085</v>
      </c>
      <c r="K133" s="55" t="s">
        <v>1081</v>
      </c>
      <c r="L133" s="57">
        <v>23.330795077838996</v>
      </c>
      <c r="M133" s="55">
        <v>6</v>
      </c>
      <c r="N133" s="55" t="s">
        <v>68</v>
      </c>
      <c r="AB133" s="55">
        <v>6</v>
      </c>
      <c r="AF133" s="59">
        <v>67047.624000000011</v>
      </c>
      <c r="AH133" s="55"/>
      <c r="AI133" s="55" t="s">
        <v>869</v>
      </c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/>
      <c r="AZ133" s="55">
        <v>1330.31</v>
      </c>
      <c r="BA133" s="55">
        <v>28</v>
      </c>
      <c r="BB133" s="55">
        <v>37248.680000000008</v>
      </c>
      <c r="BC133" s="61">
        <f t="shared" si="3"/>
        <v>0.60451364545194897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84</v>
      </c>
      <c r="J134" s="55" t="s">
        <v>962</v>
      </c>
      <c r="K134" s="55" t="s">
        <v>963</v>
      </c>
      <c r="L134" s="57">
        <v>52.631763662761749</v>
      </c>
      <c r="M134" s="55">
        <v>6</v>
      </c>
      <c r="N134" s="55" t="s">
        <v>71</v>
      </c>
      <c r="AB134" s="55">
        <v>9</v>
      </c>
      <c r="AF134" s="59">
        <v>66983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20"/>
      <c r="AZ134" s="55">
        <v>911.22834039000008</v>
      </c>
      <c r="BA134" s="55">
        <v>34.666666666666664</v>
      </c>
      <c r="BB134" s="55">
        <v>31896.444123820002</v>
      </c>
      <c r="BC134" s="61">
        <f t="shared" si="3"/>
        <v>0.51765151716100599</v>
      </c>
      <c r="BD134" s="86"/>
    </row>
    <row r="135" spans="1:56" x14ac:dyDescent="0.25">
      <c r="A135" s="85"/>
      <c r="B135" s="55" t="s">
        <v>65</v>
      </c>
      <c r="E135" s="55" t="s">
        <v>866</v>
      </c>
      <c r="G135" s="108"/>
      <c r="H135" s="109"/>
      <c r="I135" s="55" t="s">
        <v>1011</v>
      </c>
      <c r="J135" s="55" t="s">
        <v>1002</v>
      </c>
      <c r="K135" s="55" t="s">
        <v>1005</v>
      </c>
      <c r="L135" s="57">
        <v>33</v>
      </c>
      <c r="M135" s="55">
        <v>6</v>
      </c>
      <c r="N135" s="55" t="s">
        <v>68</v>
      </c>
      <c r="AB135" s="55">
        <v>4</v>
      </c>
      <c r="AF135" s="59">
        <v>62034.263999999966</v>
      </c>
      <c r="AI135" s="55" t="s">
        <v>869</v>
      </c>
      <c r="AY135" s="110" t="s">
        <v>1003</v>
      </c>
      <c r="AZ135" s="55">
        <v>1380.4999999999991</v>
      </c>
      <c r="BA135" s="55">
        <v>25</v>
      </c>
      <c r="BB135" s="60">
        <v>34463.479999999981</v>
      </c>
      <c r="BC135" s="61">
        <f t="shared" si="3"/>
        <v>0.5593122744151019</v>
      </c>
      <c r="BD135" s="86"/>
    </row>
    <row r="136" spans="1:56" x14ac:dyDescent="0.25">
      <c r="A136" s="85"/>
      <c r="B136" s="55" t="s">
        <v>65</v>
      </c>
      <c r="E136" s="55" t="s">
        <v>866</v>
      </c>
      <c r="G136" s="108"/>
      <c r="H136" s="109"/>
      <c r="I136" s="55" t="s">
        <v>1013</v>
      </c>
      <c r="J136" s="55" t="s">
        <v>1002</v>
      </c>
      <c r="K136" s="55" t="s">
        <v>117</v>
      </c>
      <c r="L136" s="57">
        <v>28.627342793344376</v>
      </c>
      <c r="M136" s="55">
        <v>6</v>
      </c>
      <c r="N136" s="55" t="s">
        <v>68</v>
      </c>
      <c r="AB136" s="55">
        <v>4</v>
      </c>
      <c r="AF136" s="59">
        <v>64972.44000000001</v>
      </c>
      <c r="AI136" s="55" t="s">
        <v>869</v>
      </c>
      <c r="AY136" s="110" t="s">
        <v>1003</v>
      </c>
      <c r="AZ136" s="55">
        <v>1388.3000000000002</v>
      </c>
      <c r="BA136" s="55">
        <v>26</v>
      </c>
      <c r="BB136" s="60">
        <v>36095.800000000003</v>
      </c>
      <c r="BC136" s="61">
        <f t="shared" si="3"/>
        <v>0.58580340681883103</v>
      </c>
      <c r="BD136" s="86"/>
    </row>
    <row r="137" spans="1:56" x14ac:dyDescent="0.25">
      <c r="A137" s="85"/>
      <c r="B137" s="55" t="s">
        <v>65</v>
      </c>
      <c r="E137" s="55" t="s">
        <v>866</v>
      </c>
      <c r="G137" s="108"/>
      <c r="H137" s="109"/>
      <c r="I137" s="55" t="s">
        <v>1014</v>
      </c>
      <c r="J137" s="55" t="s">
        <v>1002</v>
      </c>
      <c r="K137" s="55" t="s">
        <v>998</v>
      </c>
      <c r="L137" s="57">
        <v>32.265943746813356</v>
      </c>
      <c r="M137" s="55">
        <v>6</v>
      </c>
      <c r="N137" s="55" t="s">
        <v>68</v>
      </c>
      <c r="AB137" s="55">
        <v>3</v>
      </c>
      <c r="AF137" s="59">
        <v>109582.27199999988</v>
      </c>
      <c r="AI137" s="55" t="s">
        <v>869</v>
      </c>
      <c r="AY137" s="110" t="s">
        <v>1003</v>
      </c>
      <c r="AZ137" s="55">
        <v>1902.469999999998</v>
      </c>
      <c r="BA137" s="55">
        <v>32</v>
      </c>
      <c r="BB137" s="60">
        <v>60879.039999999935</v>
      </c>
      <c r="BC137" s="61">
        <f t="shared" si="3"/>
        <v>0.98801381423489287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1203</v>
      </c>
      <c r="J138" s="55" t="s">
        <v>89</v>
      </c>
      <c r="K138" s="55" t="s">
        <v>1204</v>
      </c>
      <c r="L138" s="57">
        <v>15</v>
      </c>
      <c r="M138" s="55">
        <v>7</v>
      </c>
      <c r="N138" s="55" t="s">
        <v>68</v>
      </c>
      <c r="AB138" s="55">
        <v>0</v>
      </c>
      <c r="AF138" s="59">
        <v>27000</v>
      </c>
      <c r="AI138" s="55" t="s">
        <v>869</v>
      </c>
      <c r="AY138" s="110"/>
      <c r="AZ138" s="55">
        <v>596.73965708000003</v>
      </c>
      <c r="BA138" s="55">
        <v>18</v>
      </c>
      <c r="BB138" s="60">
        <v>15000</v>
      </c>
      <c r="BC138" s="61">
        <f t="shared" si="3"/>
        <v>0.24343694009503777</v>
      </c>
      <c r="BD138" s="86"/>
    </row>
    <row r="139" spans="1:56" x14ac:dyDescent="0.25">
      <c r="A139" s="85"/>
      <c r="B139" s="20" t="s">
        <v>72</v>
      </c>
      <c r="C139" s="20"/>
      <c r="D139" s="20" t="s">
        <v>1028</v>
      </c>
      <c r="E139" s="24" t="s">
        <v>888</v>
      </c>
      <c r="F139" s="25"/>
      <c r="G139" s="140">
        <v>1600</v>
      </c>
      <c r="H139" s="141">
        <v>1699</v>
      </c>
      <c r="I139" s="20" t="s">
        <v>416</v>
      </c>
      <c r="J139" s="20" t="s">
        <v>77</v>
      </c>
      <c r="K139" s="20" t="s">
        <v>91</v>
      </c>
      <c r="L139" s="27">
        <v>10</v>
      </c>
      <c r="M139" s="20">
        <v>8</v>
      </c>
      <c r="N139" s="20" t="s">
        <v>68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44635.35</v>
      </c>
      <c r="AG139" s="41">
        <v>31523.81</v>
      </c>
      <c r="AH139" s="25" t="s">
        <v>700</v>
      </c>
      <c r="AI139" s="20"/>
      <c r="AJ139" s="27"/>
      <c r="AK139" s="41"/>
      <c r="AL139" s="41"/>
      <c r="AM139" s="20"/>
      <c r="AN139" s="41"/>
      <c r="AO139" s="41"/>
      <c r="AP139" s="20"/>
      <c r="AQ139" s="41"/>
      <c r="AR139" s="41"/>
      <c r="AS139" s="20"/>
      <c r="AT139" s="41"/>
      <c r="AU139" s="41"/>
      <c r="AV139" s="20"/>
      <c r="AW139" s="20"/>
      <c r="AX139" s="20"/>
      <c r="AY139" s="153"/>
      <c r="AZ139" s="55">
        <v>800</v>
      </c>
      <c r="BA139" s="55">
        <v>36</v>
      </c>
      <c r="BB139" s="60">
        <v>28797</v>
      </c>
      <c r="BC139" s="40">
        <f t="shared" si="3"/>
        <v>0.46735023759445354</v>
      </c>
      <c r="BD139" s="86"/>
    </row>
    <row r="140" spans="1:56" x14ac:dyDescent="0.25">
      <c r="A140" s="85"/>
      <c r="B140" s="20" t="s">
        <v>72</v>
      </c>
      <c r="C140" s="20"/>
      <c r="D140" s="20" t="s">
        <v>1038</v>
      </c>
      <c r="E140" s="20" t="s">
        <v>866</v>
      </c>
      <c r="F140" s="20"/>
      <c r="G140" s="142"/>
      <c r="H140" s="143"/>
      <c r="I140" s="20" t="s">
        <v>418</v>
      </c>
      <c r="J140" s="20" t="s">
        <v>1039</v>
      </c>
      <c r="K140" s="20" t="s">
        <v>1040</v>
      </c>
      <c r="L140" s="27">
        <v>68.69105286568734</v>
      </c>
      <c r="M140" s="20">
        <v>8</v>
      </c>
      <c r="N140" s="20" t="s">
        <v>71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0</v>
      </c>
      <c r="AC140" s="20"/>
      <c r="AD140" s="20"/>
      <c r="AE140" s="20">
        <v>0</v>
      </c>
      <c r="AF140" s="41">
        <v>192812</v>
      </c>
      <c r="AG140" s="41">
        <v>136694.39999999999</v>
      </c>
      <c r="AH140" s="20" t="s">
        <v>700</v>
      </c>
      <c r="AI140" s="20" t="s">
        <v>1041</v>
      </c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41"/>
      <c r="AY140" s="153"/>
      <c r="AZ140" s="55">
        <v>3604.72</v>
      </c>
      <c r="BA140" s="55">
        <v>26</v>
      </c>
      <c r="BB140" s="55">
        <v>91815.32</v>
      </c>
      <c r="BC140" s="61">
        <f t="shared" si="3"/>
        <v>1.490082703643115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1020</v>
      </c>
      <c r="J141" s="55" t="s">
        <v>91</v>
      </c>
      <c r="K141" s="55" t="s">
        <v>1021</v>
      </c>
      <c r="L141" s="57">
        <v>25.079804284935108</v>
      </c>
      <c r="M141" s="55">
        <v>8</v>
      </c>
      <c r="N141" s="55" t="s">
        <v>68</v>
      </c>
      <c r="AB141" s="55">
        <v>29</v>
      </c>
      <c r="AF141" s="59">
        <v>169299.17999999985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3135.1699999999983</v>
      </c>
      <c r="BA141" s="55">
        <v>30</v>
      </c>
      <c r="BB141" s="55">
        <v>94055.099999999919</v>
      </c>
      <c r="BC141" s="61">
        <f t="shared" si="3"/>
        <v>1.526432382955518</v>
      </c>
      <c r="BD141" s="86"/>
    </row>
    <row r="142" spans="1:56" x14ac:dyDescent="0.25">
      <c r="A142" s="85"/>
      <c r="B142" s="55" t="s">
        <v>65</v>
      </c>
      <c r="E142" s="55" t="s">
        <v>866</v>
      </c>
      <c r="F142" s="55"/>
      <c r="G142" s="105"/>
      <c r="H142" s="106"/>
      <c r="I142" s="55" t="s">
        <v>934</v>
      </c>
      <c r="J142" s="55" t="s">
        <v>935</v>
      </c>
      <c r="K142" s="55" t="s">
        <v>936</v>
      </c>
      <c r="L142" s="57">
        <v>23</v>
      </c>
      <c r="M142" s="55">
        <v>8</v>
      </c>
      <c r="N142" s="55" t="s">
        <v>68</v>
      </c>
      <c r="AB142" s="55">
        <v>4</v>
      </c>
      <c r="AF142" s="59">
        <v>15710.688</v>
      </c>
      <c r="AH142" s="55"/>
      <c r="AI142" s="55" t="s">
        <v>869</v>
      </c>
      <c r="AJ142" s="55"/>
      <c r="AK142" s="55"/>
      <c r="AL142" s="55"/>
      <c r="AN142" s="55"/>
      <c r="AO142" s="55"/>
      <c r="AQ142" s="55"/>
      <c r="AR142" s="55"/>
      <c r="AT142" s="55"/>
      <c r="AU142" s="55"/>
      <c r="AY142" s="92"/>
      <c r="AZ142" s="55">
        <v>311.72000000000003</v>
      </c>
      <c r="BA142" s="55">
        <v>28</v>
      </c>
      <c r="BB142" s="55">
        <v>8728.16</v>
      </c>
      <c r="BC142" s="61">
        <f t="shared" si="3"/>
        <v>0.14165043753732701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5"/>
      <c r="H143" s="106"/>
      <c r="I143" s="55" t="s">
        <v>406</v>
      </c>
      <c r="J143" s="55" t="s">
        <v>91</v>
      </c>
      <c r="K143" s="55" t="s">
        <v>1021</v>
      </c>
      <c r="L143" s="66">
        <v>37.504744060179839</v>
      </c>
      <c r="M143" s="55">
        <v>8</v>
      </c>
      <c r="N143" s="55" t="s">
        <v>68</v>
      </c>
      <c r="AB143" s="57">
        <v>29</v>
      </c>
      <c r="AF143" s="59">
        <v>149154.5159999998</v>
      </c>
      <c r="AI143" s="55" t="s">
        <v>869</v>
      </c>
      <c r="AY143" s="111"/>
      <c r="AZ143" s="60">
        <v>2858.7999999999961</v>
      </c>
      <c r="BA143" s="60">
        <v>29</v>
      </c>
      <c r="BB143" s="60">
        <v>82863.619999999879</v>
      </c>
      <c r="BC143" s="61">
        <f t="shared" si="3"/>
        <v>1.3448044065331963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05"/>
      <c r="H144" s="106"/>
      <c r="I144" s="55" t="s">
        <v>941</v>
      </c>
      <c r="J144" s="55" t="s">
        <v>936</v>
      </c>
      <c r="K144" s="55" t="s">
        <v>942</v>
      </c>
      <c r="L144" s="76">
        <v>32.476928264650553</v>
      </c>
      <c r="M144" s="55">
        <v>8</v>
      </c>
      <c r="N144" s="55" t="s">
        <v>68</v>
      </c>
      <c r="AB144" s="57">
        <v>11</v>
      </c>
      <c r="AF144" s="59">
        <v>60853.679999999884</v>
      </c>
      <c r="AI144" s="55" t="s">
        <v>869</v>
      </c>
      <c r="AY144" s="111"/>
      <c r="AZ144" s="60">
        <v>1126.9199999999978</v>
      </c>
      <c r="BA144" s="60">
        <v>30</v>
      </c>
      <c r="BB144" s="60">
        <v>33807.599999999933</v>
      </c>
      <c r="BC144" s="61">
        <f t="shared" ref="BC144:BC201" si="4">BB144/(5280*11.67)</f>
        <v>0.54866791306379892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947</v>
      </c>
      <c r="J145" s="55" t="s">
        <v>935</v>
      </c>
      <c r="K145" s="55" t="s">
        <v>948</v>
      </c>
      <c r="L145" s="76">
        <v>24.863077785918374</v>
      </c>
      <c r="M145" s="55">
        <v>8</v>
      </c>
      <c r="N145" s="55" t="s">
        <v>68</v>
      </c>
      <c r="AB145" s="55">
        <v>34</v>
      </c>
      <c r="AF145" s="59">
        <v>80043.22799999993</v>
      </c>
      <c r="AI145" s="55" t="s">
        <v>869</v>
      </c>
      <c r="AY145" s="111"/>
      <c r="AZ145" s="55">
        <v>1234.2299999999991</v>
      </c>
      <c r="BA145" s="55">
        <v>36</v>
      </c>
      <c r="BB145" s="60">
        <v>44468.459999999963</v>
      </c>
      <c r="BC145" s="61">
        <f t="shared" si="4"/>
        <v>0.72168438887590503</v>
      </c>
      <c r="BD145" s="86"/>
    </row>
    <row r="146" spans="1:56" x14ac:dyDescent="0.25">
      <c r="A146" s="85"/>
      <c r="B146" s="55" t="s">
        <v>65</v>
      </c>
      <c r="E146" s="55" t="s">
        <v>866</v>
      </c>
      <c r="G146" s="108"/>
      <c r="H146" s="109"/>
      <c r="I146" s="55" t="s">
        <v>947</v>
      </c>
      <c r="J146" s="55" t="s">
        <v>948</v>
      </c>
      <c r="K146" s="55" t="s">
        <v>1023</v>
      </c>
      <c r="L146" s="57">
        <v>18.70330280938834</v>
      </c>
      <c r="M146" s="55">
        <v>8</v>
      </c>
      <c r="N146" s="55" t="s">
        <v>68</v>
      </c>
      <c r="AB146" s="55">
        <v>39</v>
      </c>
      <c r="AF146" s="59">
        <v>116619.26399999994</v>
      </c>
      <c r="AI146" s="55" t="s">
        <v>869</v>
      </c>
      <c r="AY146" s="110"/>
      <c r="AZ146" s="55">
        <v>1799.6799999999992</v>
      </c>
      <c r="BA146" s="55">
        <v>36</v>
      </c>
      <c r="BB146" s="60">
        <v>64788.479999999967</v>
      </c>
      <c r="BC146" s="61">
        <f t="shared" si="4"/>
        <v>1.0514606216405697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21"/>
      <c r="H147" s="122"/>
      <c r="I147" s="55" t="s">
        <v>1024</v>
      </c>
      <c r="J147" s="55" t="s">
        <v>1025</v>
      </c>
      <c r="K147" s="55" t="s">
        <v>73</v>
      </c>
      <c r="L147" s="57">
        <v>10.636250359436403</v>
      </c>
      <c r="M147" s="55">
        <v>8</v>
      </c>
      <c r="N147" s="55" t="s">
        <v>68</v>
      </c>
      <c r="AB147" s="55">
        <v>0</v>
      </c>
      <c r="AF147" s="59">
        <v>6760.5840000000007</v>
      </c>
      <c r="AI147" s="55" t="s">
        <v>869</v>
      </c>
      <c r="AY147" s="120" t="s">
        <v>1026</v>
      </c>
      <c r="AZ147" s="55">
        <v>312.99</v>
      </c>
      <c r="BA147" s="55">
        <v>12</v>
      </c>
      <c r="BB147" s="60">
        <v>3755.88</v>
      </c>
      <c r="BC147" s="61">
        <f t="shared" si="4"/>
        <v>6.0954662304276701E-2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21"/>
      <c r="H148" s="122"/>
      <c r="I148" s="55" t="s">
        <v>1029</v>
      </c>
      <c r="J148" s="55" t="s">
        <v>1020</v>
      </c>
      <c r="K148" s="55" t="s">
        <v>406</v>
      </c>
      <c r="L148" s="57">
        <v>30</v>
      </c>
      <c r="M148" s="55">
        <v>8</v>
      </c>
      <c r="N148" s="55" t="s">
        <v>68</v>
      </c>
      <c r="AB148" s="55">
        <v>0</v>
      </c>
      <c r="AF148" s="59">
        <v>14329.547999999968</v>
      </c>
      <c r="AI148" s="55" t="s">
        <v>869</v>
      </c>
      <c r="AY148" s="120"/>
      <c r="AZ148" s="55">
        <v>442.26999999999902</v>
      </c>
      <c r="BA148" s="55">
        <v>18</v>
      </c>
      <c r="BB148" s="60">
        <v>7960.8599999999824</v>
      </c>
      <c r="BC148" s="61">
        <f t="shared" si="4"/>
        <v>0.12919782659499854</v>
      </c>
      <c r="BD148" s="86"/>
    </row>
    <row r="149" spans="1:56" x14ac:dyDescent="0.25">
      <c r="A149" s="85"/>
      <c r="B149" s="55" t="s">
        <v>65</v>
      </c>
      <c r="E149" s="55" t="s">
        <v>866</v>
      </c>
      <c r="G149" s="108"/>
      <c r="H149" s="109"/>
      <c r="I149" s="55" t="s">
        <v>1030</v>
      </c>
      <c r="J149" s="55" t="s">
        <v>90</v>
      </c>
      <c r="K149" s="55" t="s">
        <v>1031</v>
      </c>
      <c r="L149" s="57">
        <v>22.872914592572478</v>
      </c>
      <c r="M149" s="55">
        <v>8</v>
      </c>
      <c r="N149" s="55" t="s">
        <v>68</v>
      </c>
      <c r="AB149" s="55">
        <v>7</v>
      </c>
      <c r="AF149" s="59">
        <v>71597.519999999829</v>
      </c>
      <c r="AI149" s="55" t="s">
        <v>869</v>
      </c>
      <c r="AY149" s="110"/>
      <c r="AZ149" s="55">
        <v>1325.8799999999969</v>
      </c>
      <c r="BA149" s="55">
        <v>30</v>
      </c>
      <c r="BB149" s="60">
        <v>39776.399999999907</v>
      </c>
      <c r="BC149" s="61">
        <f t="shared" si="4"/>
        <v>0.64553634026641593</v>
      </c>
      <c r="BD149" s="86"/>
    </row>
    <row r="150" spans="1:56" x14ac:dyDescent="0.25">
      <c r="A150" s="85"/>
      <c r="B150" s="55" t="s">
        <v>65</v>
      </c>
      <c r="E150" s="55" t="s">
        <v>866</v>
      </c>
      <c r="F150" s="55"/>
      <c r="G150" s="121"/>
      <c r="H150" s="122"/>
      <c r="I150" s="55" t="s">
        <v>1032</v>
      </c>
      <c r="J150" s="55" t="s">
        <v>1033</v>
      </c>
      <c r="K150" s="55" t="s">
        <v>73</v>
      </c>
      <c r="L150" s="57">
        <v>10</v>
      </c>
      <c r="M150" s="55">
        <v>8</v>
      </c>
      <c r="N150" s="55" t="s">
        <v>68</v>
      </c>
      <c r="AB150" s="55">
        <v>2</v>
      </c>
      <c r="AF150" s="59">
        <v>44804.51999999964</v>
      </c>
      <c r="AH150" s="55"/>
      <c r="AI150" s="55" t="s">
        <v>869</v>
      </c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 t="s">
        <v>1034</v>
      </c>
      <c r="AZ150" s="55">
        <v>1244.5699999999899</v>
      </c>
      <c r="BA150" s="55">
        <v>20</v>
      </c>
      <c r="BB150" s="55">
        <v>24891.399999999798</v>
      </c>
      <c r="BC150" s="61">
        <f t="shared" si="4"/>
        <v>0.40396575004543828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5"/>
      <c r="H151" s="106"/>
      <c r="I151" s="55" t="s">
        <v>936</v>
      </c>
      <c r="J151" s="55" t="s">
        <v>215</v>
      </c>
      <c r="K151" s="55" t="s">
        <v>948</v>
      </c>
      <c r="L151" s="76">
        <v>30.158552427789509</v>
      </c>
      <c r="M151" s="55">
        <v>8</v>
      </c>
      <c r="N151" s="55" t="s">
        <v>68</v>
      </c>
      <c r="AB151" s="57">
        <v>33</v>
      </c>
      <c r="AF151" s="59">
        <v>84858.904182527869</v>
      </c>
      <c r="AI151" s="55" t="s">
        <v>869</v>
      </c>
      <c r="AY151" s="111"/>
      <c r="AZ151" s="60">
        <v>1341.3398793599981</v>
      </c>
      <c r="BA151" s="60">
        <v>35.200000000000003</v>
      </c>
      <c r="BB151" s="87">
        <v>47143.835656959927</v>
      </c>
      <c r="BC151" s="61">
        <f t="shared" si="4"/>
        <v>0.76510340644491071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5"/>
      <c r="H152" s="106"/>
      <c r="I152" s="55" t="s">
        <v>1035</v>
      </c>
      <c r="J152" s="55" t="s">
        <v>1036</v>
      </c>
      <c r="K152" s="55" t="s">
        <v>1037</v>
      </c>
      <c r="L152" s="66">
        <v>18.020449885873248</v>
      </c>
      <c r="M152" s="55">
        <v>8</v>
      </c>
      <c r="N152" s="55" t="s">
        <v>68</v>
      </c>
      <c r="AB152" s="55">
        <v>2</v>
      </c>
      <c r="AF152" s="59">
        <v>111570.69599999988</v>
      </c>
      <c r="AI152" s="55" t="s">
        <v>869</v>
      </c>
      <c r="AY152" s="111"/>
      <c r="AZ152" s="55">
        <v>1721.7699999999982</v>
      </c>
      <c r="BA152" s="55">
        <v>36</v>
      </c>
      <c r="BB152" s="60">
        <v>61983.719999999936</v>
      </c>
      <c r="BC152" s="61">
        <f t="shared" si="4"/>
        <v>1.0059418088338388</v>
      </c>
      <c r="BD152" s="86"/>
    </row>
    <row r="153" spans="1:56" x14ac:dyDescent="0.25">
      <c r="A153" s="85"/>
      <c r="B153" s="55" t="s">
        <v>65</v>
      </c>
      <c r="E153" s="55" t="s">
        <v>866</v>
      </c>
      <c r="F153" s="56"/>
      <c r="G153" s="105"/>
      <c r="H153" s="106"/>
      <c r="I153" s="55" t="s">
        <v>935</v>
      </c>
      <c r="J153" s="55" t="s">
        <v>215</v>
      </c>
      <c r="K153" s="55" t="s">
        <v>942</v>
      </c>
      <c r="L153" s="76">
        <v>33.430413012667572</v>
      </c>
      <c r="M153" s="55">
        <v>8</v>
      </c>
      <c r="N153" s="55" t="s">
        <v>68</v>
      </c>
      <c r="AB153" s="55">
        <v>5</v>
      </c>
      <c r="AF153" s="59">
        <v>63780.803999999829</v>
      </c>
      <c r="AH153" s="55"/>
      <c r="AI153" s="55" t="s">
        <v>869</v>
      </c>
      <c r="AQ153" s="55"/>
      <c r="AR153" s="55"/>
      <c r="AT153" s="55"/>
      <c r="AU153" s="55"/>
      <c r="AY153" s="107"/>
      <c r="AZ153" s="55">
        <v>1161.779999999997</v>
      </c>
      <c r="BA153" s="55">
        <v>31.333333333333332</v>
      </c>
      <c r="BB153" s="60">
        <v>35433.779999999904</v>
      </c>
      <c r="BC153" s="61">
        <f t="shared" si="4"/>
        <v>0.57505939861338162</v>
      </c>
      <c r="BD153" s="86"/>
    </row>
    <row r="154" spans="1:56" x14ac:dyDescent="0.25">
      <c r="A154" s="85"/>
      <c r="B154" s="20" t="s">
        <v>65</v>
      </c>
      <c r="C154" s="20"/>
      <c r="D154" s="20" t="s">
        <v>1022</v>
      </c>
      <c r="E154" s="24" t="s">
        <v>888</v>
      </c>
      <c r="F154" s="25"/>
      <c r="G154" s="140">
        <v>2800</v>
      </c>
      <c r="H154" s="141">
        <v>2899</v>
      </c>
      <c r="I154" s="20" t="s">
        <v>166</v>
      </c>
      <c r="J154" s="20" t="s">
        <v>167</v>
      </c>
      <c r="K154" s="20" t="s">
        <v>73</v>
      </c>
      <c r="L154" s="27">
        <v>34</v>
      </c>
      <c r="M154" s="20">
        <v>9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42573.85</v>
      </c>
      <c r="AG154" s="41" t="s">
        <v>1511</v>
      </c>
      <c r="AH154" s="25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3" t="s">
        <v>403</v>
      </c>
      <c r="AZ154" s="55">
        <v>1525.9359024071171</v>
      </c>
      <c r="BA154" s="55">
        <v>18.000100762208721</v>
      </c>
      <c r="BB154" s="60">
        <v>27467</v>
      </c>
      <c r="BC154" s="40">
        <f t="shared" si="4"/>
        <v>0.44576549557269352</v>
      </c>
      <c r="BD154" s="86"/>
    </row>
    <row r="155" spans="1:56" x14ac:dyDescent="0.25">
      <c r="A155" s="85"/>
      <c r="B155" s="20" t="s">
        <v>65</v>
      </c>
      <c r="C155" s="26"/>
      <c r="D155" s="26" t="s">
        <v>1512</v>
      </c>
      <c r="E155" s="20" t="s">
        <v>866</v>
      </c>
      <c r="F155" s="20"/>
      <c r="G155" s="112"/>
      <c r="H155" s="141"/>
      <c r="I155" s="20" t="s">
        <v>1045</v>
      </c>
      <c r="J155" s="20" t="s">
        <v>404</v>
      </c>
      <c r="K155" s="20" t="s">
        <v>1046</v>
      </c>
      <c r="L155" s="27">
        <v>21</v>
      </c>
      <c r="M155" s="20">
        <v>9</v>
      </c>
      <c r="N155" s="55" t="s">
        <v>68</v>
      </c>
      <c r="AB155" s="55">
        <v>0</v>
      </c>
      <c r="AF155" s="59">
        <v>20857.320000000003</v>
      </c>
      <c r="AG155" s="59">
        <v>29889.06</v>
      </c>
      <c r="AH155" s="37" t="s">
        <v>746</v>
      </c>
      <c r="AI155" s="55" t="s">
        <v>869</v>
      </c>
      <c r="AY155" s="110"/>
      <c r="AZ155" s="55">
        <v>526.70000000000005</v>
      </c>
      <c r="BA155" s="55">
        <v>22</v>
      </c>
      <c r="BB155" s="60">
        <v>11587.400000000001</v>
      </c>
      <c r="BC155" s="61">
        <f t="shared" si="4"/>
        <v>0.18805341331048275</v>
      </c>
      <c r="BD155" s="86"/>
    </row>
    <row r="156" spans="1:56" x14ac:dyDescent="0.25">
      <c r="A156" s="85"/>
      <c r="B156" s="20" t="s">
        <v>65</v>
      </c>
      <c r="C156" s="20"/>
      <c r="D156" s="20"/>
      <c r="E156" s="20" t="s">
        <v>866</v>
      </c>
      <c r="F156" s="25"/>
      <c r="G156" s="140"/>
      <c r="H156" s="141"/>
      <c r="I156" s="20" t="s">
        <v>1047</v>
      </c>
      <c r="J156" s="20" t="s">
        <v>1048</v>
      </c>
      <c r="K156" s="20" t="s">
        <v>1048</v>
      </c>
      <c r="L156" s="27">
        <v>28.351742361312102</v>
      </c>
      <c r="M156" s="20">
        <v>9</v>
      </c>
      <c r="N156" s="55" t="s">
        <v>68</v>
      </c>
      <c r="AB156" s="55">
        <v>0</v>
      </c>
      <c r="AF156" s="59">
        <v>86199.228000000003</v>
      </c>
      <c r="AH156" s="37" t="s">
        <v>746</v>
      </c>
      <c r="AI156" s="55" t="s">
        <v>869</v>
      </c>
      <c r="AY156" s="110"/>
      <c r="AZ156" s="55">
        <v>1958.4</v>
      </c>
      <c r="BA156" s="55">
        <v>25</v>
      </c>
      <c r="BB156" s="60">
        <v>47888.46</v>
      </c>
      <c r="BC156" s="61">
        <f t="shared" si="4"/>
        <v>0.77718801121757419</v>
      </c>
      <c r="BD156" s="86"/>
    </row>
    <row r="157" spans="1:56" x14ac:dyDescent="0.25">
      <c r="A157" s="85"/>
      <c r="B157" s="20" t="s">
        <v>65</v>
      </c>
      <c r="C157" s="20"/>
      <c r="D157" s="20"/>
      <c r="E157" s="20" t="s">
        <v>866</v>
      </c>
      <c r="F157" s="25"/>
      <c r="G157" s="140"/>
      <c r="H157" s="141"/>
      <c r="I157" s="20" t="s">
        <v>1049</v>
      </c>
      <c r="J157" s="20" t="s">
        <v>1050</v>
      </c>
      <c r="K157" s="20" t="s">
        <v>1048</v>
      </c>
      <c r="L157" s="27">
        <v>28.880288574221801</v>
      </c>
      <c r="M157" s="20">
        <v>9</v>
      </c>
      <c r="N157" s="55" t="s">
        <v>68</v>
      </c>
      <c r="AB157" s="55">
        <v>0</v>
      </c>
      <c r="AF157" s="59">
        <v>120190.72844176141</v>
      </c>
      <c r="AH157" s="37" t="s">
        <v>746</v>
      </c>
      <c r="AI157" s="55" t="s">
        <v>869</v>
      </c>
      <c r="AY157" s="110"/>
      <c r="AZ157" s="55">
        <v>2587.9703000099871</v>
      </c>
      <c r="BA157" s="55">
        <v>23</v>
      </c>
      <c r="BB157" s="60">
        <v>60702.388101899698</v>
      </c>
      <c r="BC157" s="61">
        <f t="shared" si="4"/>
        <v>0.98514690773252611</v>
      </c>
      <c r="BD157" s="86"/>
    </row>
    <row r="158" spans="1:56" x14ac:dyDescent="0.25">
      <c r="A158" s="85"/>
      <c r="B158" s="20" t="s">
        <v>65</v>
      </c>
      <c r="C158" s="20"/>
      <c r="D158" s="20"/>
      <c r="E158" s="20" t="s">
        <v>866</v>
      </c>
      <c r="F158" s="25"/>
      <c r="G158" s="140"/>
      <c r="H158" s="141"/>
      <c r="I158" s="20" t="s">
        <v>1054</v>
      </c>
      <c r="J158" s="20" t="s">
        <v>1050</v>
      </c>
      <c r="K158" s="20" t="s">
        <v>1049</v>
      </c>
      <c r="L158" s="27">
        <v>31</v>
      </c>
      <c r="M158" s="20">
        <v>9</v>
      </c>
      <c r="N158" s="55" t="s">
        <v>68</v>
      </c>
      <c r="AB158" s="55">
        <v>0</v>
      </c>
      <c r="AF158" s="59">
        <v>48453.687971568004</v>
      </c>
      <c r="AH158" s="37" t="s">
        <v>746</v>
      </c>
      <c r="AI158" s="55" t="s">
        <v>869</v>
      </c>
      <c r="AY158" s="110"/>
      <c r="AZ158" s="55">
        <v>1121.6131474900001</v>
      </c>
      <c r="BA158" s="55">
        <v>24</v>
      </c>
      <c r="BB158" s="60">
        <v>26918.71553976</v>
      </c>
      <c r="BC158" s="61">
        <f t="shared" si="4"/>
        <v>0.43686731615252788</v>
      </c>
      <c r="BD158" s="86"/>
    </row>
    <row r="159" spans="1:56" x14ac:dyDescent="0.25">
      <c r="A159" s="85"/>
      <c r="B159" s="20" t="s">
        <v>65</v>
      </c>
      <c r="C159" s="20"/>
      <c r="D159" s="20"/>
      <c r="E159" s="20" t="s">
        <v>866</v>
      </c>
      <c r="F159" s="25"/>
      <c r="G159" s="140"/>
      <c r="H159" s="141"/>
      <c r="I159" s="20" t="s">
        <v>1055</v>
      </c>
      <c r="J159" s="20" t="s">
        <v>1050</v>
      </c>
      <c r="K159" s="20" t="s">
        <v>1048</v>
      </c>
      <c r="L159" s="27">
        <v>18.786352644306589</v>
      </c>
      <c r="M159" s="20">
        <v>9</v>
      </c>
      <c r="N159" s="55" t="s">
        <v>68</v>
      </c>
      <c r="AB159" s="55">
        <v>0</v>
      </c>
      <c r="AF159" s="59">
        <v>67794.407999999952</v>
      </c>
      <c r="AH159" s="37" t="s">
        <v>746</v>
      </c>
      <c r="AI159" s="55" t="s">
        <v>869</v>
      </c>
      <c r="AY159" s="110"/>
      <c r="AZ159" s="55">
        <v>1711.9799999999991</v>
      </c>
      <c r="BA159" s="55">
        <v>22</v>
      </c>
      <c r="BB159" s="60">
        <v>37663.559999999976</v>
      </c>
      <c r="BC159" s="61">
        <f t="shared" si="4"/>
        <v>0.6112467866323904</v>
      </c>
      <c r="BD159" s="86"/>
    </row>
    <row r="160" spans="1:56" x14ac:dyDescent="0.25">
      <c r="A160" s="85"/>
      <c r="B160" s="20" t="s">
        <v>65</v>
      </c>
      <c r="C160" s="20"/>
      <c r="D160" s="20"/>
      <c r="E160" s="20" t="s">
        <v>866</v>
      </c>
      <c r="F160" s="25"/>
      <c r="G160" s="140"/>
      <c r="H160" s="141"/>
      <c r="I160" s="20" t="s">
        <v>1050</v>
      </c>
      <c r="J160" s="20" t="s">
        <v>1066</v>
      </c>
      <c r="K160" s="20" t="s">
        <v>409</v>
      </c>
      <c r="L160" s="27">
        <v>32.210438453101908</v>
      </c>
      <c r="M160" s="20">
        <v>9</v>
      </c>
      <c r="N160" s="55" t="s">
        <v>68</v>
      </c>
      <c r="AB160" s="55">
        <v>0</v>
      </c>
      <c r="AF160" s="59">
        <v>114983.24399999966</v>
      </c>
      <c r="AH160" s="37" t="s">
        <v>746</v>
      </c>
      <c r="AI160" s="55" t="s">
        <v>869</v>
      </c>
      <c r="AY160" s="120" t="s">
        <v>1067</v>
      </c>
      <c r="AZ160" s="55">
        <v>3260.829999999989</v>
      </c>
      <c r="BA160" s="55">
        <v>19.600000000000001</v>
      </c>
      <c r="BB160" s="60">
        <v>63879.579999999805</v>
      </c>
      <c r="BC160" s="61">
        <f t="shared" si="4"/>
        <v>1.0367099659837418</v>
      </c>
      <c r="BD160" s="86"/>
    </row>
    <row r="161" spans="1:56" x14ac:dyDescent="0.25">
      <c r="A161" s="85"/>
      <c r="B161" s="20" t="s">
        <v>65</v>
      </c>
      <c r="C161" s="26"/>
      <c r="D161" s="26" t="s">
        <v>1512</v>
      </c>
      <c r="E161" s="20" t="s">
        <v>866</v>
      </c>
      <c r="F161" s="20"/>
      <c r="G161" s="112"/>
      <c r="H161" s="141"/>
      <c r="I161" s="20" t="s">
        <v>1073</v>
      </c>
      <c r="J161" s="20" t="s">
        <v>1074</v>
      </c>
      <c r="K161" s="20" t="s">
        <v>685</v>
      </c>
      <c r="L161" s="27">
        <v>76</v>
      </c>
      <c r="M161" s="20">
        <v>9</v>
      </c>
      <c r="N161" s="55" t="s">
        <v>1075</v>
      </c>
      <c r="AF161" s="59">
        <v>14626.800000000001</v>
      </c>
      <c r="AG161" s="59" t="s">
        <v>1514</v>
      </c>
      <c r="AH161" s="37" t="s">
        <v>746</v>
      </c>
      <c r="AY161" s="110"/>
      <c r="BB161" s="60">
        <v>8126</v>
      </c>
      <c r="BC161" s="61">
        <f t="shared" si="4"/>
        <v>0.13187790501415181</v>
      </c>
      <c r="BD161" s="86"/>
    </row>
    <row r="162" spans="1:56" x14ac:dyDescent="0.25">
      <c r="A162" s="85"/>
      <c r="B162" s="20" t="s">
        <v>65</v>
      </c>
      <c r="C162" s="26"/>
      <c r="D162" s="26" t="s">
        <v>1512</v>
      </c>
      <c r="E162" s="20" t="s">
        <v>866</v>
      </c>
      <c r="F162" s="20"/>
      <c r="G162" s="112"/>
      <c r="H162" s="141"/>
      <c r="I162" s="20" t="s">
        <v>1046</v>
      </c>
      <c r="J162" s="20" t="s">
        <v>1071</v>
      </c>
      <c r="K162" s="20" t="s">
        <v>1052</v>
      </c>
      <c r="L162" s="27">
        <v>28.101632701004288</v>
      </c>
      <c r="M162" s="20">
        <v>9</v>
      </c>
      <c r="N162" s="55" t="s">
        <v>68</v>
      </c>
      <c r="AB162" s="55">
        <v>3</v>
      </c>
      <c r="AF162" s="59">
        <v>24518.880000000001</v>
      </c>
      <c r="AG162" s="59" t="s">
        <v>1514</v>
      </c>
      <c r="AH162" s="37" t="s">
        <v>746</v>
      </c>
      <c r="AI162" s="55" t="s">
        <v>869</v>
      </c>
      <c r="AY162" s="110"/>
      <c r="AZ162" s="55">
        <v>536.86</v>
      </c>
      <c r="BA162" s="55">
        <v>25</v>
      </c>
      <c r="BB162" s="60">
        <v>13621.6</v>
      </c>
      <c r="BC162" s="61">
        <f t="shared" si="4"/>
        <v>0.22106670821323779</v>
      </c>
      <c r="BD162" s="86"/>
    </row>
    <row r="163" spans="1:56" x14ac:dyDescent="0.25">
      <c r="A163" s="85"/>
      <c r="B163" s="20" t="s">
        <v>65</v>
      </c>
      <c r="C163" s="26"/>
      <c r="D163" s="26" t="s">
        <v>1512</v>
      </c>
      <c r="E163" s="20" t="s">
        <v>866</v>
      </c>
      <c r="F163" s="20"/>
      <c r="G163" s="112"/>
      <c r="H163" s="141"/>
      <c r="I163" s="20" t="s">
        <v>1074</v>
      </c>
      <c r="J163" s="20" t="s">
        <v>1046</v>
      </c>
      <c r="K163" s="20" t="s">
        <v>1073</v>
      </c>
      <c r="L163" s="27">
        <v>14</v>
      </c>
      <c r="M163" s="20">
        <v>9</v>
      </c>
      <c r="N163" s="55" t="s">
        <v>68</v>
      </c>
      <c r="AB163" s="55">
        <v>0</v>
      </c>
      <c r="AF163" s="59">
        <v>22864.643999999957</v>
      </c>
      <c r="AG163" s="59" t="s">
        <v>1514</v>
      </c>
      <c r="AH163" s="37" t="s">
        <v>746</v>
      </c>
      <c r="AI163" s="55" t="s">
        <v>869</v>
      </c>
      <c r="AY163" s="110"/>
      <c r="AZ163" s="55">
        <v>577.38999999999896</v>
      </c>
      <c r="BA163" s="55">
        <v>22</v>
      </c>
      <c r="BB163" s="60">
        <v>12702.579999999976</v>
      </c>
      <c r="BC163" s="61">
        <f t="shared" si="4"/>
        <v>0.20615181376749461</v>
      </c>
      <c r="BD163" s="86"/>
    </row>
    <row r="164" spans="1:56" x14ac:dyDescent="0.25">
      <c r="A164" s="85"/>
      <c r="B164" s="20" t="s">
        <v>65</v>
      </c>
      <c r="C164" s="26"/>
      <c r="D164" s="26" t="s">
        <v>1515</v>
      </c>
      <c r="E164" s="20" t="s">
        <v>866</v>
      </c>
      <c r="F164" s="20"/>
      <c r="G164" s="112"/>
      <c r="H164" s="141"/>
      <c r="I164" s="20" t="s">
        <v>1076</v>
      </c>
      <c r="J164" s="20" t="s">
        <v>1066</v>
      </c>
      <c r="K164" s="20" t="s">
        <v>73</v>
      </c>
      <c r="L164" s="27"/>
      <c r="M164" s="20">
        <v>9</v>
      </c>
      <c r="N164" s="55" t="s">
        <v>68</v>
      </c>
      <c r="AF164" s="59">
        <v>23706.824552423954</v>
      </c>
      <c r="AG164" s="59" t="s">
        <v>1516</v>
      </c>
      <c r="AH164" s="37" t="s">
        <v>746</v>
      </c>
      <c r="AY164" s="110"/>
      <c r="BB164" s="60">
        <v>13170</v>
      </c>
      <c r="BC164" s="61">
        <f t="shared" si="4"/>
        <v>0.21373763340344318</v>
      </c>
      <c r="BD164" s="86"/>
    </row>
    <row r="165" spans="1:56" x14ac:dyDescent="0.25">
      <c r="A165" s="85"/>
      <c r="B165" s="20" t="s">
        <v>65</v>
      </c>
      <c r="C165" s="20"/>
      <c r="D165" s="26" t="s">
        <v>1515</v>
      </c>
      <c r="E165" s="20" t="s">
        <v>866</v>
      </c>
      <c r="F165" s="20"/>
      <c r="G165" s="142"/>
      <c r="H165" s="143"/>
      <c r="I165" s="20" t="s">
        <v>1076</v>
      </c>
      <c r="J165" s="20" t="s">
        <v>1066</v>
      </c>
      <c r="K165" s="20" t="s">
        <v>1077</v>
      </c>
      <c r="L165" s="27">
        <v>44.48456619851585</v>
      </c>
      <c r="M165" s="20">
        <v>9</v>
      </c>
      <c r="N165" s="55" t="s">
        <v>69</v>
      </c>
      <c r="AB165" s="55">
        <v>6</v>
      </c>
      <c r="AF165" s="59">
        <v>118575</v>
      </c>
      <c r="AG165" s="59">
        <v>13643.27</v>
      </c>
      <c r="AH165" s="55" t="s">
        <v>746</v>
      </c>
      <c r="AI165" s="55" t="s">
        <v>869</v>
      </c>
      <c r="AJ165" s="55"/>
      <c r="AK165" s="55"/>
      <c r="AL165" s="55"/>
      <c r="AN165" s="55"/>
      <c r="AO165" s="55"/>
      <c r="AQ165" s="55"/>
      <c r="AR165" s="55"/>
      <c r="AT165" s="55"/>
      <c r="AU165" s="55"/>
      <c r="AY165" s="110"/>
      <c r="AZ165" s="55">
        <v>2147.8793076499978</v>
      </c>
      <c r="BA165" s="55">
        <v>29.333333333333332</v>
      </c>
      <c r="BB165" s="55">
        <v>60807.492305999935</v>
      </c>
      <c r="BC165" s="61">
        <f t="shared" si="4"/>
        <v>0.98685265745501183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1042</v>
      </c>
      <c r="J166" s="55" t="s">
        <v>1043</v>
      </c>
      <c r="K166" s="55" t="s">
        <v>1044</v>
      </c>
      <c r="L166" s="57">
        <v>14</v>
      </c>
      <c r="M166" s="55">
        <v>9</v>
      </c>
      <c r="N166" s="55" t="s">
        <v>68</v>
      </c>
      <c r="AB166" s="55">
        <v>0</v>
      </c>
      <c r="AF166" s="59">
        <v>6826.6440000000002</v>
      </c>
      <c r="AI166" s="55" t="s">
        <v>869</v>
      </c>
      <c r="AY166" s="110"/>
      <c r="AZ166" s="55">
        <v>172.39</v>
      </c>
      <c r="BA166" s="55">
        <v>22</v>
      </c>
      <c r="BB166" s="60">
        <v>3792.58</v>
      </c>
      <c r="BC166" s="61">
        <f t="shared" si="4"/>
        <v>6.155027135104256E-2</v>
      </c>
      <c r="BD166" s="86"/>
    </row>
    <row r="167" spans="1:56" x14ac:dyDescent="0.25">
      <c r="A167" s="85"/>
      <c r="B167" s="55" t="s">
        <v>65</v>
      </c>
      <c r="E167" s="55" t="s">
        <v>866</v>
      </c>
      <c r="G167" s="108"/>
      <c r="H167" s="109"/>
      <c r="I167" s="55" t="s">
        <v>1051</v>
      </c>
      <c r="J167" s="55" t="s">
        <v>1052</v>
      </c>
      <c r="K167" s="55" t="s">
        <v>90</v>
      </c>
      <c r="L167" s="57">
        <v>27.565217320180235</v>
      </c>
      <c r="M167" s="55">
        <v>9</v>
      </c>
      <c r="N167" s="55" t="s">
        <v>68</v>
      </c>
      <c r="AB167" s="55">
        <v>2</v>
      </c>
      <c r="AF167" s="59">
        <v>49072.787063387877</v>
      </c>
      <c r="AI167" s="55" t="s">
        <v>869</v>
      </c>
      <c r="AY167" s="110" t="s">
        <v>1053</v>
      </c>
      <c r="AZ167" s="55">
        <v>1239.211794529997</v>
      </c>
      <c r="BA167" s="55">
        <v>22</v>
      </c>
      <c r="BB167" s="60">
        <v>27262.659479659931</v>
      </c>
      <c r="BC167" s="61">
        <f t="shared" si="4"/>
        <v>0.44244922683875926</v>
      </c>
      <c r="BD167" s="86"/>
    </row>
    <row r="168" spans="1:56" x14ac:dyDescent="0.25">
      <c r="A168" s="85"/>
      <c r="B168" s="55" t="s">
        <v>65</v>
      </c>
      <c r="C168" s="58"/>
      <c r="D168" s="58" t="s">
        <v>1513</v>
      </c>
      <c r="E168" s="56" t="s">
        <v>888</v>
      </c>
      <c r="F168" s="55">
        <v>20</v>
      </c>
      <c r="G168" s="105" t="s">
        <v>68</v>
      </c>
      <c r="H168" s="122">
        <v>2527</v>
      </c>
      <c r="I168" s="55" t="s">
        <v>90</v>
      </c>
      <c r="J168" s="55" t="s">
        <v>404</v>
      </c>
      <c r="K168" s="55" t="s">
        <v>424</v>
      </c>
      <c r="L168" s="57">
        <v>54</v>
      </c>
      <c r="M168" s="55">
        <v>9</v>
      </c>
      <c r="N168" s="55" t="s">
        <v>71</v>
      </c>
      <c r="AF168" s="59">
        <v>185858.75</v>
      </c>
      <c r="AH168" s="55"/>
      <c r="AJ168" s="55"/>
      <c r="AK168" s="55"/>
      <c r="AL168" s="55"/>
      <c r="AN168" s="55"/>
      <c r="AO168" s="55"/>
      <c r="AQ168" s="55"/>
      <c r="AR168" s="55"/>
      <c r="AT168" s="55"/>
      <c r="AU168" s="55"/>
      <c r="AY168" s="110"/>
      <c r="AZ168" s="55">
        <v>1938.5245786288349</v>
      </c>
      <c r="BA168" s="55">
        <v>54.786511953911543</v>
      </c>
      <c r="BB168" s="55">
        <v>106205</v>
      </c>
      <c r="BC168" s="40">
        <f t="shared" si="4"/>
        <v>1.7236146815195659</v>
      </c>
      <c r="BD168" s="86"/>
    </row>
    <row r="169" spans="1:56" x14ac:dyDescent="0.25">
      <c r="A169" s="85"/>
      <c r="B169" s="55" t="s">
        <v>65</v>
      </c>
      <c r="E169" s="55" t="s">
        <v>866</v>
      </c>
      <c r="G169" s="108"/>
      <c r="H169" s="109"/>
      <c r="I169" s="55" t="s">
        <v>1043</v>
      </c>
      <c r="J169" s="55" t="s">
        <v>1052</v>
      </c>
      <c r="K169" s="55" t="s">
        <v>90</v>
      </c>
      <c r="L169" s="57">
        <v>31.001121420634625</v>
      </c>
      <c r="M169" s="55">
        <v>9</v>
      </c>
      <c r="N169" s="55" t="s">
        <v>68</v>
      </c>
      <c r="AB169" s="55">
        <v>2</v>
      </c>
      <c r="AF169" s="59">
        <v>45585.035999999971</v>
      </c>
      <c r="AI169" s="55" t="s">
        <v>869</v>
      </c>
      <c r="AY169" s="110"/>
      <c r="AZ169" s="55">
        <v>1384.2599999999991</v>
      </c>
      <c r="BA169" s="55">
        <v>18</v>
      </c>
      <c r="BB169" s="60">
        <v>25325.019999999982</v>
      </c>
      <c r="BC169" s="61">
        <f t="shared" si="4"/>
        <v>0.41100302510970865</v>
      </c>
      <c r="BD169" s="86"/>
    </row>
    <row r="170" spans="1:56" x14ac:dyDescent="0.25">
      <c r="A170" s="85"/>
      <c r="B170" s="55" t="s">
        <v>65</v>
      </c>
      <c r="E170" s="55" t="s">
        <v>866</v>
      </c>
      <c r="G170" s="108"/>
      <c r="H170" s="109"/>
      <c r="I170" s="55" t="s">
        <v>1044</v>
      </c>
      <c r="J170" s="55" t="s">
        <v>1043</v>
      </c>
      <c r="K170" s="55" t="s">
        <v>73</v>
      </c>
      <c r="L170" s="57">
        <v>41.145283947481232</v>
      </c>
      <c r="M170" s="55">
        <v>9</v>
      </c>
      <c r="N170" s="55" t="s">
        <v>68</v>
      </c>
      <c r="AB170" s="55">
        <v>2</v>
      </c>
      <c r="AF170" s="59">
        <v>20407.788</v>
      </c>
      <c r="AI170" s="55" t="s">
        <v>869</v>
      </c>
      <c r="AY170" s="110"/>
      <c r="AZ170" s="55">
        <v>586.15000000000009</v>
      </c>
      <c r="BA170" s="55">
        <v>20</v>
      </c>
      <c r="BB170" s="60">
        <v>11337.66</v>
      </c>
      <c r="BC170" s="61">
        <f t="shared" si="4"/>
        <v>0.18400035054919373</v>
      </c>
      <c r="BD170" s="86"/>
    </row>
    <row r="171" spans="1:56" x14ac:dyDescent="0.25">
      <c r="A171" s="85"/>
      <c r="B171" s="55" t="s">
        <v>65</v>
      </c>
      <c r="C171" s="58"/>
      <c r="D171" s="58" t="s">
        <v>1512</v>
      </c>
      <c r="E171" s="55" t="s">
        <v>866</v>
      </c>
      <c r="F171" s="55"/>
      <c r="G171" s="105"/>
      <c r="H171" s="109"/>
      <c r="I171" s="55" t="s">
        <v>1058</v>
      </c>
      <c r="J171" s="55" t="s">
        <v>404</v>
      </c>
      <c r="K171" s="55" t="s">
        <v>1046</v>
      </c>
      <c r="L171" s="57">
        <v>18</v>
      </c>
      <c r="M171" s="55">
        <v>9</v>
      </c>
      <c r="N171" s="55" t="s">
        <v>68</v>
      </c>
      <c r="AB171" s="55">
        <v>0</v>
      </c>
      <c r="AF171" s="59">
        <v>20824.128000000001</v>
      </c>
      <c r="AG171" s="59" t="s">
        <v>1514</v>
      </c>
      <c r="AI171" s="55" t="s">
        <v>869</v>
      </c>
      <c r="AY171" s="110"/>
      <c r="AZ171" s="55">
        <v>482.04</v>
      </c>
      <c r="BA171" s="55">
        <v>24</v>
      </c>
      <c r="BB171" s="60">
        <v>11568.960000000001</v>
      </c>
      <c r="BC171" s="61">
        <f t="shared" si="4"/>
        <v>0.18775414816545924</v>
      </c>
      <c r="BD171" s="86"/>
    </row>
    <row r="172" spans="1:56" x14ac:dyDescent="0.25">
      <c r="A172" s="85"/>
      <c r="B172" s="55" t="s">
        <v>65</v>
      </c>
      <c r="E172" s="55" t="s">
        <v>866</v>
      </c>
      <c r="G172" s="108"/>
      <c r="H172" s="109"/>
      <c r="I172" s="55" t="s">
        <v>1059</v>
      </c>
      <c r="J172" s="55" t="s">
        <v>1060</v>
      </c>
      <c r="K172" s="55" t="s">
        <v>1061</v>
      </c>
      <c r="L172" s="57">
        <v>15.512641489474241</v>
      </c>
      <c r="M172" s="55">
        <v>9</v>
      </c>
      <c r="N172" s="55" t="s">
        <v>68</v>
      </c>
      <c r="AB172" s="55">
        <v>11</v>
      </c>
      <c r="AF172" s="59">
        <v>24502.175999999999</v>
      </c>
      <c r="AI172" s="55" t="s">
        <v>869</v>
      </c>
      <c r="AY172" s="110"/>
      <c r="AZ172" s="55">
        <v>850.77</v>
      </c>
      <c r="BA172" s="55">
        <v>16</v>
      </c>
      <c r="BB172" s="60">
        <v>13612.32</v>
      </c>
      <c r="BC172" s="61">
        <f t="shared" si="4"/>
        <v>0.22091610189296565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1017</v>
      </c>
      <c r="J173" s="55" t="s">
        <v>1015</v>
      </c>
      <c r="K173" s="55" t="s">
        <v>1019</v>
      </c>
      <c r="L173" s="57">
        <v>19</v>
      </c>
      <c r="M173" s="55">
        <v>9</v>
      </c>
      <c r="N173" s="55" t="s">
        <v>68</v>
      </c>
      <c r="AB173" s="55">
        <v>0</v>
      </c>
      <c r="AF173" s="59">
        <v>25394.256000000005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587.83000000000004</v>
      </c>
      <c r="BA173" s="55">
        <v>24</v>
      </c>
      <c r="BB173" s="55">
        <v>14107.920000000002</v>
      </c>
      <c r="BC173" s="61">
        <f t="shared" si="4"/>
        <v>0.22895925839370573</v>
      </c>
      <c r="BD173" s="86"/>
    </row>
    <row r="174" spans="1:56" x14ac:dyDescent="0.25">
      <c r="A174" s="85"/>
      <c r="B174" s="55" t="s">
        <v>65</v>
      </c>
      <c r="E174" s="55" t="s">
        <v>866</v>
      </c>
      <c r="G174" s="108"/>
      <c r="H174" s="109"/>
      <c r="I174" s="55" t="s">
        <v>1065</v>
      </c>
      <c r="J174" s="55" t="s">
        <v>90</v>
      </c>
      <c r="K174" s="55" t="s">
        <v>404</v>
      </c>
      <c r="L174" s="57">
        <v>18.075008819797837</v>
      </c>
      <c r="M174" s="55">
        <v>9</v>
      </c>
      <c r="N174" s="55" t="s">
        <v>68</v>
      </c>
      <c r="AB174" s="55">
        <v>10</v>
      </c>
      <c r="AF174" s="59">
        <v>98573.687999999951</v>
      </c>
      <c r="AI174" s="55" t="s">
        <v>869</v>
      </c>
      <c r="AY174" s="110"/>
      <c r="AZ174" s="55">
        <v>1878.1799999999989</v>
      </c>
      <c r="BA174" s="55">
        <v>29</v>
      </c>
      <c r="BB174" s="60">
        <v>54763.159999999974</v>
      </c>
      <c r="BC174" s="61">
        <f t="shared" si="4"/>
        <v>0.88875840668899753</v>
      </c>
      <c r="BD174" s="86"/>
    </row>
    <row r="175" spans="1:56" x14ac:dyDescent="0.25">
      <c r="A175" s="85"/>
      <c r="B175" s="55" t="s">
        <v>65</v>
      </c>
      <c r="D175" s="55" t="s">
        <v>1512</v>
      </c>
      <c r="E175" s="55" t="s">
        <v>866</v>
      </c>
      <c r="G175" s="108"/>
      <c r="H175" s="109"/>
      <c r="I175" s="55" t="s">
        <v>686</v>
      </c>
      <c r="J175" s="55" t="s">
        <v>1069</v>
      </c>
      <c r="K175" s="55" t="s">
        <v>573</v>
      </c>
      <c r="L175" s="57">
        <v>27</v>
      </c>
      <c r="M175" s="55">
        <v>9</v>
      </c>
      <c r="N175" s="55" t="s">
        <v>71</v>
      </c>
      <c r="AF175" s="59">
        <v>253130</v>
      </c>
      <c r="AI175" s="55" t="s">
        <v>869</v>
      </c>
      <c r="AY175" s="120"/>
      <c r="BB175" s="60">
        <v>120538</v>
      </c>
      <c r="BC175" s="61">
        <f t="shared" si="4"/>
        <v>1.9562267923450443</v>
      </c>
      <c r="BD175" s="86"/>
    </row>
    <row r="176" spans="1:56" x14ac:dyDescent="0.25">
      <c r="A176" s="85"/>
      <c r="B176" s="55" t="s">
        <v>65</v>
      </c>
      <c r="E176" s="55" t="s">
        <v>866</v>
      </c>
      <c r="G176" s="108"/>
      <c r="H176" s="109"/>
      <c r="I176" s="55" t="s">
        <v>541</v>
      </c>
      <c r="J176" s="55" t="s">
        <v>90</v>
      </c>
      <c r="K176" s="55" t="s">
        <v>1065</v>
      </c>
      <c r="L176" s="57">
        <v>20</v>
      </c>
      <c r="M176" s="55">
        <v>9</v>
      </c>
      <c r="N176" s="55" t="s">
        <v>68</v>
      </c>
      <c r="AB176" s="55">
        <v>3</v>
      </c>
      <c r="AF176" s="59">
        <v>29623.103999999999</v>
      </c>
      <c r="AI176" s="55" t="s">
        <v>869</v>
      </c>
      <c r="AY176" s="110"/>
      <c r="AZ176" s="55">
        <v>685.72</v>
      </c>
      <c r="BA176" s="55">
        <v>24</v>
      </c>
      <c r="BB176" s="60">
        <v>16457.28</v>
      </c>
      <c r="BC176" s="61">
        <f t="shared" si="4"/>
        <v>0.26708732569915089</v>
      </c>
      <c r="BD176" s="86"/>
    </row>
    <row r="177" spans="1:56" x14ac:dyDescent="0.25">
      <c r="A177" s="85"/>
      <c r="B177" s="55" t="s">
        <v>65</v>
      </c>
      <c r="E177" s="55" t="s">
        <v>866</v>
      </c>
      <c r="G177" s="108"/>
      <c r="H177" s="109"/>
      <c r="I177" s="55" t="s">
        <v>1019</v>
      </c>
      <c r="J177" s="55" t="s">
        <v>1017</v>
      </c>
      <c r="K177" s="55" t="s">
        <v>1070</v>
      </c>
      <c r="L177" s="57">
        <v>31</v>
      </c>
      <c r="M177" s="55">
        <v>9</v>
      </c>
      <c r="N177" s="55" t="s">
        <v>68</v>
      </c>
      <c r="AB177" s="55">
        <v>0</v>
      </c>
      <c r="AF177" s="59">
        <v>14326.884</v>
      </c>
      <c r="AI177" s="55" t="s">
        <v>869</v>
      </c>
      <c r="AY177" s="120"/>
      <c r="AZ177" s="55">
        <v>361.79</v>
      </c>
      <c r="BA177" s="55">
        <v>22</v>
      </c>
      <c r="BB177" s="60">
        <v>7959.38</v>
      </c>
      <c r="BC177" s="61">
        <f t="shared" si="4"/>
        <v>0.12917380748357613</v>
      </c>
      <c r="BD177" s="86"/>
    </row>
    <row r="178" spans="1:56" x14ac:dyDescent="0.25">
      <c r="A178" s="85"/>
      <c r="B178" s="55" t="s">
        <v>65</v>
      </c>
      <c r="E178" s="55" t="s">
        <v>866</v>
      </c>
      <c r="F178" s="55"/>
      <c r="G178" s="121"/>
      <c r="H178" s="122"/>
      <c r="I178" s="55" t="s">
        <v>1061</v>
      </c>
      <c r="J178" s="55" t="s">
        <v>404</v>
      </c>
      <c r="K178" s="55" t="s">
        <v>1052</v>
      </c>
      <c r="L178" s="57">
        <v>53.645948159371038</v>
      </c>
      <c r="M178" s="55">
        <v>9</v>
      </c>
      <c r="N178" s="55" t="s">
        <v>69</v>
      </c>
      <c r="AB178" s="55">
        <v>13</v>
      </c>
      <c r="AF178" s="59">
        <v>114290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2574.6899999999951</v>
      </c>
      <c r="BA178" s="55">
        <v>34.333333333333336</v>
      </c>
      <c r="BB178" s="55">
        <v>87915.599999999817</v>
      </c>
      <c r="BC178" s="61">
        <f t="shared" si="4"/>
        <v>1.4267936433746173</v>
      </c>
      <c r="BD178" s="86"/>
    </row>
    <row r="179" spans="1:56" x14ac:dyDescent="0.25">
      <c r="A179" s="85"/>
      <c r="B179" s="55" t="s">
        <v>65</v>
      </c>
      <c r="C179" s="58"/>
      <c r="D179" s="58" t="s">
        <v>1512</v>
      </c>
      <c r="E179" s="55" t="s">
        <v>866</v>
      </c>
      <c r="F179" s="55"/>
      <c r="G179" s="105"/>
      <c r="H179" s="109"/>
      <c r="I179" s="55" t="s">
        <v>1071</v>
      </c>
      <c r="J179" s="55" t="s">
        <v>404</v>
      </c>
      <c r="K179" s="55" t="s">
        <v>1046</v>
      </c>
      <c r="L179" s="57">
        <v>18</v>
      </c>
      <c r="M179" s="55">
        <v>9</v>
      </c>
      <c r="N179" s="55" t="s">
        <v>68</v>
      </c>
      <c r="AB179" s="55">
        <v>0</v>
      </c>
      <c r="AF179" s="59">
        <v>18104.112000000001</v>
      </c>
      <c r="AG179" s="59" t="s">
        <v>1514</v>
      </c>
      <c r="AI179" s="55" t="s">
        <v>869</v>
      </c>
      <c r="AY179" s="110"/>
      <c r="AZ179" s="55">
        <v>386.84</v>
      </c>
      <c r="BA179" s="55">
        <v>26</v>
      </c>
      <c r="BB179" s="60">
        <v>10057.84</v>
      </c>
      <c r="BC179" s="61">
        <f t="shared" si="4"/>
        <v>0.16322998623769833</v>
      </c>
      <c r="BD179" s="86"/>
    </row>
    <row r="180" spans="1:56" x14ac:dyDescent="0.25">
      <c r="A180" s="85"/>
      <c r="B180" s="55" t="s">
        <v>65</v>
      </c>
      <c r="C180" s="58"/>
      <c r="D180" s="58" t="s">
        <v>1512</v>
      </c>
      <c r="E180" s="55" t="s">
        <v>866</v>
      </c>
      <c r="F180" s="55"/>
      <c r="G180" s="203"/>
      <c r="H180" s="204"/>
      <c r="I180" s="55" t="s">
        <v>1072</v>
      </c>
      <c r="J180" s="55" t="s">
        <v>404</v>
      </c>
      <c r="K180" s="55" t="s">
        <v>1046</v>
      </c>
      <c r="L180" s="57">
        <v>26</v>
      </c>
      <c r="M180" s="55">
        <v>9</v>
      </c>
      <c r="N180" s="55" t="s">
        <v>68</v>
      </c>
      <c r="AB180" s="55">
        <v>0</v>
      </c>
      <c r="AF180" s="59">
        <v>17264.808000000005</v>
      </c>
      <c r="AG180" s="59" t="s">
        <v>1514</v>
      </c>
      <c r="AI180" s="55" t="s">
        <v>869</v>
      </c>
      <c r="AY180" s="110"/>
      <c r="AZ180" s="55">
        <v>435.98</v>
      </c>
      <c r="BA180" s="55">
        <v>22</v>
      </c>
      <c r="BB180" s="60">
        <v>9591.5600000000013</v>
      </c>
      <c r="BC180" s="61">
        <f t="shared" si="4"/>
        <v>0.15566266780919741</v>
      </c>
      <c r="BD180" s="86"/>
    </row>
    <row r="181" spans="1:56" x14ac:dyDescent="0.25">
      <c r="A181" s="85"/>
      <c r="B181" s="55" t="s">
        <v>65</v>
      </c>
      <c r="E181" s="55" t="s">
        <v>866</v>
      </c>
      <c r="F181" s="55"/>
      <c r="G181" s="105"/>
      <c r="H181" s="106"/>
      <c r="I181" s="55" t="s">
        <v>1078</v>
      </c>
      <c r="J181" s="55" t="s">
        <v>1079</v>
      </c>
      <c r="K181" s="55" t="s">
        <v>73</v>
      </c>
      <c r="L181" s="57">
        <v>19.810378030135041</v>
      </c>
      <c r="M181" s="55">
        <v>10</v>
      </c>
      <c r="N181" s="55" t="s">
        <v>68</v>
      </c>
      <c r="AB181" s="55">
        <v>0</v>
      </c>
      <c r="AF181" s="59">
        <v>33929.675999999963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92"/>
      <c r="AZ181" s="55">
        <v>856.80999999999892</v>
      </c>
      <c r="BA181" s="55">
        <v>22</v>
      </c>
      <c r="BB181" s="55">
        <v>18849.819999999978</v>
      </c>
      <c r="BC181" s="61">
        <f t="shared" si="4"/>
        <v>0.30591616680948264</v>
      </c>
      <c r="BD181" s="86"/>
    </row>
    <row r="182" spans="1:56" x14ac:dyDescent="0.25">
      <c r="A182" s="85"/>
      <c r="B182" s="55" t="s">
        <v>65</v>
      </c>
      <c r="C182" s="58"/>
      <c r="D182" s="58"/>
      <c r="E182" s="55" t="s">
        <v>866</v>
      </c>
      <c r="F182" s="55"/>
      <c r="G182" s="105"/>
      <c r="H182" s="109"/>
      <c r="I182" s="55" t="s">
        <v>1079</v>
      </c>
      <c r="J182" s="55" t="s">
        <v>1080</v>
      </c>
      <c r="K182" s="55" t="s">
        <v>73</v>
      </c>
      <c r="L182" s="57">
        <v>48.977451949743177</v>
      </c>
      <c r="M182" s="55">
        <v>10</v>
      </c>
      <c r="N182" s="55" t="s">
        <v>68</v>
      </c>
      <c r="AB182" s="55">
        <v>5</v>
      </c>
      <c r="AF182" s="59">
        <v>44784.359999999971</v>
      </c>
      <c r="AI182" s="55" t="s">
        <v>869</v>
      </c>
      <c r="AY182" s="110"/>
      <c r="AZ182" s="55">
        <v>1027.089999999999</v>
      </c>
      <c r="BA182" s="55">
        <v>31</v>
      </c>
      <c r="BB182" s="60">
        <v>24880.199999999983</v>
      </c>
      <c r="BC182" s="61">
        <f t="shared" si="4"/>
        <v>0.403783983796837</v>
      </c>
      <c r="BD182" s="86"/>
    </row>
    <row r="183" spans="1:56" x14ac:dyDescent="0.25">
      <c r="A183" s="85"/>
      <c r="B183" s="55" t="s">
        <v>65</v>
      </c>
      <c r="C183" s="58"/>
      <c r="D183" s="58"/>
      <c r="E183" s="55" t="s">
        <v>866</v>
      </c>
      <c r="F183" s="55"/>
      <c r="G183" s="105"/>
      <c r="H183" s="106"/>
      <c r="I183" s="55" t="s">
        <v>1083</v>
      </c>
      <c r="J183" s="55" t="s">
        <v>1078</v>
      </c>
      <c r="K183" s="55" t="s">
        <v>73</v>
      </c>
      <c r="M183" s="55">
        <v>10</v>
      </c>
      <c r="N183" s="55" t="s">
        <v>68</v>
      </c>
      <c r="AB183" s="55">
        <v>2</v>
      </c>
      <c r="AF183" s="59">
        <v>16264.800000000001</v>
      </c>
      <c r="AH183" s="55"/>
      <c r="AI183" s="55" t="s">
        <v>869</v>
      </c>
      <c r="AJ183" s="55"/>
      <c r="AK183" s="55"/>
      <c r="AL183" s="55"/>
      <c r="AN183" s="55"/>
      <c r="AO183" s="55"/>
      <c r="AQ183" s="55"/>
      <c r="AR183" s="55"/>
      <c r="AT183" s="55"/>
      <c r="AU183" s="55"/>
      <c r="AY183" s="92"/>
      <c r="AZ183" s="55">
        <v>502</v>
      </c>
      <c r="BA183" s="55">
        <v>18</v>
      </c>
      <c r="BB183" s="55">
        <v>9036</v>
      </c>
      <c r="BC183" s="61">
        <f t="shared" si="4"/>
        <v>0.14664641271325077</v>
      </c>
      <c r="BD183" s="86"/>
    </row>
    <row r="184" spans="1:56" x14ac:dyDescent="0.25">
      <c r="A184" s="85"/>
      <c r="B184" s="55" t="s">
        <v>65</v>
      </c>
      <c r="D184" s="55" t="s">
        <v>1476</v>
      </c>
      <c r="E184" s="55" t="s">
        <v>866</v>
      </c>
      <c r="G184" s="105"/>
      <c r="H184" s="106"/>
      <c r="I184" s="55" t="s">
        <v>1316</v>
      </c>
      <c r="J184" s="55" t="s">
        <v>1317</v>
      </c>
      <c r="K184" s="55" t="s">
        <v>1318</v>
      </c>
      <c r="L184" s="76">
        <v>25.468623555934201</v>
      </c>
      <c r="M184" s="55">
        <v>10</v>
      </c>
      <c r="N184" s="55" t="s">
        <v>68</v>
      </c>
      <c r="Q184" s="57"/>
      <c r="R184" s="57"/>
      <c r="S184" s="61"/>
      <c r="T184" s="57"/>
      <c r="V184" s="57"/>
      <c r="W184" s="59"/>
      <c r="X184" s="59"/>
      <c r="Y184" s="59"/>
      <c r="Z184" s="59"/>
      <c r="AA184" s="59"/>
      <c r="AB184" s="55">
        <v>6</v>
      </c>
      <c r="AC184" s="59"/>
      <c r="AD184" s="59"/>
      <c r="AF184" s="59">
        <v>51594.94799999996</v>
      </c>
      <c r="AG184" s="59">
        <v>21680.6</v>
      </c>
      <c r="AI184" s="55" t="s">
        <v>869</v>
      </c>
      <c r="AY184" s="111"/>
      <c r="AZ184" s="55">
        <v>1691.2699999999991</v>
      </c>
      <c r="BA184" s="55">
        <v>17</v>
      </c>
      <c r="BB184" s="60">
        <v>28663.859999999979</v>
      </c>
      <c r="BC184" s="61">
        <f t="shared" si="4"/>
        <v>0.46518949131416965</v>
      </c>
      <c r="BD184" s="86"/>
    </row>
    <row r="185" spans="1:56" x14ac:dyDescent="0.25">
      <c r="A185" s="85"/>
      <c r="B185" s="55" t="s">
        <v>72</v>
      </c>
      <c r="D185" s="55" t="s">
        <v>1086</v>
      </c>
      <c r="E185" s="55" t="s">
        <v>866</v>
      </c>
      <c r="F185" s="55"/>
      <c r="G185" s="121"/>
      <c r="H185" s="122"/>
      <c r="I185" s="55" t="s">
        <v>1087</v>
      </c>
      <c r="J185" s="55" t="s">
        <v>1088</v>
      </c>
      <c r="K185" s="55" t="s">
        <v>1089</v>
      </c>
      <c r="L185" s="57">
        <v>42.359660179957075</v>
      </c>
      <c r="M185" s="55">
        <v>10</v>
      </c>
      <c r="N185" s="55" t="s">
        <v>69</v>
      </c>
      <c r="AB185" s="55">
        <v>2</v>
      </c>
      <c r="AF185" s="59">
        <v>147273</v>
      </c>
      <c r="AH185" s="55"/>
      <c r="AI185" s="55" t="s">
        <v>869</v>
      </c>
      <c r="AJ185" s="55"/>
      <c r="AK185" s="55"/>
      <c r="AL185" s="55"/>
      <c r="AN185" s="55"/>
      <c r="AO185" s="55"/>
      <c r="AQ185" s="55"/>
      <c r="AR185" s="55"/>
      <c r="AT185" s="55"/>
      <c r="AU185" s="55"/>
      <c r="AY185" s="110"/>
      <c r="AZ185" s="55">
        <v>3717.62</v>
      </c>
      <c r="BA185" s="55">
        <v>20</v>
      </c>
      <c r="BB185" s="55">
        <v>75524.679999999993</v>
      </c>
      <c r="BC185" s="61">
        <f t="shared" si="4"/>
        <v>1.2256998000571264</v>
      </c>
      <c r="BD185" s="86"/>
    </row>
    <row r="186" spans="1:56" x14ac:dyDescent="0.25">
      <c r="A186" s="85"/>
      <c r="B186" s="20" t="s">
        <v>72</v>
      </c>
      <c r="C186" s="20"/>
      <c r="D186" s="20" t="s">
        <v>1457</v>
      </c>
      <c r="E186" s="20" t="s">
        <v>866</v>
      </c>
      <c r="F186" s="20"/>
      <c r="G186" s="142"/>
      <c r="H186" s="143"/>
      <c r="I186" s="20" t="s">
        <v>1104</v>
      </c>
      <c r="J186" s="20" t="s">
        <v>1105</v>
      </c>
      <c r="K186" s="20" t="s">
        <v>73</v>
      </c>
      <c r="L186" s="27"/>
      <c r="M186" s="20">
        <v>11</v>
      </c>
      <c r="N186" s="20" t="s">
        <v>68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>
        <v>0</v>
      </c>
      <c r="AC186" s="20"/>
      <c r="AD186" s="20"/>
      <c r="AE186" s="20">
        <v>0</v>
      </c>
      <c r="AF186" s="41">
        <v>60541</v>
      </c>
      <c r="AG186" s="41" t="s">
        <v>1458</v>
      </c>
      <c r="AH186" s="20" t="s">
        <v>700</v>
      </c>
      <c r="AI186" s="20" t="s">
        <v>869</v>
      </c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153"/>
      <c r="BB186" s="55">
        <v>33634</v>
      </c>
      <c r="BC186" s="61">
        <f t="shared" si="4"/>
        <v>0.54585053621043345</v>
      </c>
      <c r="BD186" s="86"/>
    </row>
    <row r="187" spans="1:56" x14ac:dyDescent="0.25">
      <c r="A187" s="85"/>
      <c r="B187" s="20" t="s">
        <v>65</v>
      </c>
      <c r="C187" s="20"/>
      <c r="D187" s="20" t="s">
        <v>1517</v>
      </c>
      <c r="E187" s="20" t="s">
        <v>866</v>
      </c>
      <c r="F187" s="20"/>
      <c r="G187" s="112"/>
      <c r="H187" s="113"/>
      <c r="I187" s="20" t="s">
        <v>1094</v>
      </c>
      <c r="J187" s="20" t="s">
        <v>573</v>
      </c>
      <c r="K187" s="20" t="s">
        <v>73</v>
      </c>
      <c r="L187" s="27"/>
      <c r="M187" s="20">
        <v>11</v>
      </c>
      <c r="N187" s="20" t="s">
        <v>68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>
        <v>0</v>
      </c>
      <c r="AC187" s="20"/>
      <c r="AD187" s="20"/>
      <c r="AE187" s="20">
        <v>140437.38</v>
      </c>
      <c r="AF187" s="41">
        <v>110000</v>
      </c>
      <c r="AG187" s="41"/>
      <c r="AH187" s="20" t="s">
        <v>737</v>
      </c>
      <c r="AI187" s="20" t="s">
        <v>145</v>
      </c>
      <c r="AJ187" s="20" t="s">
        <v>1456</v>
      </c>
      <c r="AK187" s="20">
        <v>110000</v>
      </c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160"/>
      <c r="BB187" s="55">
        <v>66212</v>
      </c>
      <c r="BC187" s="61">
        <f t="shared" si="4"/>
        <v>1.0745631118381762</v>
      </c>
      <c r="BD187" s="86"/>
    </row>
    <row r="188" spans="1:56" x14ac:dyDescent="0.25">
      <c r="A188" s="85"/>
      <c r="B188" s="20" t="s">
        <v>65</v>
      </c>
      <c r="C188" s="20"/>
      <c r="D188" s="20" t="s">
        <v>1517</v>
      </c>
      <c r="E188" s="20" t="s">
        <v>866</v>
      </c>
      <c r="F188" s="20"/>
      <c r="G188" s="112"/>
      <c r="H188" s="113"/>
      <c r="I188" s="20" t="s">
        <v>1095</v>
      </c>
      <c r="J188" s="20" t="s">
        <v>1096</v>
      </c>
      <c r="K188" s="20" t="s">
        <v>73</v>
      </c>
      <c r="L188" s="27"/>
      <c r="M188" s="20">
        <v>11</v>
      </c>
      <c r="N188" s="20" t="s">
        <v>68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>
        <v>0</v>
      </c>
      <c r="AC188" s="20"/>
      <c r="AD188" s="20"/>
      <c r="AE188" s="20" t="s">
        <v>1571</v>
      </c>
      <c r="AF188" s="41">
        <v>31000</v>
      </c>
      <c r="AG188" s="41"/>
      <c r="AH188" s="20" t="s">
        <v>737</v>
      </c>
      <c r="AI188" s="20" t="s">
        <v>145</v>
      </c>
      <c r="AJ188" s="20" t="s">
        <v>1456</v>
      </c>
      <c r="AK188" s="20">
        <v>31000</v>
      </c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160"/>
      <c r="BB188" s="55">
        <v>17407</v>
      </c>
      <c r="BC188" s="61">
        <f t="shared" si="4"/>
        <v>0.28250045441562149</v>
      </c>
      <c r="BD188" s="86"/>
    </row>
    <row r="189" spans="1:56" x14ac:dyDescent="0.25">
      <c r="A189" s="85"/>
      <c r="B189" s="20" t="s">
        <v>65</v>
      </c>
      <c r="C189" s="20"/>
      <c r="D189" s="20" t="s">
        <v>1517</v>
      </c>
      <c r="E189" s="20" t="s">
        <v>866</v>
      </c>
      <c r="F189" s="20"/>
      <c r="G189" s="112"/>
      <c r="H189" s="113"/>
      <c r="I189" s="20" t="s">
        <v>1097</v>
      </c>
      <c r="J189" s="20" t="s">
        <v>1095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 t="s">
        <v>1571</v>
      </c>
      <c r="AF189" s="41">
        <v>8500</v>
      </c>
      <c r="AG189" s="41"/>
      <c r="AH189" s="20" t="s">
        <v>737</v>
      </c>
      <c r="AI189" s="20" t="s">
        <v>145</v>
      </c>
      <c r="AJ189" s="20" t="s">
        <v>1456</v>
      </c>
      <c r="AK189" s="20">
        <v>8500</v>
      </c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60"/>
      <c r="BB189" s="55">
        <v>4726</v>
      </c>
      <c r="BC189" s="61">
        <f t="shared" si="4"/>
        <v>7.6698865259276577E-2</v>
      </c>
      <c r="BD189" s="86"/>
    </row>
    <row r="190" spans="1:56" x14ac:dyDescent="0.25">
      <c r="A190" s="85"/>
      <c r="B190" s="20" t="s">
        <v>65</v>
      </c>
      <c r="C190" s="20"/>
      <c r="D190" s="20" t="s">
        <v>1517</v>
      </c>
      <c r="E190" s="20" t="s">
        <v>866</v>
      </c>
      <c r="F190" s="20"/>
      <c r="G190" s="112"/>
      <c r="H190" s="113"/>
      <c r="I190" s="20" t="s">
        <v>1102</v>
      </c>
      <c r="J190" s="20" t="s">
        <v>1103</v>
      </c>
      <c r="K190" s="20" t="s">
        <v>73</v>
      </c>
      <c r="L190" s="27"/>
      <c r="M190" s="20">
        <v>11</v>
      </c>
      <c r="N190" s="20" t="s">
        <v>68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>
        <v>0</v>
      </c>
      <c r="AC190" s="20"/>
      <c r="AD190" s="20"/>
      <c r="AE190" s="20" t="s">
        <v>1571</v>
      </c>
      <c r="AF190" s="41">
        <v>20000</v>
      </c>
      <c r="AG190" s="41"/>
      <c r="AH190" s="20" t="s">
        <v>737</v>
      </c>
      <c r="AI190" s="20" t="s">
        <v>145</v>
      </c>
      <c r="AJ190" s="20" t="s">
        <v>1456</v>
      </c>
      <c r="AK190" s="20">
        <v>20000</v>
      </c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160"/>
      <c r="BB190" s="55">
        <v>11350</v>
      </c>
      <c r="BC190" s="61">
        <f t="shared" si="4"/>
        <v>0.18420061800524526</v>
      </c>
      <c r="BD190" s="86"/>
    </row>
    <row r="191" spans="1:56" x14ac:dyDescent="0.25">
      <c r="A191" s="85"/>
      <c r="B191" s="20" t="s">
        <v>65</v>
      </c>
      <c r="C191" s="20"/>
      <c r="D191" s="20" t="s">
        <v>1518</v>
      </c>
      <c r="E191" s="20" t="s">
        <v>866</v>
      </c>
      <c r="F191" s="25"/>
      <c r="G191" s="149"/>
      <c r="H191" s="150"/>
      <c r="I191" s="246" t="s">
        <v>1109</v>
      </c>
      <c r="J191" s="246" t="s">
        <v>1110</v>
      </c>
      <c r="K191" s="246" t="s">
        <v>1111</v>
      </c>
      <c r="L191" s="80">
        <v>32.959201090447735</v>
      </c>
      <c r="M191" s="246">
        <v>11</v>
      </c>
      <c r="N191" s="246" t="s">
        <v>68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7">
        <v>10</v>
      </c>
      <c r="AC191" s="20"/>
      <c r="AD191" s="20"/>
      <c r="AE191" s="20">
        <v>76434.789999999994</v>
      </c>
      <c r="AF191" s="247">
        <v>66457.368000000002</v>
      </c>
      <c r="AG191" s="41">
        <f>25967.35+52173.42</f>
        <v>78140.76999999999</v>
      </c>
      <c r="AH191" s="25" t="s">
        <v>737</v>
      </c>
      <c r="AI191" s="20" t="s">
        <v>869</v>
      </c>
      <c r="AJ191" s="27"/>
      <c r="AK191" s="41"/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73">
        <v>1682.3200000000002</v>
      </c>
      <c r="BA191" s="66">
        <v>25.333333333333332</v>
      </c>
      <c r="BB191" s="73">
        <v>41128.060000000005</v>
      </c>
      <c r="BC191" s="61">
        <f t="shared" si="4"/>
        <v>0.66747260522967478</v>
      </c>
      <c r="BD191" s="86"/>
    </row>
    <row r="192" spans="1:56" x14ac:dyDescent="0.25">
      <c r="A192" s="85"/>
      <c r="B192" s="20" t="s">
        <v>65</v>
      </c>
      <c r="C192" s="20"/>
      <c r="D192" s="20" t="s">
        <v>1517</v>
      </c>
      <c r="E192" s="20" t="s">
        <v>866</v>
      </c>
      <c r="F192" s="20"/>
      <c r="G192" s="112"/>
      <c r="H192" s="113"/>
      <c r="I192" s="20" t="s">
        <v>1114</v>
      </c>
      <c r="J192" s="20" t="s">
        <v>1103</v>
      </c>
      <c r="K192" s="20" t="s">
        <v>73</v>
      </c>
      <c r="L192" s="27"/>
      <c r="M192" s="20">
        <v>11</v>
      </c>
      <c r="N192" s="20" t="s">
        <v>68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>
        <v>0</v>
      </c>
      <c r="AC192" s="20"/>
      <c r="AD192" s="20"/>
      <c r="AE192" s="20" t="s">
        <v>1571</v>
      </c>
      <c r="AF192" s="41">
        <v>26000</v>
      </c>
      <c r="AG192" s="41"/>
      <c r="AH192" s="20" t="s">
        <v>737</v>
      </c>
      <c r="AI192" s="20" t="s">
        <v>145</v>
      </c>
      <c r="AJ192" s="20" t="s">
        <v>1456</v>
      </c>
      <c r="AK192" s="20">
        <v>26000</v>
      </c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160"/>
      <c r="BB192" s="55">
        <v>14983</v>
      </c>
      <c r="BC192" s="61">
        <f t="shared" si="4"/>
        <v>0.24316104489626342</v>
      </c>
      <c r="BD192" s="86"/>
    </row>
    <row r="193" spans="1:56" x14ac:dyDescent="0.25">
      <c r="A193" s="85"/>
      <c r="B193" s="55" t="s">
        <v>65</v>
      </c>
      <c r="E193" s="55" t="s">
        <v>866</v>
      </c>
      <c r="G193" s="108"/>
      <c r="H193" s="109"/>
      <c r="I193" s="55" t="s">
        <v>1100</v>
      </c>
      <c r="J193" s="55" t="s">
        <v>1101</v>
      </c>
      <c r="K193" s="55" t="s">
        <v>923</v>
      </c>
      <c r="L193" s="57">
        <v>22.374258645469748</v>
      </c>
      <c r="M193" s="55">
        <v>11</v>
      </c>
      <c r="N193" s="55" t="s">
        <v>68</v>
      </c>
      <c r="AB193" s="55">
        <v>1</v>
      </c>
      <c r="AF193" s="59">
        <v>76709.249999999563</v>
      </c>
      <c r="AI193" s="55" t="s">
        <v>869</v>
      </c>
      <c r="AY193" s="110"/>
      <c r="AZ193" s="55">
        <v>987</v>
      </c>
      <c r="BA193" s="55">
        <v>35</v>
      </c>
      <c r="BB193" s="60">
        <v>42616.249999999753</v>
      </c>
      <c r="BC193" s="61">
        <f t="shared" si="4"/>
        <v>0.69162463322167289</v>
      </c>
      <c r="BD193" s="86"/>
    </row>
    <row r="194" spans="1:56" x14ac:dyDescent="0.25">
      <c r="A194" s="85"/>
      <c r="B194" s="55" t="s">
        <v>65</v>
      </c>
      <c r="E194" s="55" t="s">
        <v>866</v>
      </c>
      <c r="G194" s="129"/>
      <c r="H194" s="130"/>
      <c r="I194" s="55" t="s">
        <v>1106</v>
      </c>
      <c r="J194" s="55" t="s">
        <v>1099</v>
      </c>
      <c r="K194" s="55" t="s">
        <v>1100</v>
      </c>
      <c r="L194" s="57">
        <v>19</v>
      </c>
      <c r="M194" s="55">
        <v>11</v>
      </c>
      <c r="N194" s="55" t="s">
        <v>68</v>
      </c>
      <c r="AB194" s="55">
        <v>1</v>
      </c>
      <c r="AF194" s="59">
        <v>51249.13199999994</v>
      </c>
      <c r="AI194" s="55" t="s">
        <v>869</v>
      </c>
      <c r="AY194" s="110"/>
      <c r="AZ194" s="55">
        <v>862.77999999999895</v>
      </c>
      <c r="BA194" s="55">
        <v>33</v>
      </c>
      <c r="BB194" s="60">
        <v>28471.739999999965</v>
      </c>
      <c r="BC194" s="61">
        <f t="shared" si="4"/>
        <v>0.46207155098543218</v>
      </c>
      <c r="BD194" s="86"/>
    </row>
    <row r="195" spans="1:56" x14ac:dyDescent="0.25">
      <c r="A195" s="85"/>
      <c r="B195" s="55" t="s">
        <v>65</v>
      </c>
      <c r="E195" s="55" t="s">
        <v>866</v>
      </c>
      <c r="F195" s="55"/>
      <c r="G195" s="121"/>
      <c r="H195" s="122"/>
      <c r="I195" s="55" t="s">
        <v>1107</v>
      </c>
      <c r="J195" s="55" t="s">
        <v>1108</v>
      </c>
      <c r="K195" s="55" t="s">
        <v>73</v>
      </c>
      <c r="M195" s="55">
        <v>11</v>
      </c>
      <c r="N195" s="55" t="s">
        <v>68</v>
      </c>
      <c r="AF195" s="59">
        <v>48685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BB195" s="55">
        <v>27047</v>
      </c>
      <c r="BC195" s="61">
        <f t="shared" si="4"/>
        <v>0.43894926125003247</v>
      </c>
      <c r="BD195" s="86"/>
    </row>
    <row r="196" spans="1:56" x14ac:dyDescent="0.25">
      <c r="A196" s="85"/>
      <c r="B196" s="20" t="s">
        <v>65</v>
      </c>
      <c r="C196" s="20"/>
      <c r="D196" s="20" t="s">
        <v>1119</v>
      </c>
      <c r="E196" s="20" t="s">
        <v>866</v>
      </c>
      <c r="F196" s="20"/>
      <c r="G196" s="142"/>
      <c r="H196" s="143"/>
      <c r="I196" s="20" t="s">
        <v>1120</v>
      </c>
      <c r="J196" s="20" t="s">
        <v>1121</v>
      </c>
      <c r="K196" s="20" t="s">
        <v>73</v>
      </c>
      <c r="L196" s="27">
        <v>40</v>
      </c>
      <c r="M196" s="20">
        <v>12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>
        <v>0</v>
      </c>
      <c r="AC196" s="20"/>
      <c r="AD196" s="20"/>
      <c r="AE196" s="20"/>
      <c r="AF196" s="41">
        <v>9422.4239999999609</v>
      </c>
      <c r="AG196" s="41" t="s">
        <v>1461</v>
      </c>
      <c r="AH196" s="20" t="s">
        <v>737</v>
      </c>
      <c r="AI196" s="20" t="s">
        <v>869</v>
      </c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153"/>
      <c r="AZ196" s="20">
        <v>237.939999999999</v>
      </c>
      <c r="BA196" s="55">
        <v>22</v>
      </c>
      <c r="BB196" s="55">
        <v>5234.6799999999785</v>
      </c>
      <c r="BC196" s="61">
        <f t="shared" si="4"/>
        <v>8.4954298771779138E-2</v>
      </c>
      <c r="BD196" s="86"/>
    </row>
    <row r="197" spans="1:56" x14ac:dyDescent="0.25">
      <c r="A197" s="85"/>
      <c r="B197" s="20" t="s">
        <v>65</v>
      </c>
      <c r="C197" s="20"/>
      <c r="D197" s="20" t="s">
        <v>1119</v>
      </c>
      <c r="E197" s="20" t="s">
        <v>866</v>
      </c>
      <c r="F197" s="20"/>
      <c r="G197" s="112"/>
      <c r="H197" s="113"/>
      <c r="I197" s="20" t="s">
        <v>1131</v>
      </c>
      <c r="J197" s="20" t="s">
        <v>1121</v>
      </c>
      <c r="K197" s="20" t="s">
        <v>1132</v>
      </c>
      <c r="L197" s="27">
        <v>25.369635952186989</v>
      </c>
      <c r="M197" s="20">
        <v>12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>
        <v>0</v>
      </c>
      <c r="AC197" s="20"/>
      <c r="AD197" s="20"/>
      <c r="AE197" s="20"/>
      <c r="AF197" s="41">
        <v>37562.153077079965</v>
      </c>
      <c r="AG197" s="41" t="s">
        <v>1461</v>
      </c>
      <c r="AH197" s="20" t="s">
        <v>737</v>
      </c>
      <c r="AI197" s="20" t="s">
        <v>869</v>
      </c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160"/>
      <c r="AZ197" s="20">
        <v>1043.393141029999</v>
      </c>
      <c r="BA197" s="55">
        <v>20</v>
      </c>
      <c r="BB197" s="55">
        <v>20867.862820599981</v>
      </c>
      <c r="BC197" s="61">
        <f t="shared" si="4"/>
        <v>0.33866724475799093</v>
      </c>
      <c r="BD197" s="86"/>
    </row>
    <row r="198" spans="1:56" x14ac:dyDescent="0.25">
      <c r="A198" s="85"/>
      <c r="B198" s="20" t="s">
        <v>65</v>
      </c>
      <c r="C198" s="20"/>
      <c r="D198" s="20" t="s">
        <v>1119</v>
      </c>
      <c r="E198" s="20" t="s">
        <v>866</v>
      </c>
      <c r="F198" s="25"/>
      <c r="G198" s="140"/>
      <c r="H198" s="141"/>
      <c r="I198" s="20" t="s">
        <v>1133</v>
      </c>
      <c r="J198" s="20" t="s">
        <v>96</v>
      </c>
      <c r="K198" s="20" t="s">
        <v>1121</v>
      </c>
      <c r="L198" s="27">
        <v>28</v>
      </c>
      <c r="M198" s="20">
        <v>12</v>
      </c>
      <c r="N198" s="20" t="s">
        <v>68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>
        <v>0</v>
      </c>
      <c r="AC198" s="20"/>
      <c r="AD198" s="20"/>
      <c r="AE198" s="20"/>
      <c r="AF198" s="41">
        <v>31798.656000000003</v>
      </c>
      <c r="AG198" s="41" t="s">
        <v>1461</v>
      </c>
      <c r="AH198" s="25" t="s">
        <v>737</v>
      </c>
      <c r="AI198" s="20" t="s">
        <v>869</v>
      </c>
      <c r="AJ198" s="27"/>
      <c r="AK198" s="41"/>
      <c r="AL198" s="41"/>
      <c r="AM198" s="20"/>
      <c r="AN198" s="41"/>
      <c r="AO198" s="41"/>
      <c r="AP198" s="20"/>
      <c r="AQ198" s="41"/>
      <c r="AR198" s="41"/>
      <c r="AS198" s="20"/>
      <c r="AT198" s="41"/>
      <c r="AU198" s="41"/>
      <c r="AV198" s="20"/>
      <c r="AW198" s="20"/>
      <c r="AX198" s="20"/>
      <c r="AY198" s="153"/>
      <c r="AZ198" s="20">
        <v>736.08</v>
      </c>
      <c r="BA198" s="55">
        <v>24</v>
      </c>
      <c r="BB198" s="60">
        <v>17665.920000000002</v>
      </c>
      <c r="BC198" s="61">
        <f t="shared" si="4"/>
        <v>0.28670250058424868</v>
      </c>
      <c r="BD198" s="86"/>
    </row>
    <row r="199" spans="1:56" x14ac:dyDescent="0.25">
      <c r="A199" s="85"/>
      <c r="B199" s="20" t="s">
        <v>65</v>
      </c>
      <c r="C199" s="20"/>
      <c r="D199" s="20" t="s">
        <v>1119</v>
      </c>
      <c r="E199" s="20" t="s">
        <v>866</v>
      </c>
      <c r="F199" s="25"/>
      <c r="G199" s="140"/>
      <c r="H199" s="141"/>
      <c r="I199" s="20" t="s">
        <v>1121</v>
      </c>
      <c r="J199" s="20" t="s">
        <v>96</v>
      </c>
      <c r="K199" s="20" t="s">
        <v>1134</v>
      </c>
      <c r="L199" s="27">
        <v>36.648092987961789</v>
      </c>
      <c r="M199" s="20">
        <v>12</v>
      </c>
      <c r="N199" s="20" t="s">
        <v>68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>
        <v>0</v>
      </c>
      <c r="AC199" s="20"/>
      <c r="AD199" s="20"/>
      <c r="AE199" s="20"/>
      <c r="AF199" s="41">
        <v>59112.683999999957</v>
      </c>
      <c r="AG199" s="41">
        <f>2151.17+105920.17</f>
        <v>108071.34</v>
      </c>
      <c r="AH199" s="25" t="s">
        <v>737</v>
      </c>
      <c r="AI199" s="20" t="s">
        <v>869</v>
      </c>
      <c r="AJ199" s="27"/>
      <c r="AK199" s="41"/>
      <c r="AL199" s="41"/>
      <c r="AM199" s="20"/>
      <c r="AN199" s="41"/>
      <c r="AO199" s="41"/>
      <c r="AP199" s="20"/>
      <c r="AQ199" s="41"/>
      <c r="AR199" s="41"/>
      <c r="AS199" s="20"/>
      <c r="AT199" s="41"/>
      <c r="AU199" s="41"/>
      <c r="AV199" s="20"/>
      <c r="AW199" s="20"/>
      <c r="AX199" s="20"/>
      <c r="AY199" s="153"/>
      <c r="AZ199" s="20">
        <v>1411.0399999999991</v>
      </c>
      <c r="BA199" s="55">
        <v>23.333333333333332</v>
      </c>
      <c r="BB199" s="60">
        <v>32840.379999999976</v>
      </c>
      <c r="BC199" s="61">
        <f t="shared" si="4"/>
        <v>0.53297077458388475</v>
      </c>
      <c r="BD199" s="86"/>
    </row>
    <row r="200" spans="1:56" x14ac:dyDescent="0.25">
      <c r="A200" s="85"/>
      <c r="B200" s="55" t="s">
        <v>72</v>
      </c>
      <c r="E200" s="55" t="s">
        <v>866</v>
      </c>
      <c r="F200" s="55"/>
      <c r="G200" s="121"/>
      <c r="H200" s="122"/>
      <c r="I200" s="55" t="s">
        <v>1115</v>
      </c>
      <c r="J200" s="55" t="s">
        <v>233</v>
      </c>
      <c r="K200" s="55" t="s">
        <v>87</v>
      </c>
      <c r="L200" s="57">
        <v>35.54185497071029</v>
      </c>
      <c r="M200" s="55">
        <v>12</v>
      </c>
      <c r="N200" s="55" t="s">
        <v>69</v>
      </c>
      <c r="AB200" s="55">
        <v>0</v>
      </c>
      <c r="AF200" s="59">
        <v>226546</v>
      </c>
      <c r="AH200" s="55"/>
      <c r="AI200" s="55" t="s">
        <v>869</v>
      </c>
      <c r="AJ200" s="55"/>
      <c r="AK200" s="55"/>
      <c r="AL200" s="55"/>
      <c r="AN200" s="55"/>
      <c r="AO200" s="55"/>
      <c r="AQ200" s="55"/>
      <c r="AR200" s="55"/>
      <c r="AT200" s="55"/>
      <c r="AU200" s="55"/>
      <c r="AY200" s="110"/>
      <c r="AZ200" s="55">
        <v>5256.1199999999881</v>
      </c>
      <c r="BA200" s="55">
        <v>22.571428571428573</v>
      </c>
      <c r="BB200" s="55">
        <v>116177.35999999974</v>
      </c>
      <c r="BC200" s="61">
        <f t="shared" si="4"/>
        <v>1.8854574017813051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1116</v>
      </c>
      <c r="J201" s="55" t="s">
        <v>96</v>
      </c>
      <c r="K201" s="55" t="s">
        <v>73</v>
      </c>
      <c r="L201" s="57">
        <v>23.88080124134531</v>
      </c>
      <c r="M201" s="55">
        <v>12</v>
      </c>
      <c r="N201" s="55" t="s">
        <v>68</v>
      </c>
      <c r="AB201" s="55">
        <v>0</v>
      </c>
      <c r="AF201" s="59">
        <v>73224.698800157581</v>
      </c>
      <c r="AI201" s="55" t="s">
        <v>869</v>
      </c>
      <c r="AY201" s="110"/>
      <c r="AZ201" s="55">
        <v>1904.311820109989</v>
      </c>
      <c r="BA201" s="55">
        <v>21.666666666666668</v>
      </c>
      <c r="BB201" s="60">
        <v>40680.388222309768</v>
      </c>
      <c r="BC201" s="61">
        <f t="shared" si="4"/>
        <v>0.6602072820478202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1123</v>
      </c>
      <c r="J202" s="207" t="s">
        <v>1124</v>
      </c>
      <c r="K202" s="207" t="s">
        <v>73</v>
      </c>
      <c r="L202" s="76"/>
      <c r="M202" s="77">
        <v>12</v>
      </c>
      <c r="N202" s="77" t="s">
        <v>68</v>
      </c>
      <c r="AB202" s="202"/>
      <c r="AF202" s="127">
        <v>79947</v>
      </c>
      <c r="AH202" s="32"/>
      <c r="AI202" s="55" t="s">
        <v>1519</v>
      </c>
      <c r="AJ202" s="57" t="s">
        <v>1520</v>
      </c>
      <c r="AK202" s="59">
        <v>0.55000000000000004</v>
      </c>
      <c r="AM202" s="55" t="s">
        <v>1521</v>
      </c>
      <c r="AN202" s="59">
        <v>3441.57</v>
      </c>
      <c r="AP202" s="55" t="s">
        <v>1522</v>
      </c>
      <c r="AQ202" s="59">
        <v>19000</v>
      </c>
      <c r="AS202" s="55" t="s">
        <v>1523</v>
      </c>
      <c r="AT202" s="59">
        <v>2389.77</v>
      </c>
      <c r="AY202" s="128"/>
      <c r="AZ202" s="78"/>
      <c r="BA202" s="76"/>
      <c r="BB202" s="78">
        <v>45684</v>
      </c>
      <c r="BD202" s="86"/>
    </row>
    <row r="203" spans="1:56" x14ac:dyDescent="0.25">
      <c r="A203" s="85"/>
      <c r="B203" s="28" t="s">
        <v>65</v>
      </c>
      <c r="C203" s="28"/>
      <c r="D203" s="28" t="s">
        <v>752</v>
      </c>
      <c r="E203" s="29" t="s">
        <v>888</v>
      </c>
      <c r="F203" s="38"/>
      <c r="G203" s="123">
        <v>6500</v>
      </c>
      <c r="H203" s="124">
        <v>7199</v>
      </c>
      <c r="I203" s="28" t="s">
        <v>235</v>
      </c>
      <c r="J203" s="28" t="s">
        <v>482</v>
      </c>
      <c r="K203" s="28" t="s">
        <v>477</v>
      </c>
      <c r="L203" s="35">
        <v>26</v>
      </c>
      <c r="M203" s="28">
        <v>12</v>
      </c>
      <c r="N203" s="28" t="s">
        <v>68</v>
      </c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34">
        <v>80646.5</v>
      </c>
      <c r="AG203" s="34"/>
      <c r="AH203" s="38"/>
      <c r="AI203" s="28"/>
      <c r="AJ203" s="35"/>
      <c r="AK203" s="34"/>
      <c r="AL203" s="34"/>
      <c r="AM203" s="28"/>
      <c r="AN203" s="34"/>
      <c r="AO203" s="34"/>
      <c r="AP203" s="28"/>
      <c r="AQ203" s="34"/>
      <c r="AR203" s="34"/>
      <c r="AS203" s="28"/>
      <c r="AT203" s="34"/>
      <c r="AU203" s="34"/>
      <c r="AV203" s="28"/>
      <c r="AW203" s="28"/>
      <c r="AX203" s="28"/>
      <c r="AY203" s="206" t="s">
        <v>1125</v>
      </c>
      <c r="AZ203" s="55">
        <v>2863.2501174435429</v>
      </c>
      <c r="BA203" s="55">
        <v>18.171657335495045</v>
      </c>
      <c r="BB203" s="60">
        <v>52030</v>
      </c>
      <c r="BC203" s="40">
        <f>BB203/(5280*11.67)</f>
        <v>0.84440159954298777</v>
      </c>
      <c r="BD203" s="86"/>
    </row>
    <row r="204" spans="1:56" x14ac:dyDescent="0.25">
      <c r="A204" s="85"/>
      <c r="B204" s="55" t="s">
        <v>65</v>
      </c>
      <c r="D204" s="55" t="s">
        <v>1524</v>
      </c>
      <c r="E204" s="55" t="s">
        <v>866</v>
      </c>
      <c r="G204" s="108"/>
      <c r="H204" s="109"/>
      <c r="I204" s="55" t="s">
        <v>1126</v>
      </c>
      <c r="J204" s="55" t="s">
        <v>1127</v>
      </c>
      <c r="K204" s="55" t="s">
        <v>1128</v>
      </c>
      <c r="L204" s="57">
        <v>25</v>
      </c>
      <c r="M204" s="55">
        <v>12</v>
      </c>
      <c r="N204" s="55" t="s">
        <v>68</v>
      </c>
      <c r="AB204" s="55">
        <v>6</v>
      </c>
      <c r="AF204" s="59">
        <v>57474.144000000008</v>
      </c>
      <c r="AG204" s="59">
        <v>14650.75</v>
      </c>
      <c r="AH204" s="55"/>
      <c r="AI204" s="55" t="s">
        <v>869</v>
      </c>
      <c r="AY204" s="110"/>
      <c r="AZ204" s="55">
        <v>1330.42</v>
      </c>
      <c r="BA204" s="55">
        <v>24</v>
      </c>
      <c r="BB204" s="60">
        <v>31930.080000000002</v>
      </c>
      <c r="BC204" s="61">
        <f>BB204/(5280*11.67)</f>
        <v>0.51819739814598431</v>
      </c>
      <c r="BD204" s="86"/>
    </row>
    <row r="205" spans="1:56" x14ac:dyDescent="0.25">
      <c r="A205" s="85"/>
      <c r="B205" s="55" t="s">
        <v>65</v>
      </c>
      <c r="D205" s="55" t="s">
        <v>1122</v>
      </c>
      <c r="E205" s="55" t="s">
        <v>866</v>
      </c>
      <c r="F205" s="32"/>
      <c r="G205" s="125"/>
      <c r="H205" s="126"/>
      <c r="I205" s="207" t="s">
        <v>1129</v>
      </c>
      <c r="J205" s="207" t="s">
        <v>1124</v>
      </c>
      <c r="K205" s="207" t="s">
        <v>73</v>
      </c>
      <c r="L205" s="76">
        <v>22</v>
      </c>
      <c r="M205" s="77">
        <v>12</v>
      </c>
      <c r="N205" s="77" t="s">
        <v>68</v>
      </c>
      <c r="AB205" s="202">
        <v>0</v>
      </c>
      <c r="AF205" s="127">
        <v>34899.984000000004</v>
      </c>
      <c r="AH205" s="32"/>
      <c r="AI205" s="55" t="s">
        <v>869</v>
      </c>
      <c r="AY205" s="128"/>
      <c r="AZ205" s="78">
        <v>807.87</v>
      </c>
      <c r="BA205" s="76">
        <v>24</v>
      </c>
      <c r="BB205" s="78">
        <v>19388.88</v>
      </c>
      <c r="BC205" s="61">
        <f>BB205/(5280*11.67)</f>
        <v>0.3146646412713251</v>
      </c>
      <c r="BD205" s="86"/>
    </row>
    <row r="206" spans="1:56" x14ac:dyDescent="0.25">
      <c r="A206" s="85"/>
      <c r="B206" s="55" t="s">
        <v>65</v>
      </c>
      <c r="D206" s="55" t="s">
        <v>1122</v>
      </c>
      <c r="E206" s="55" t="s">
        <v>866</v>
      </c>
      <c r="F206" s="32"/>
      <c r="G206" s="125"/>
      <c r="H206" s="126"/>
      <c r="I206" s="207" t="s">
        <v>1130</v>
      </c>
      <c r="J206" s="207" t="s">
        <v>1124</v>
      </c>
      <c r="K206" s="207" t="s">
        <v>73</v>
      </c>
      <c r="L206" s="76"/>
      <c r="M206" s="77">
        <v>12</v>
      </c>
      <c r="N206" s="77" t="s">
        <v>68</v>
      </c>
      <c r="AB206" s="202"/>
      <c r="AF206" s="127">
        <v>18314</v>
      </c>
      <c r="AH206" s="32"/>
      <c r="AI206" s="55" t="s">
        <v>1525</v>
      </c>
      <c r="AJ206" s="57" t="s">
        <v>1526</v>
      </c>
      <c r="AY206" s="128"/>
      <c r="AZ206" s="78"/>
      <c r="BA206" s="76"/>
      <c r="BB206" s="78">
        <v>10465</v>
      </c>
      <c r="BC206" s="61">
        <f>BB206/(5280*11.67)</f>
        <v>0.16983783853963802</v>
      </c>
      <c r="BD206" s="86"/>
    </row>
    <row r="207" spans="1:56" x14ac:dyDescent="0.25">
      <c r="A207" s="85"/>
      <c r="B207" s="20" t="s">
        <v>65</v>
      </c>
      <c r="C207" s="20"/>
      <c r="D207" s="20" t="s">
        <v>823</v>
      </c>
      <c r="E207" s="24" t="s">
        <v>888</v>
      </c>
      <c r="F207" s="25"/>
      <c r="G207" s="140">
        <v>700</v>
      </c>
      <c r="H207" s="141">
        <v>999</v>
      </c>
      <c r="I207" s="20" t="s">
        <v>508</v>
      </c>
      <c r="J207" s="20" t="s">
        <v>509</v>
      </c>
      <c r="K207" s="20" t="s">
        <v>73</v>
      </c>
      <c r="L207" s="27">
        <v>10</v>
      </c>
      <c r="M207" s="20">
        <v>13</v>
      </c>
      <c r="N207" s="20" t="s">
        <v>68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41">
        <v>25376.600000000002</v>
      </c>
      <c r="AG207" s="41">
        <v>18148.98</v>
      </c>
      <c r="AH207" s="25" t="s">
        <v>737</v>
      </c>
      <c r="AI207" s="20"/>
      <c r="AJ207" s="27"/>
      <c r="AK207" s="41"/>
      <c r="AL207" s="41"/>
      <c r="AM207" s="20"/>
      <c r="AN207" s="41"/>
      <c r="AO207" s="41"/>
      <c r="AP207" s="20"/>
      <c r="AQ207" s="41"/>
      <c r="AR207" s="41"/>
      <c r="AS207" s="20"/>
      <c r="AT207" s="41"/>
      <c r="AU207" s="41"/>
      <c r="AV207" s="20"/>
      <c r="AW207" s="20"/>
      <c r="AX207" s="20"/>
      <c r="AY207" s="153"/>
      <c r="AZ207" s="20">
        <v>1364</v>
      </c>
      <c r="BA207" s="20">
        <v>12</v>
      </c>
      <c r="BB207" s="42">
        <v>16372</v>
      </c>
      <c r="BC207" s="40">
        <f>BB207/(5280*11.67)</f>
        <v>0.26570330554906391</v>
      </c>
      <c r="BD207" s="86"/>
    </row>
    <row r="208" spans="1:56" x14ac:dyDescent="0.25">
      <c r="A208" s="85"/>
      <c r="E208" s="55" t="s">
        <v>866</v>
      </c>
      <c r="F208" s="55"/>
      <c r="G208" s="121"/>
      <c r="H208" s="122"/>
      <c r="I208" s="55" t="s">
        <v>1572</v>
      </c>
      <c r="J208" s="55" t="s">
        <v>1573</v>
      </c>
      <c r="K208" s="55" t="s">
        <v>560</v>
      </c>
      <c r="M208" s="55">
        <v>13</v>
      </c>
      <c r="N208" s="55" t="s">
        <v>68</v>
      </c>
      <c r="AF208" s="59">
        <v>59398</v>
      </c>
      <c r="AH208" s="55"/>
      <c r="AI208" s="55" t="s">
        <v>145</v>
      </c>
      <c r="AJ208" s="55" t="s">
        <v>1574</v>
      </c>
      <c r="AK208" s="55">
        <v>5153.3</v>
      </c>
      <c r="AL208" s="55"/>
      <c r="AM208" s="55" t="s">
        <v>1575</v>
      </c>
      <c r="AN208" s="55">
        <v>5557.21</v>
      </c>
      <c r="AO208" s="55"/>
      <c r="AP208" s="55" t="s">
        <v>1576</v>
      </c>
      <c r="AQ208" s="55">
        <v>3915</v>
      </c>
      <c r="AR208" s="55"/>
      <c r="AS208" s="55" t="s">
        <v>493</v>
      </c>
      <c r="AT208" s="55">
        <v>15500</v>
      </c>
      <c r="AU208" s="55"/>
      <c r="AV208" s="55" t="s">
        <v>1577</v>
      </c>
      <c r="AW208" s="55">
        <v>29272.49</v>
      </c>
      <c r="AY208" s="110"/>
      <c r="BB208" s="55"/>
      <c r="BD208" s="86"/>
    </row>
    <row r="209" spans="1:56" x14ac:dyDescent="0.25">
      <c r="A209" s="85"/>
      <c r="E209" s="55" t="s">
        <v>866</v>
      </c>
      <c r="F209" s="55"/>
      <c r="G209" s="121"/>
      <c r="H209" s="122"/>
      <c r="I209" s="55" t="s">
        <v>1578</v>
      </c>
      <c r="J209" s="55" t="s">
        <v>1579</v>
      </c>
      <c r="K209" s="55" t="s">
        <v>73</v>
      </c>
      <c r="M209" s="55">
        <v>13</v>
      </c>
      <c r="N209" s="55" t="s">
        <v>68</v>
      </c>
      <c r="AF209" s="59">
        <v>6370</v>
      </c>
      <c r="AH209" s="55"/>
      <c r="AI209" s="55" t="s">
        <v>145</v>
      </c>
      <c r="AJ209" s="55" t="s">
        <v>1575</v>
      </c>
      <c r="AK209" s="55">
        <v>6370</v>
      </c>
      <c r="AL209" s="55"/>
      <c r="AN209" s="55"/>
      <c r="AO209" s="55"/>
      <c r="AQ209" s="55"/>
      <c r="AR209" s="55"/>
      <c r="AT209" s="55"/>
      <c r="AU209" s="55"/>
      <c r="AY209" s="110"/>
      <c r="BB209" s="55"/>
      <c r="BD209" s="86"/>
    </row>
    <row r="210" spans="1:56" x14ac:dyDescent="0.25">
      <c r="A210" s="85"/>
      <c r="E210" s="55" t="s">
        <v>866</v>
      </c>
      <c r="F210" s="55"/>
      <c r="G210" s="121"/>
      <c r="H210" s="122"/>
      <c r="I210" s="55" t="s">
        <v>1579</v>
      </c>
      <c r="J210" s="55" t="s">
        <v>1580</v>
      </c>
      <c r="K210" s="55" t="s">
        <v>73</v>
      </c>
      <c r="M210" s="55">
        <v>13</v>
      </c>
      <c r="N210" s="55" t="s">
        <v>68</v>
      </c>
      <c r="AF210" s="59">
        <v>21773</v>
      </c>
      <c r="AH210" s="55"/>
      <c r="AI210" s="55" t="s">
        <v>145</v>
      </c>
      <c r="AJ210" s="55" t="s">
        <v>1576</v>
      </c>
      <c r="AK210" s="55">
        <v>21773</v>
      </c>
      <c r="AL210" s="55"/>
      <c r="AN210" s="55"/>
      <c r="AO210" s="55"/>
      <c r="AQ210" s="55"/>
      <c r="AR210" s="55"/>
      <c r="AT210" s="55"/>
      <c r="AU210" s="55"/>
      <c r="AY210" s="110"/>
      <c r="BB210" s="55"/>
      <c r="BD210" s="86"/>
    </row>
    <row r="211" spans="1:56" x14ac:dyDescent="0.25">
      <c r="A211" s="85"/>
      <c r="B211" s="55" t="s">
        <v>65</v>
      </c>
      <c r="D211" s="55" t="s">
        <v>1138</v>
      </c>
      <c r="E211" s="55" t="s">
        <v>866</v>
      </c>
      <c r="F211" s="55"/>
      <c r="G211" s="105"/>
      <c r="H211" s="106"/>
      <c r="I211" s="55" t="s">
        <v>495</v>
      </c>
      <c r="J211" s="55" t="s">
        <v>1139</v>
      </c>
      <c r="K211" s="55" t="s">
        <v>138</v>
      </c>
      <c r="L211" s="57">
        <v>25.20046325165162</v>
      </c>
      <c r="M211" s="55">
        <v>13</v>
      </c>
      <c r="N211" s="55" t="s">
        <v>68</v>
      </c>
      <c r="AB211" s="55">
        <v>0</v>
      </c>
      <c r="AF211" s="59">
        <v>102532.60799999993</v>
      </c>
      <c r="AH211" s="55"/>
      <c r="AI211" s="55" t="s">
        <v>869</v>
      </c>
      <c r="AJ211" s="55"/>
      <c r="AK211" s="55"/>
      <c r="AL211" s="55"/>
      <c r="AN211" s="55"/>
      <c r="AO211" s="55"/>
      <c r="AQ211" s="55"/>
      <c r="AR211" s="55"/>
      <c r="AT211" s="55"/>
      <c r="AU211" s="55"/>
      <c r="AY211" s="92"/>
      <c r="AZ211" s="55">
        <v>3415.3899999999976</v>
      </c>
      <c r="BA211" s="55">
        <v>16.8</v>
      </c>
      <c r="BB211" s="55">
        <v>56962.559999999961</v>
      </c>
      <c r="BC211" s="61">
        <f>BB211/(5280*11.67)</f>
        <v>0.92445275375866576</v>
      </c>
      <c r="BD211" s="86"/>
    </row>
    <row r="212" spans="1:56" x14ac:dyDescent="0.25">
      <c r="A212" s="85"/>
      <c r="B212" s="55" t="s">
        <v>65</v>
      </c>
      <c r="D212" s="55" t="s">
        <v>840</v>
      </c>
      <c r="E212" s="56" t="s">
        <v>888</v>
      </c>
      <c r="G212" s="105"/>
      <c r="H212" s="106"/>
      <c r="I212" s="208" t="s">
        <v>833</v>
      </c>
      <c r="J212" s="208"/>
      <c r="K212" s="208"/>
      <c r="L212" s="76"/>
      <c r="M212" s="55">
        <v>13</v>
      </c>
      <c r="AB212" s="57"/>
      <c r="AI212" s="55" t="s">
        <v>115</v>
      </c>
      <c r="AJ212" s="55" t="s">
        <v>493</v>
      </c>
      <c r="AK212" s="59">
        <v>9500</v>
      </c>
      <c r="AY212" s="111"/>
      <c r="AZ212" s="60"/>
      <c r="BA212" s="60"/>
      <c r="BB212" s="87"/>
      <c r="BC212" s="40"/>
      <c r="BD212" s="86"/>
    </row>
    <row r="213" spans="1:56" x14ac:dyDescent="0.25">
      <c r="A213" s="85"/>
      <c r="E213" s="55" t="s">
        <v>866</v>
      </c>
      <c r="F213" s="55"/>
      <c r="G213" s="121"/>
      <c r="H213" s="122"/>
      <c r="I213" s="55" t="s">
        <v>1581</v>
      </c>
      <c r="J213" s="55" t="s">
        <v>1582</v>
      </c>
      <c r="K213" s="55" t="s">
        <v>1580</v>
      </c>
      <c r="M213" s="55">
        <v>13</v>
      </c>
      <c r="N213" s="55" t="s">
        <v>68</v>
      </c>
      <c r="AF213" s="59">
        <v>99799</v>
      </c>
      <c r="AH213" s="55"/>
      <c r="AI213" s="55" t="s">
        <v>145</v>
      </c>
      <c r="AJ213" s="55" t="s">
        <v>1577</v>
      </c>
      <c r="AK213" s="55">
        <v>99799</v>
      </c>
      <c r="AL213" s="55"/>
      <c r="AN213" s="55"/>
      <c r="AO213" s="55"/>
      <c r="AQ213" s="55"/>
      <c r="AR213" s="55"/>
      <c r="AT213" s="55"/>
      <c r="AU213" s="55"/>
      <c r="AY213" s="110"/>
      <c r="BB213" s="55"/>
      <c r="BD213" s="86"/>
    </row>
    <row r="214" spans="1:56" x14ac:dyDescent="0.25">
      <c r="A214" s="85"/>
      <c r="B214" s="55" t="s">
        <v>72</v>
      </c>
      <c r="E214" s="55" t="s">
        <v>866</v>
      </c>
      <c r="F214" s="55"/>
      <c r="G214" s="121"/>
      <c r="H214" s="122"/>
      <c r="I214" s="28" t="s">
        <v>1140</v>
      </c>
      <c r="J214" s="28" t="s">
        <v>503</v>
      </c>
      <c r="K214" s="28" t="s">
        <v>1141</v>
      </c>
      <c r="L214" s="57">
        <v>37.067412930222858</v>
      </c>
      <c r="M214" s="55">
        <v>13</v>
      </c>
      <c r="N214" s="55" t="s">
        <v>99</v>
      </c>
      <c r="AB214" s="55">
        <v>0</v>
      </c>
      <c r="AF214" s="59">
        <v>444131</v>
      </c>
      <c r="AH214" s="55"/>
      <c r="AI214" s="55" t="s">
        <v>869</v>
      </c>
      <c r="AJ214" s="55"/>
      <c r="AK214" s="55"/>
      <c r="AL214" s="55"/>
      <c r="AN214" s="55"/>
      <c r="AO214" s="55"/>
      <c r="AQ214" s="55"/>
      <c r="AR214" s="55"/>
      <c r="AT214" s="55"/>
      <c r="AU214" s="55"/>
      <c r="AY214" s="110" t="s">
        <v>1527</v>
      </c>
      <c r="AZ214" s="55">
        <v>12300.929999999989</v>
      </c>
      <c r="BA214" s="55">
        <v>18.666666666666668</v>
      </c>
      <c r="BB214" s="55">
        <v>227759.56999999983</v>
      </c>
      <c r="BC214" s="61">
        <f t="shared" ref="BC214:BC220" si="5">BB214/(5280*11.67)</f>
        <v>3.6963395198774349</v>
      </c>
      <c r="BD214" s="86"/>
    </row>
    <row r="215" spans="1:56" x14ac:dyDescent="0.25">
      <c r="A215" s="85"/>
      <c r="B215" s="55" t="s">
        <v>72</v>
      </c>
      <c r="D215" s="55" t="s">
        <v>1528</v>
      </c>
      <c r="E215" s="55" t="s">
        <v>866</v>
      </c>
      <c r="G215" s="108"/>
      <c r="H215" s="109"/>
      <c r="I215" s="55" t="s">
        <v>1142</v>
      </c>
      <c r="J215" s="55" t="s">
        <v>1143</v>
      </c>
      <c r="K215" s="55" t="s">
        <v>73</v>
      </c>
      <c r="L215" s="57">
        <v>33</v>
      </c>
      <c r="M215" s="55">
        <v>13</v>
      </c>
      <c r="N215" s="55" t="s">
        <v>68</v>
      </c>
      <c r="AB215" s="55">
        <v>0</v>
      </c>
      <c r="AF215" s="59">
        <v>22761.881999999801</v>
      </c>
      <c r="AH215" s="55"/>
      <c r="AI215" s="55" t="s">
        <v>869</v>
      </c>
      <c r="AY215" s="110"/>
      <c r="AZ215" s="55">
        <v>1149.5899999999899</v>
      </c>
      <c r="BA215" s="55">
        <v>11</v>
      </c>
      <c r="BB215" s="60">
        <v>12645.489999999889</v>
      </c>
      <c r="BC215" s="61">
        <f t="shared" si="5"/>
        <v>0.2052252927734915</v>
      </c>
      <c r="BD215" s="86"/>
    </row>
    <row r="216" spans="1:56" x14ac:dyDescent="0.25">
      <c r="A216" s="85"/>
      <c r="B216" s="55" t="s">
        <v>72</v>
      </c>
      <c r="D216" s="55" t="s">
        <v>1528</v>
      </c>
      <c r="E216" s="55" t="s">
        <v>866</v>
      </c>
      <c r="F216" s="55"/>
      <c r="G216" s="121"/>
      <c r="H216" s="122"/>
      <c r="I216" s="55" t="s">
        <v>1143</v>
      </c>
      <c r="J216" s="55" t="s">
        <v>98</v>
      </c>
      <c r="K216" s="55" t="s">
        <v>73</v>
      </c>
      <c r="L216" s="57">
        <v>23.625868182669823</v>
      </c>
      <c r="M216" s="55">
        <v>13</v>
      </c>
      <c r="N216" s="55" t="s">
        <v>68</v>
      </c>
      <c r="AB216" s="55">
        <v>0</v>
      </c>
      <c r="AF216" s="59">
        <v>93498.058841255697</v>
      </c>
      <c r="AH216" s="55"/>
      <c r="AI216" s="55" t="s">
        <v>869</v>
      </c>
      <c r="AJ216" s="55"/>
      <c r="AK216" s="55"/>
      <c r="AL216" s="55"/>
      <c r="AN216" s="55"/>
      <c r="AO216" s="55"/>
      <c r="AQ216" s="55"/>
      <c r="AR216" s="55"/>
      <c r="AT216" s="55"/>
      <c r="AU216" s="55"/>
      <c r="AY216" s="110"/>
      <c r="AZ216" s="55">
        <v>2990.1966282199901</v>
      </c>
      <c r="BA216" s="55">
        <v>18</v>
      </c>
      <c r="BB216" s="55">
        <v>51943.366022919829</v>
      </c>
      <c r="BC216" s="61">
        <f t="shared" si="5"/>
        <v>0.84299560552374375</v>
      </c>
      <c r="BD216" s="86"/>
    </row>
    <row r="217" spans="1:56" x14ac:dyDescent="0.25">
      <c r="A217" s="85"/>
      <c r="B217" s="55" t="s">
        <v>72</v>
      </c>
      <c r="D217" s="55" t="s">
        <v>1528</v>
      </c>
      <c r="E217" s="55" t="s">
        <v>866</v>
      </c>
      <c r="F217" s="55"/>
      <c r="G217" s="105"/>
      <c r="H217" s="106"/>
      <c r="I217" s="55" t="s">
        <v>1143</v>
      </c>
      <c r="J217" s="55" t="s">
        <v>1140</v>
      </c>
      <c r="K217" s="55" t="s">
        <v>73</v>
      </c>
      <c r="L217" s="57">
        <v>37</v>
      </c>
      <c r="M217" s="55">
        <v>13</v>
      </c>
      <c r="N217" s="55" t="s">
        <v>68</v>
      </c>
      <c r="AB217" s="55">
        <v>0</v>
      </c>
      <c r="AF217" s="59">
        <v>16334.784000000001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92"/>
      <c r="AZ217" s="55">
        <v>756.24</v>
      </c>
      <c r="BA217" s="55">
        <v>12</v>
      </c>
      <c r="BB217" s="55">
        <v>9074.880000000001</v>
      </c>
      <c r="BC217" s="61">
        <f t="shared" si="5"/>
        <v>0.14727740126197711</v>
      </c>
      <c r="BD217" s="86"/>
    </row>
    <row r="218" spans="1:56" x14ac:dyDescent="0.25">
      <c r="A218" s="85"/>
      <c r="B218" s="55" t="s">
        <v>65</v>
      </c>
      <c r="D218" s="55" t="s">
        <v>1138</v>
      </c>
      <c r="E218" s="55" t="s">
        <v>866</v>
      </c>
      <c r="F218" s="55"/>
      <c r="G218" s="105"/>
      <c r="H218" s="106"/>
      <c r="I218" s="55" t="s">
        <v>1145</v>
      </c>
      <c r="J218" s="55" t="s">
        <v>507</v>
      </c>
      <c r="K218" s="55" t="s">
        <v>73</v>
      </c>
      <c r="L218" s="57">
        <v>9</v>
      </c>
      <c r="M218" s="55">
        <v>13</v>
      </c>
      <c r="N218" s="55" t="s">
        <v>68</v>
      </c>
      <c r="AB218" s="55">
        <v>2</v>
      </c>
      <c r="AF218" s="59">
        <v>8903.2847146559579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 t="s">
        <v>1146</v>
      </c>
      <c r="AZ218" s="55">
        <v>206.094553579999</v>
      </c>
      <c r="BA218" s="55">
        <v>24</v>
      </c>
      <c r="BB218" s="55">
        <v>4946.269285919976</v>
      </c>
      <c r="BC218" s="61">
        <f t="shared" si="5"/>
        <v>8.027364399002844E-2</v>
      </c>
      <c r="BD218" s="86"/>
    </row>
    <row r="219" spans="1:56" x14ac:dyDescent="0.25">
      <c r="A219" s="85"/>
      <c r="B219" s="55" t="s">
        <v>65</v>
      </c>
      <c r="D219" s="55" t="s">
        <v>1138</v>
      </c>
      <c r="E219" s="55" t="s">
        <v>866</v>
      </c>
      <c r="G219" s="108"/>
      <c r="H219" s="109"/>
      <c r="I219" s="55" t="s">
        <v>507</v>
      </c>
      <c r="J219" s="55" t="s">
        <v>495</v>
      </c>
      <c r="K219" s="55" t="s">
        <v>1139</v>
      </c>
      <c r="L219" s="57">
        <v>28.853036141293281</v>
      </c>
      <c r="M219" s="55">
        <v>13</v>
      </c>
      <c r="N219" s="55" t="s">
        <v>68</v>
      </c>
      <c r="AB219" s="55">
        <v>0</v>
      </c>
      <c r="AF219" s="59">
        <v>91895.327999999994</v>
      </c>
      <c r="AH219" s="55"/>
      <c r="AI219" s="55" t="s">
        <v>869</v>
      </c>
      <c r="AY219" s="110"/>
      <c r="AZ219" s="55">
        <v>1930.73</v>
      </c>
      <c r="BA219" s="55">
        <v>26.25</v>
      </c>
      <c r="BB219" s="60">
        <v>51052.959999999999</v>
      </c>
      <c r="BC219" s="61">
        <f t="shared" si="5"/>
        <v>0.82854509101295737</v>
      </c>
      <c r="BD219" s="86"/>
    </row>
    <row r="220" spans="1:56" x14ac:dyDescent="0.25">
      <c r="A220" s="85"/>
      <c r="B220" s="55" t="s">
        <v>72</v>
      </c>
      <c r="D220" s="55" t="s">
        <v>1531</v>
      </c>
      <c r="E220" s="55" t="s">
        <v>866</v>
      </c>
      <c r="G220" s="108"/>
      <c r="H220" s="109"/>
      <c r="I220" s="55" t="s">
        <v>1171</v>
      </c>
      <c r="J220" s="55" t="s">
        <v>239</v>
      </c>
      <c r="K220" s="55" t="s">
        <v>117</v>
      </c>
      <c r="L220" s="57">
        <v>17</v>
      </c>
      <c r="M220" s="55">
        <v>13</v>
      </c>
      <c r="N220" s="55" t="s">
        <v>68</v>
      </c>
      <c r="AB220" s="55">
        <v>0</v>
      </c>
      <c r="AF220" s="59">
        <v>25697</v>
      </c>
      <c r="AI220" s="55" t="s">
        <v>869</v>
      </c>
      <c r="AY220" s="110"/>
      <c r="AZ220" s="55">
        <v>1190</v>
      </c>
      <c r="BA220" s="55">
        <v>12</v>
      </c>
      <c r="BB220" s="60">
        <v>14276</v>
      </c>
      <c r="BC220" s="61">
        <f t="shared" si="5"/>
        <v>0.2316870504531173</v>
      </c>
      <c r="BD220" s="86"/>
    </row>
    <row r="221" spans="1:56" x14ac:dyDescent="0.25">
      <c r="A221" s="85"/>
      <c r="E221" s="55" t="s">
        <v>866</v>
      </c>
      <c r="F221" s="55"/>
      <c r="G221" s="121"/>
      <c r="H221" s="122"/>
      <c r="I221" s="55" t="s">
        <v>1583</v>
      </c>
      <c r="J221" s="55" t="s">
        <v>1572</v>
      </c>
      <c r="K221" s="55" t="s">
        <v>560</v>
      </c>
      <c r="M221" s="55">
        <v>13</v>
      </c>
      <c r="N221" s="55" t="s">
        <v>68</v>
      </c>
      <c r="AF221" s="59">
        <v>24312</v>
      </c>
      <c r="AH221" s="55"/>
      <c r="AI221" s="55" t="s">
        <v>145</v>
      </c>
      <c r="AJ221" s="55" t="s">
        <v>1576</v>
      </c>
      <c r="AK221" s="55">
        <v>24312</v>
      </c>
      <c r="AL221" s="55"/>
      <c r="AN221" s="55"/>
      <c r="AO221" s="55"/>
      <c r="AQ221" s="55"/>
      <c r="AR221" s="55"/>
      <c r="AT221" s="55"/>
      <c r="AU221" s="55"/>
      <c r="AY221" s="110"/>
      <c r="BB221" s="55"/>
      <c r="BD221" s="86"/>
    </row>
    <row r="222" spans="1:56" x14ac:dyDescent="0.25">
      <c r="A222" s="85"/>
      <c r="B222" s="55" t="s">
        <v>72</v>
      </c>
      <c r="D222" s="55" t="s">
        <v>1529</v>
      </c>
      <c r="E222" s="55" t="s">
        <v>866</v>
      </c>
      <c r="G222" s="108"/>
      <c r="H222" s="109"/>
      <c r="I222" s="55" t="s">
        <v>1141</v>
      </c>
      <c r="J222" s="55" t="s">
        <v>1140</v>
      </c>
      <c r="K222" s="55" t="s">
        <v>73</v>
      </c>
      <c r="L222" s="57">
        <v>21</v>
      </c>
      <c r="M222" s="55">
        <v>13</v>
      </c>
      <c r="N222" s="55" t="s">
        <v>68</v>
      </c>
      <c r="AB222" s="55">
        <v>0</v>
      </c>
      <c r="AF222" s="59">
        <v>22803.48</v>
      </c>
      <c r="AH222" s="55"/>
      <c r="AI222" s="55" t="s">
        <v>869</v>
      </c>
      <c r="AY222" s="110"/>
      <c r="AZ222" s="55">
        <v>1266.8599999999999</v>
      </c>
      <c r="BA222" s="55">
        <v>10</v>
      </c>
      <c r="BB222" s="60">
        <v>12668.599999999999</v>
      </c>
      <c r="BC222" s="61">
        <f>BB222/(5280*11.67)</f>
        <v>0.20560034795253301</v>
      </c>
      <c r="BD222" s="86"/>
    </row>
    <row r="223" spans="1:56" x14ac:dyDescent="0.25">
      <c r="A223" s="85"/>
      <c r="B223" s="55" t="s">
        <v>65</v>
      </c>
      <c r="D223" s="55" t="s">
        <v>1138</v>
      </c>
      <c r="E223" s="55" t="s">
        <v>866</v>
      </c>
      <c r="F223" s="55"/>
      <c r="G223" s="121"/>
      <c r="H223" s="122"/>
      <c r="I223" s="55" t="s">
        <v>1147</v>
      </c>
      <c r="J223" s="55" t="s">
        <v>1139</v>
      </c>
      <c r="K223" s="55" t="s">
        <v>495</v>
      </c>
      <c r="L223" s="57">
        <v>39</v>
      </c>
      <c r="M223" s="55">
        <v>13</v>
      </c>
      <c r="N223" s="55" t="s">
        <v>68</v>
      </c>
      <c r="AB223" s="55">
        <v>0</v>
      </c>
      <c r="AF223" s="59">
        <v>36200.519999999677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110"/>
      <c r="AZ223" s="55">
        <v>1117.29999999999</v>
      </c>
      <c r="BA223" s="55">
        <v>18</v>
      </c>
      <c r="BB223" s="55">
        <v>20111.39999999982</v>
      </c>
      <c r="BC223" s="61">
        <f>BB223/(5280*11.67)</f>
        <v>0.32639051180181994</v>
      </c>
      <c r="BD223" s="86"/>
    </row>
    <row r="224" spans="1:56" x14ac:dyDescent="0.25">
      <c r="A224" s="85"/>
      <c r="B224" s="55" t="s">
        <v>72</v>
      </c>
      <c r="D224" s="55" t="s">
        <v>1528</v>
      </c>
      <c r="E224" s="55" t="s">
        <v>866</v>
      </c>
      <c r="F224" s="55"/>
      <c r="G224" s="105"/>
      <c r="H224" s="106"/>
      <c r="I224" s="55" t="s">
        <v>1148</v>
      </c>
      <c r="J224" s="55" t="s">
        <v>1143</v>
      </c>
      <c r="K224" s="55" t="s">
        <v>73</v>
      </c>
      <c r="L224" s="57">
        <v>35</v>
      </c>
      <c r="M224" s="55">
        <v>13</v>
      </c>
      <c r="N224" s="55" t="s">
        <v>68</v>
      </c>
      <c r="AB224" s="55">
        <v>0</v>
      </c>
      <c r="AF224" s="59">
        <v>16525.8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765</v>
      </c>
      <c r="BA224" s="55">
        <v>12</v>
      </c>
      <c r="BB224" s="55">
        <v>9181</v>
      </c>
      <c r="BC224" s="61">
        <f>BB224/(5280*11.67)</f>
        <v>0.14899963646750281</v>
      </c>
      <c r="BD224" s="86"/>
    </row>
    <row r="225" spans="1:56" x14ac:dyDescent="0.25">
      <c r="A225" s="85"/>
      <c r="B225" s="55" t="s">
        <v>72</v>
      </c>
      <c r="D225" s="55" t="s">
        <v>1529</v>
      </c>
      <c r="E225" s="55" t="s">
        <v>866</v>
      </c>
      <c r="F225" s="55"/>
      <c r="G225" s="121"/>
      <c r="H225" s="122"/>
      <c r="I225" s="55" t="s">
        <v>1149</v>
      </c>
      <c r="J225" s="55" t="s">
        <v>1141</v>
      </c>
      <c r="K225" s="55" t="s">
        <v>237</v>
      </c>
      <c r="L225" s="57">
        <v>45.370976748803507</v>
      </c>
      <c r="M225" s="55">
        <v>13</v>
      </c>
      <c r="N225" s="55" t="s">
        <v>99</v>
      </c>
      <c r="AB225" s="55">
        <v>0</v>
      </c>
      <c r="AF225" s="59">
        <v>377132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110"/>
      <c r="AZ225" s="55">
        <v>9913.7399999999907</v>
      </c>
      <c r="BA225" s="55">
        <v>19</v>
      </c>
      <c r="BB225" s="55">
        <v>193400.79999999978</v>
      </c>
      <c r="BC225" s="61">
        <f>BB225/(5280*11.67)</f>
        <v>3.1387265975954888</v>
      </c>
      <c r="BD225" s="86"/>
    </row>
    <row r="226" spans="1:56" x14ac:dyDescent="0.25">
      <c r="A226" s="85"/>
      <c r="E226" s="55" t="s">
        <v>866</v>
      </c>
      <c r="F226" s="55"/>
      <c r="G226" s="121"/>
      <c r="H226" s="122"/>
      <c r="I226" s="55" t="s">
        <v>1584</v>
      </c>
      <c r="J226" s="55" t="s">
        <v>1583</v>
      </c>
      <c r="K226" s="55" t="s">
        <v>560</v>
      </c>
      <c r="M226" s="55">
        <v>13</v>
      </c>
      <c r="N226" s="55" t="s">
        <v>68</v>
      </c>
      <c r="AF226" s="59">
        <v>16046</v>
      </c>
      <c r="AH226" s="55"/>
      <c r="AI226" s="55" t="s">
        <v>145</v>
      </c>
      <c r="AJ226" s="55" t="s">
        <v>1575</v>
      </c>
      <c r="AK226" s="55">
        <v>16046</v>
      </c>
      <c r="AL226" s="55"/>
      <c r="AN226" s="55"/>
      <c r="AO226" s="55"/>
      <c r="AQ226" s="55"/>
      <c r="AR226" s="55"/>
      <c r="AT226" s="55"/>
      <c r="AU226" s="55"/>
      <c r="AY226" s="110"/>
      <c r="BB226" s="55"/>
      <c r="BD226" s="86"/>
    </row>
    <row r="227" spans="1:56" x14ac:dyDescent="0.25">
      <c r="A227" s="85"/>
      <c r="B227" s="55" t="s">
        <v>65</v>
      </c>
      <c r="D227" s="55" t="s">
        <v>1150</v>
      </c>
      <c r="E227" s="55" t="s">
        <v>866</v>
      </c>
      <c r="G227" s="105"/>
      <c r="H227" s="106"/>
      <c r="I227" s="208" t="s">
        <v>1151</v>
      </c>
      <c r="J227" s="208" t="s">
        <v>1152</v>
      </c>
      <c r="K227" s="208" t="s">
        <v>1134</v>
      </c>
      <c r="L227" s="76">
        <v>43</v>
      </c>
      <c r="M227" s="55">
        <v>14</v>
      </c>
      <c r="N227" s="55" t="s">
        <v>68</v>
      </c>
      <c r="AB227" s="57">
        <v>2</v>
      </c>
      <c r="AF227" s="59">
        <v>41561.279999999999</v>
      </c>
      <c r="AG227" s="59" t="s">
        <v>1462</v>
      </c>
      <c r="AI227" s="55" t="s">
        <v>869</v>
      </c>
      <c r="AY227" s="111"/>
      <c r="AZ227" s="60">
        <v>1154.48</v>
      </c>
      <c r="BA227" s="60">
        <v>20</v>
      </c>
      <c r="BB227" s="87">
        <v>23089.599999999999</v>
      </c>
      <c r="BC227" s="61">
        <f t="shared" ref="BC227:BC235" si="6">BB227/(5280*11.67)</f>
        <v>0.37472410480122559</v>
      </c>
      <c r="BD227" s="86"/>
    </row>
    <row r="228" spans="1:56" x14ac:dyDescent="0.25">
      <c r="A228" s="85"/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1154</v>
      </c>
      <c r="J228" s="55" t="s">
        <v>87</v>
      </c>
      <c r="K228" s="55" t="s">
        <v>1155</v>
      </c>
      <c r="L228" s="57">
        <v>51.978230861309761</v>
      </c>
      <c r="M228" s="55">
        <v>14</v>
      </c>
      <c r="N228" s="55" t="s">
        <v>68</v>
      </c>
      <c r="AB228" s="55">
        <v>4</v>
      </c>
      <c r="AF228" s="59">
        <v>123696.39599999959</v>
      </c>
      <c r="AG228" s="59">
        <v>32366.42</v>
      </c>
      <c r="AI228" s="55" t="s">
        <v>869</v>
      </c>
      <c r="AY228" s="120"/>
      <c r="AZ228" s="55">
        <v>2734.5899999999901</v>
      </c>
      <c r="BA228" s="55">
        <v>27.333333333333332</v>
      </c>
      <c r="BB228" s="60">
        <v>68720.219999999768</v>
      </c>
      <c r="BC228" s="61">
        <f t="shared" si="6"/>
        <v>1.1152693386305175</v>
      </c>
      <c r="BD228" s="86"/>
    </row>
    <row r="229" spans="1:56" x14ac:dyDescent="0.25">
      <c r="A229" s="85"/>
      <c r="B229" s="55" t="s">
        <v>65</v>
      </c>
      <c r="D229" s="55" t="s">
        <v>1153</v>
      </c>
      <c r="E229" s="55" t="s">
        <v>866</v>
      </c>
      <c r="G229" s="121"/>
      <c r="H229" s="122"/>
      <c r="I229" s="55" t="s">
        <v>1156</v>
      </c>
      <c r="J229" s="55" t="s">
        <v>1157</v>
      </c>
      <c r="K229" s="55" t="s">
        <v>1158</v>
      </c>
      <c r="L229" s="57">
        <v>17.675506220631522</v>
      </c>
      <c r="M229" s="55">
        <v>14</v>
      </c>
      <c r="N229" s="55" t="s">
        <v>68</v>
      </c>
      <c r="AB229" s="55">
        <v>11</v>
      </c>
      <c r="AF229" s="59">
        <v>68407.523999999961</v>
      </c>
      <c r="AG229" s="59" t="s">
        <v>1463</v>
      </c>
      <c r="AI229" s="55" t="s">
        <v>869</v>
      </c>
      <c r="AY229" s="110"/>
      <c r="AZ229" s="55">
        <v>1659.7799999999993</v>
      </c>
      <c r="BA229" s="55">
        <v>22.8</v>
      </c>
      <c r="BB229" s="60">
        <v>38004.179999999978</v>
      </c>
      <c r="BC229" s="61">
        <f t="shared" si="6"/>
        <v>0.61677475266806858</v>
      </c>
      <c r="BD229" s="86"/>
    </row>
    <row r="230" spans="1:56" x14ac:dyDescent="0.25">
      <c r="A230" s="85"/>
      <c r="B230" s="28" t="s">
        <v>65</v>
      </c>
      <c r="C230" s="28"/>
      <c r="D230" s="28" t="s">
        <v>478</v>
      </c>
      <c r="E230" s="29" t="s">
        <v>888</v>
      </c>
      <c r="F230" s="38"/>
      <c r="G230" s="123">
        <v>10500</v>
      </c>
      <c r="H230" s="124">
        <v>10699</v>
      </c>
      <c r="I230" s="28" t="s">
        <v>479</v>
      </c>
      <c r="J230" s="28" t="s">
        <v>480</v>
      </c>
      <c r="K230" s="28" t="s">
        <v>73</v>
      </c>
      <c r="L230" s="35">
        <v>29</v>
      </c>
      <c r="M230" s="28">
        <v>14</v>
      </c>
      <c r="N230" s="28" t="s">
        <v>68</v>
      </c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34">
        <v>190025.35</v>
      </c>
      <c r="AG230" s="34" t="s">
        <v>481</v>
      </c>
      <c r="AH230" s="38"/>
      <c r="AI230" s="28"/>
      <c r="AJ230" s="35"/>
      <c r="AK230" s="34"/>
      <c r="AL230" s="34"/>
      <c r="AM230" s="28"/>
      <c r="AN230" s="34"/>
      <c r="AO230" s="34"/>
      <c r="AP230" s="28"/>
      <c r="AQ230" s="34"/>
      <c r="AR230" s="34"/>
      <c r="AS230" s="28"/>
      <c r="AT230" s="34"/>
      <c r="AU230" s="34"/>
      <c r="AV230" s="28"/>
      <c r="AW230" s="28"/>
      <c r="AX230" s="28"/>
      <c r="AY230" s="206" t="s">
        <v>1118</v>
      </c>
      <c r="AZ230" s="55">
        <v>3831.176538357161</v>
      </c>
      <c r="BA230" s="55">
        <v>32.000091557402101</v>
      </c>
      <c r="BB230" s="60">
        <v>122597</v>
      </c>
      <c r="BC230" s="40">
        <f t="shared" si="6"/>
        <v>1.9896425696554232</v>
      </c>
      <c r="BD230" s="86"/>
    </row>
    <row r="231" spans="1:56" x14ac:dyDescent="0.25">
      <c r="A231" s="85"/>
      <c r="B231" s="55" t="s">
        <v>65</v>
      </c>
      <c r="D231" s="55" t="s">
        <v>1159</v>
      </c>
      <c r="E231" s="55" t="s">
        <v>866</v>
      </c>
      <c r="F231" s="55"/>
      <c r="G231" s="121"/>
      <c r="H231" s="122"/>
      <c r="I231" s="55" t="s">
        <v>484</v>
      </c>
      <c r="J231" s="55" t="s">
        <v>87</v>
      </c>
      <c r="K231" s="55" t="s">
        <v>480</v>
      </c>
      <c r="L231" s="57">
        <v>47.012218519323156</v>
      </c>
      <c r="M231" s="55">
        <v>14</v>
      </c>
      <c r="N231" s="55" t="s">
        <v>71</v>
      </c>
      <c r="AB231" s="55">
        <v>22</v>
      </c>
      <c r="AF231" s="59">
        <v>568391</v>
      </c>
      <c r="AG231" s="59">
        <v>133030.75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 t="s">
        <v>1160</v>
      </c>
      <c r="AZ231" s="55">
        <v>7412.9412192699765</v>
      </c>
      <c r="BA231" s="55">
        <v>36.142857142857146</v>
      </c>
      <c r="BB231" s="55">
        <v>270662.50389371917</v>
      </c>
      <c r="BC231" s="61">
        <f t="shared" si="6"/>
        <v>4.392616783089883</v>
      </c>
      <c r="BD231" s="86"/>
    </row>
    <row r="232" spans="1:56" x14ac:dyDescent="0.25">
      <c r="A232" s="85"/>
      <c r="B232" s="55" t="s">
        <v>65</v>
      </c>
      <c r="D232" s="55" t="s">
        <v>1150</v>
      </c>
      <c r="E232" s="55" t="s">
        <v>866</v>
      </c>
      <c r="F232" s="55"/>
      <c r="G232" s="105"/>
      <c r="H232" s="106"/>
      <c r="I232" s="55" t="s">
        <v>1161</v>
      </c>
      <c r="J232" s="55" t="s">
        <v>1162</v>
      </c>
      <c r="K232" s="55" t="s">
        <v>1163</v>
      </c>
      <c r="L232" s="57">
        <v>21</v>
      </c>
      <c r="M232" s="55">
        <v>14</v>
      </c>
      <c r="N232" s="55" t="s">
        <v>68</v>
      </c>
      <c r="AB232" s="55">
        <v>0</v>
      </c>
      <c r="AF232" s="59">
        <v>17582.831999999958</v>
      </c>
      <c r="AG232" s="59" t="s">
        <v>1462</v>
      </c>
      <c r="AH232" s="55"/>
      <c r="AI232" s="55" t="s">
        <v>869</v>
      </c>
      <c r="AJ232" s="55"/>
      <c r="AK232" s="55"/>
      <c r="AL232" s="55"/>
      <c r="AN232" s="55"/>
      <c r="AO232" s="55"/>
      <c r="AQ232" s="55"/>
      <c r="AR232" s="55"/>
      <c r="AT232" s="55"/>
      <c r="AU232" s="55"/>
      <c r="AY232" s="92"/>
      <c r="AZ232" s="55">
        <v>407.00999999999902</v>
      </c>
      <c r="BA232" s="55">
        <v>24</v>
      </c>
      <c r="BB232" s="55">
        <v>9768.2399999999761</v>
      </c>
      <c r="BC232" s="61">
        <f t="shared" si="6"/>
        <v>0.15853003038092975</v>
      </c>
      <c r="BD232" s="86"/>
    </row>
    <row r="233" spans="1:56" x14ac:dyDescent="0.25">
      <c r="A233" s="85"/>
      <c r="B233" s="55" t="s">
        <v>72</v>
      </c>
      <c r="D233" s="55" t="s">
        <v>1530</v>
      </c>
      <c r="E233" s="55" t="s">
        <v>866</v>
      </c>
      <c r="F233" s="55"/>
      <c r="G233" s="121"/>
      <c r="H233" s="122"/>
      <c r="I233" s="55" t="s">
        <v>1164</v>
      </c>
      <c r="J233" s="55" t="s">
        <v>98</v>
      </c>
      <c r="K233" s="55" t="s">
        <v>1165</v>
      </c>
      <c r="L233" s="57">
        <v>30</v>
      </c>
      <c r="M233" s="55">
        <v>14</v>
      </c>
      <c r="N233" s="55" t="s">
        <v>99</v>
      </c>
      <c r="AB233" s="55">
        <v>0</v>
      </c>
      <c r="AF233" s="59">
        <v>201498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AZ233" s="55">
        <v>5166.6199999999899</v>
      </c>
      <c r="BA233" s="55">
        <v>20</v>
      </c>
      <c r="BB233" s="55">
        <v>103332.39999999979</v>
      </c>
      <c r="BC233" s="61">
        <f t="shared" si="6"/>
        <v>1.6769948845784288</v>
      </c>
      <c r="BD233" s="86"/>
    </row>
    <row r="234" spans="1:56" x14ac:dyDescent="0.25">
      <c r="A234" s="85"/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1166</v>
      </c>
      <c r="J234" s="55" t="s">
        <v>1134</v>
      </c>
      <c r="K234" s="55" t="s">
        <v>1167</v>
      </c>
      <c r="L234" s="57">
        <v>13</v>
      </c>
      <c r="M234" s="55">
        <v>14</v>
      </c>
      <c r="N234" s="55" t="s">
        <v>68</v>
      </c>
      <c r="AB234" s="55">
        <v>0</v>
      </c>
      <c r="AF234" s="59">
        <v>12123.108</v>
      </c>
      <c r="AG234" s="59" t="s">
        <v>1462</v>
      </c>
      <c r="AI234" s="55" t="s">
        <v>869</v>
      </c>
      <c r="AY234" s="110" t="s">
        <v>1168</v>
      </c>
      <c r="AZ234" s="55">
        <v>374.17</v>
      </c>
      <c r="BA234" s="55">
        <v>18</v>
      </c>
      <c r="BB234" s="60">
        <v>6735.06</v>
      </c>
      <c r="BC234" s="61">
        <f t="shared" si="6"/>
        <v>0.10930415985043235</v>
      </c>
      <c r="BD234" s="86"/>
    </row>
    <row r="235" spans="1:56" x14ac:dyDescent="0.25">
      <c r="A235" s="85"/>
      <c r="B235" s="55" t="s">
        <v>65</v>
      </c>
      <c r="D235" s="55" t="s">
        <v>1153</v>
      </c>
      <c r="E235" s="55" t="s">
        <v>866</v>
      </c>
      <c r="G235" s="108"/>
      <c r="H235" s="109"/>
      <c r="I235" s="55" t="s">
        <v>1158</v>
      </c>
      <c r="J235" s="55" t="s">
        <v>1156</v>
      </c>
      <c r="K235" s="55" t="s">
        <v>1155</v>
      </c>
      <c r="L235" s="57">
        <v>59</v>
      </c>
      <c r="M235" s="55">
        <v>14</v>
      </c>
      <c r="N235" s="55" t="s">
        <v>68</v>
      </c>
      <c r="AB235" s="55">
        <v>4</v>
      </c>
      <c r="AF235" s="59">
        <v>50247.216000000008</v>
      </c>
      <c r="AG235" s="59" t="s">
        <v>1463</v>
      </c>
      <c r="AI235" s="55" t="s">
        <v>869</v>
      </c>
      <c r="AY235" s="120"/>
      <c r="AZ235" s="55">
        <v>1163.1300000000001</v>
      </c>
      <c r="BA235" s="55">
        <v>24</v>
      </c>
      <c r="BB235" s="60">
        <v>27915.120000000003</v>
      </c>
      <c r="BC235" s="61">
        <f t="shared" si="6"/>
        <v>0.45303809301238612</v>
      </c>
      <c r="BD235" s="86"/>
    </row>
    <row r="236" spans="1:56" x14ac:dyDescent="0.25">
      <c r="A236" s="85"/>
      <c r="B236" s="55" t="s">
        <v>72</v>
      </c>
      <c r="D236" s="55" t="s">
        <v>1530</v>
      </c>
      <c r="E236" s="55" t="s">
        <v>866</v>
      </c>
      <c r="F236" s="55"/>
      <c r="G236" s="121"/>
      <c r="H236" s="122"/>
      <c r="I236" s="55" t="s">
        <v>1165</v>
      </c>
      <c r="J236" s="55" t="s">
        <v>1169</v>
      </c>
      <c r="K236" s="55" t="s">
        <v>560</v>
      </c>
      <c r="M236" s="55">
        <v>14</v>
      </c>
      <c r="N236" s="55" t="s">
        <v>1075</v>
      </c>
      <c r="AB236" s="55">
        <v>0</v>
      </c>
      <c r="AF236" s="59">
        <v>500000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110"/>
      <c r="BB236" s="55"/>
      <c r="BD236" s="86"/>
    </row>
    <row r="237" spans="1:56" x14ac:dyDescent="0.25">
      <c r="A237" s="85"/>
      <c r="B237" s="55" t="s">
        <v>65</v>
      </c>
      <c r="D237" s="55" t="s">
        <v>1150</v>
      </c>
      <c r="E237" s="55" t="s">
        <v>866</v>
      </c>
      <c r="G237" s="108"/>
      <c r="H237" s="109"/>
      <c r="I237" s="55" t="s">
        <v>1170</v>
      </c>
      <c r="J237" s="55" t="s">
        <v>1152</v>
      </c>
      <c r="K237" s="55" t="s">
        <v>1134</v>
      </c>
      <c r="L237" s="57">
        <v>36</v>
      </c>
      <c r="M237" s="55">
        <v>14</v>
      </c>
      <c r="N237" s="55" t="s">
        <v>68</v>
      </c>
      <c r="AB237" s="55">
        <v>2</v>
      </c>
      <c r="AF237" s="59">
        <v>46032.839999999618</v>
      </c>
      <c r="AG237" s="59" t="s">
        <v>1462</v>
      </c>
      <c r="AI237" s="55" t="s">
        <v>869</v>
      </c>
      <c r="AY237" s="110"/>
      <c r="AZ237" s="55">
        <v>1217.79999999999</v>
      </c>
      <c r="BA237" s="55">
        <v>21</v>
      </c>
      <c r="BB237" s="60">
        <v>25573.799999999788</v>
      </c>
      <c r="BC237" s="61">
        <f>BB237/(5280*11.67)</f>
        <v>0.41504050790682839</v>
      </c>
      <c r="BD237" s="86"/>
    </row>
    <row r="238" spans="1:56" x14ac:dyDescent="0.25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1134</v>
      </c>
      <c r="J238" s="55" t="s">
        <v>87</v>
      </c>
      <c r="K238" s="55" t="s">
        <v>1162</v>
      </c>
      <c r="L238" s="57">
        <v>29.439607858035256</v>
      </c>
      <c r="M238" s="55">
        <v>14</v>
      </c>
      <c r="N238" s="55" t="s">
        <v>68</v>
      </c>
      <c r="AB238" s="55">
        <v>0</v>
      </c>
      <c r="AF238" s="59">
        <v>100447.70399999997</v>
      </c>
      <c r="AG238" s="59">
        <v>6375.48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2218.4099999999989</v>
      </c>
      <c r="BA238" s="55">
        <v>24.8</v>
      </c>
      <c r="BB238" s="55">
        <v>55804.279999999984</v>
      </c>
      <c r="BC238" s="61">
        <f>BB238/(5280*11.67)</f>
        <v>0.90565487782711407</v>
      </c>
    </row>
    <row r="239" spans="1:56" x14ac:dyDescent="0.25">
      <c r="B239" s="28" t="s">
        <v>65</v>
      </c>
      <c r="C239" s="28"/>
      <c r="D239" s="28" t="s">
        <v>478</v>
      </c>
      <c r="E239" s="29" t="s">
        <v>888</v>
      </c>
      <c r="F239" s="38"/>
      <c r="G239" s="123">
        <v>7000</v>
      </c>
      <c r="H239" s="124">
        <v>7099</v>
      </c>
      <c r="I239" s="28" t="s">
        <v>485</v>
      </c>
      <c r="J239" s="28" t="s">
        <v>479</v>
      </c>
      <c r="K239" s="28" t="s">
        <v>73</v>
      </c>
      <c r="L239" s="35">
        <v>41</v>
      </c>
      <c r="M239" s="28">
        <v>14</v>
      </c>
      <c r="N239" s="28" t="s">
        <v>68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34">
        <v>28817.600000000002</v>
      </c>
      <c r="AG239" s="34" t="s">
        <v>481</v>
      </c>
      <c r="AH239" s="38"/>
      <c r="AI239" s="28"/>
      <c r="AJ239" s="35"/>
      <c r="AK239" s="34"/>
      <c r="AL239" s="34"/>
      <c r="AM239" s="28"/>
      <c r="AN239" s="34"/>
      <c r="AO239" s="34"/>
      <c r="AP239" s="28"/>
      <c r="AQ239" s="34"/>
      <c r="AR239" s="34"/>
      <c r="AS239" s="28"/>
      <c r="AT239" s="34"/>
      <c r="AU239" s="34"/>
      <c r="AV239" s="28"/>
      <c r="AW239" s="28"/>
      <c r="AX239" s="28"/>
      <c r="AY239" s="206" t="s">
        <v>1118</v>
      </c>
      <c r="AZ239" s="55">
        <v>581</v>
      </c>
      <c r="BA239" s="55">
        <v>32</v>
      </c>
      <c r="BB239" s="60">
        <v>18592</v>
      </c>
      <c r="BC239" s="40">
        <f>BB239/(5280*11.67)</f>
        <v>0.30173197268312951</v>
      </c>
    </row>
    <row r="240" spans="1:56" x14ac:dyDescent="0.25">
      <c r="B240" s="55" t="s">
        <v>65</v>
      </c>
      <c r="D240" s="55" t="s">
        <v>1150</v>
      </c>
      <c r="E240" s="55" t="s">
        <v>866</v>
      </c>
      <c r="F240" s="55"/>
      <c r="G240" s="105"/>
      <c r="H240" s="106"/>
      <c r="I240" s="55" t="s">
        <v>1162</v>
      </c>
      <c r="J240" s="55" t="s">
        <v>1152</v>
      </c>
      <c r="K240" s="55" t="s">
        <v>1134</v>
      </c>
      <c r="L240" s="57">
        <v>30.694357354392892</v>
      </c>
      <c r="M240" s="55">
        <v>14</v>
      </c>
      <c r="N240" s="55" t="s">
        <v>68</v>
      </c>
      <c r="AB240" s="55">
        <v>2</v>
      </c>
      <c r="AF240" s="59">
        <v>50143.499999999964</v>
      </c>
      <c r="AG240" s="59" t="s">
        <v>1462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92"/>
      <c r="AZ240" s="55">
        <v>1266.2499999999989</v>
      </c>
      <c r="BA240" s="55">
        <v>22</v>
      </c>
      <c r="BB240" s="55">
        <v>27857.499999999978</v>
      </c>
      <c r="BC240" s="61">
        <f>BB240/(5280*11.67)</f>
        <v>0.45210297057983401</v>
      </c>
    </row>
    <row r="241" spans="2:55" x14ac:dyDescent="0.25">
      <c r="B241" s="20" t="s">
        <v>72</v>
      </c>
      <c r="C241" s="20"/>
      <c r="D241" s="20" t="s">
        <v>1194</v>
      </c>
      <c r="E241" s="24" t="s">
        <v>888</v>
      </c>
      <c r="F241" s="25"/>
      <c r="G241" s="140"/>
      <c r="H241" s="141"/>
      <c r="I241" s="20" t="s">
        <v>757</v>
      </c>
      <c r="J241" s="20" t="s">
        <v>188</v>
      </c>
      <c r="K241" s="20" t="s">
        <v>758</v>
      </c>
      <c r="L241" s="27"/>
      <c r="M241" s="20">
        <v>15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>
        <v>0</v>
      </c>
      <c r="AC241" s="20"/>
      <c r="AD241" s="20"/>
      <c r="AE241" s="20">
        <v>0</v>
      </c>
      <c r="AF241" s="41">
        <v>40000</v>
      </c>
      <c r="AG241" s="41">
        <v>33834.75</v>
      </c>
      <c r="AH241" s="25" t="s">
        <v>700</v>
      </c>
      <c r="AI241" s="20" t="s">
        <v>115</v>
      </c>
      <c r="AJ241" s="27" t="s">
        <v>759</v>
      </c>
      <c r="AK241" s="41">
        <v>9331.24</v>
      </c>
      <c r="AL241" s="41"/>
      <c r="AM241" s="20" t="s">
        <v>760</v>
      </c>
      <c r="AN241" s="41">
        <v>1736.45</v>
      </c>
      <c r="AO241" s="41"/>
      <c r="AP241" s="20" t="s">
        <v>761</v>
      </c>
      <c r="AQ241" s="41">
        <v>589.20000000000005</v>
      </c>
      <c r="AR241" s="41"/>
      <c r="AS241" s="20" t="s">
        <v>762</v>
      </c>
      <c r="AT241" s="41">
        <v>16513.810000000001</v>
      </c>
      <c r="AU241" s="41"/>
      <c r="AV241" s="20" t="s">
        <v>763</v>
      </c>
      <c r="AW241" s="20">
        <v>977.81</v>
      </c>
      <c r="AX241" s="20"/>
      <c r="AY241" s="153" t="s">
        <v>764</v>
      </c>
      <c r="BC241" s="40"/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1172</v>
      </c>
      <c r="J242" s="55" t="s">
        <v>1173</v>
      </c>
      <c r="K242" s="55" t="s">
        <v>1174</v>
      </c>
      <c r="L242" s="57">
        <v>35</v>
      </c>
      <c r="M242" s="55">
        <v>15</v>
      </c>
      <c r="N242" s="55" t="s">
        <v>68</v>
      </c>
      <c r="AB242" s="55">
        <v>0</v>
      </c>
      <c r="AF242" s="59">
        <v>6959.3039999999783</v>
      </c>
      <c r="AI242" s="55" t="s">
        <v>869</v>
      </c>
      <c r="AY242" s="110"/>
      <c r="AZ242" s="55">
        <v>322.18999999999897</v>
      </c>
      <c r="BA242" s="55">
        <v>12</v>
      </c>
      <c r="BB242" s="60">
        <v>3866.2799999999879</v>
      </c>
      <c r="BC242" s="61">
        <f t="shared" ref="BC242:BC275" si="7">BB242/(5280*11.67)</f>
        <v>6.2746358183375983E-2</v>
      </c>
    </row>
    <row r="243" spans="2:55" x14ac:dyDescent="0.25">
      <c r="B243" s="55" t="s">
        <v>65</v>
      </c>
      <c r="E243" s="55" t="s">
        <v>866</v>
      </c>
      <c r="F243" s="55"/>
      <c r="G243" s="121"/>
      <c r="H243" s="122"/>
      <c r="I243" s="55" t="s">
        <v>1172</v>
      </c>
      <c r="J243" s="55" t="s">
        <v>1173</v>
      </c>
      <c r="K243" s="55" t="s">
        <v>1175</v>
      </c>
      <c r="L243" s="57">
        <v>35.593201069603374</v>
      </c>
      <c r="M243" s="55">
        <v>15</v>
      </c>
      <c r="N243" s="55" t="s">
        <v>68</v>
      </c>
      <c r="AB243" s="55">
        <v>15</v>
      </c>
      <c r="AF243" s="59">
        <v>49112.783999999971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120"/>
      <c r="AZ243" s="55">
        <v>1269.1899999999991</v>
      </c>
      <c r="BA243" s="55">
        <v>21.5</v>
      </c>
      <c r="BB243" s="55">
        <v>27284.879999999983</v>
      </c>
      <c r="BC243" s="61">
        <f t="shared" si="7"/>
        <v>0.44280984653735267</v>
      </c>
    </row>
    <row r="244" spans="2:55" x14ac:dyDescent="0.25">
      <c r="B244" s="55" t="s">
        <v>65</v>
      </c>
      <c r="D244" s="55" t="s">
        <v>1532</v>
      </c>
      <c r="E244" s="55" t="s">
        <v>866</v>
      </c>
      <c r="G244" s="108"/>
      <c r="H244" s="109"/>
      <c r="I244" s="55" t="s">
        <v>1176</v>
      </c>
      <c r="J244" s="55" t="s">
        <v>532</v>
      </c>
      <c r="K244" s="55" t="s">
        <v>1177</v>
      </c>
      <c r="L244" s="57">
        <v>25.562523806511731</v>
      </c>
      <c r="M244" s="55">
        <v>15</v>
      </c>
      <c r="N244" s="55" t="s">
        <v>68</v>
      </c>
      <c r="AB244" s="55">
        <v>30</v>
      </c>
      <c r="AF244" s="59">
        <v>146000.06860363195</v>
      </c>
      <c r="AG244" s="59" t="s">
        <v>1585</v>
      </c>
      <c r="AI244" s="55" t="s">
        <v>869</v>
      </c>
      <c r="AY244" s="110"/>
      <c r="AZ244" s="55">
        <v>2752.477918359999</v>
      </c>
      <c r="BA244" s="55">
        <v>28.285714285714285</v>
      </c>
      <c r="BB244" s="60">
        <v>81111.149224239969</v>
      </c>
      <c r="BC244" s="61">
        <f t="shared" si="7"/>
        <v>1.3163633316493983</v>
      </c>
    </row>
    <row r="245" spans="2:55" x14ac:dyDescent="0.25">
      <c r="B245" s="55" t="s">
        <v>65</v>
      </c>
      <c r="D245" s="55" t="s">
        <v>1532</v>
      </c>
      <c r="E245" s="55" t="s">
        <v>866</v>
      </c>
      <c r="G245" s="108"/>
      <c r="H245" s="109"/>
      <c r="I245" s="55" t="s">
        <v>1173</v>
      </c>
      <c r="J245" s="55" t="s">
        <v>1178</v>
      </c>
      <c r="K245" s="55" t="s">
        <v>1179</v>
      </c>
      <c r="L245" s="57">
        <v>22.127272469696113</v>
      </c>
      <c r="M245" s="55">
        <v>15</v>
      </c>
      <c r="N245" s="55" t="s">
        <v>68</v>
      </c>
      <c r="AB245" s="55">
        <v>6</v>
      </c>
      <c r="AF245" s="59">
        <v>111811.39199999991</v>
      </c>
      <c r="AG245" s="59">
        <v>70691.350000000006</v>
      </c>
      <c r="AI245" s="55" t="s">
        <v>869</v>
      </c>
      <c r="AY245" s="110"/>
      <c r="AZ245" s="55">
        <v>2384.909999999998</v>
      </c>
      <c r="BA245" s="55">
        <v>26.4</v>
      </c>
      <c r="BB245" s="60">
        <v>62117.439999999944</v>
      </c>
      <c r="BC245" s="61">
        <f t="shared" si="7"/>
        <v>1.0081119680091393</v>
      </c>
    </row>
    <row r="246" spans="2:55" x14ac:dyDescent="0.25">
      <c r="B246" s="55" t="s">
        <v>65</v>
      </c>
      <c r="D246" s="55" t="s">
        <v>1533</v>
      </c>
      <c r="E246" s="55" t="s">
        <v>866</v>
      </c>
      <c r="G246" s="108"/>
      <c r="H246" s="109"/>
      <c r="I246" s="55" t="s">
        <v>1180</v>
      </c>
      <c r="J246" s="55" t="s">
        <v>1181</v>
      </c>
      <c r="K246" s="55" t="s">
        <v>73</v>
      </c>
      <c r="L246" s="57">
        <v>27</v>
      </c>
      <c r="M246" s="55">
        <v>15</v>
      </c>
      <c r="N246" s="55" t="s">
        <v>68</v>
      </c>
      <c r="AB246" s="55">
        <v>0</v>
      </c>
      <c r="AF246" s="59">
        <v>22756.53599999996</v>
      </c>
      <c r="AG246" s="55" t="s">
        <v>1534</v>
      </c>
      <c r="AH246" s="59"/>
      <c r="AI246" s="55" t="s">
        <v>869</v>
      </c>
      <c r="AY246" s="110"/>
      <c r="AZ246" s="55">
        <v>574.65999999999894</v>
      </c>
      <c r="BA246" s="55">
        <v>22</v>
      </c>
      <c r="BB246" s="60">
        <v>12642.519999999977</v>
      </c>
      <c r="BC246" s="61">
        <f t="shared" si="7"/>
        <v>0.2051770922593541</v>
      </c>
    </row>
    <row r="247" spans="2:55" x14ac:dyDescent="0.25">
      <c r="B247" s="55" t="s">
        <v>65</v>
      </c>
      <c r="D247" s="55" t="s">
        <v>1533</v>
      </c>
      <c r="E247" s="55" t="s">
        <v>866</v>
      </c>
      <c r="G247" s="108"/>
      <c r="H247" s="109"/>
      <c r="I247" s="55" t="s">
        <v>1182</v>
      </c>
      <c r="J247" s="55" t="s">
        <v>1183</v>
      </c>
      <c r="K247" s="55" t="s">
        <v>1181</v>
      </c>
      <c r="L247" s="57">
        <v>32.843524797032266</v>
      </c>
      <c r="M247" s="55">
        <v>15</v>
      </c>
      <c r="N247" s="55" t="s">
        <v>68</v>
      </c>
      <c r="AB247" s="55">
        <v>5</v>
      </c>
      <c r="AF247" s="59">
        <v>56828.735999999873</v>
      </c>
      <c r="AG247" s="59" t="s">
        <v>1534</v>
      </c>
      <c r="AI247" s="55" t="s">
        <v>869</v>
      </c>
      <c r="AY247" s="110"/>
      <c r="AZ247" s="55">
        <v>1315.4799999999971</v>
      </c>
      <c r="BA247" s="55">
        <v>24</v>
      </c>
      <c r="BB247" s="60">
        <v>31571.519999999928</v>
      </c>
      <c r="BC247" s="61">
        <f t="shared" si="7"/>
        <v>0.51237828152995135</v>
      </c>
    </row>
    <row r="248" spans="2:55" x14ac:dyDescent="0.25">
      <c r="B248" s="55" t="s">
        <v>65</v>
      </c>
      <c r="D248" s="55" t="s">
        <v>1533</v>
      </c>
      <c r="E248" s="55" t="s">
        <v>866</v>
      </c>
      <c r="F248" s="55"/>
      <c r="G248" s="121"/>
      <c r="H248" s="122"/>
      <c r="I248" s="55" t="s">
        <v>1184</v>
      </c>
      <c r="J248" s="55" t="s">
        <v>1182</v>
      </c>
      <c r="K248" s="55" t="s">
        <v>73</v>
      </c>
      <c r="L248" s="57">
        <v>19.297656267301647</v>
      </c>
      <c r="M248" s="55">
        <v>15</v>
      </c>
      <c r="N248" s="55" t="s">
        <v>68</v>
      </c>
      <c r="AB248" s="55">
        <v>11</v>
      </c>
      <c r="AF248" s="59">
        <v>37388.052000000003</v>
      </c>
      <c r="AG248" s="59">
        <v>62381.13</v>
      </c>
      <c r="AH248" s="55"/>
      <c r="AI248" s="55" t="s">
        <v>869</v>
      </c>
      <c r="AJ248" s="55"/>
      <c r="AK248" s="55"/>
      <c r="AL248" s="55"/>
      <c r="AN248" s="55"/>
      <c r="AO248" s="55"/>
      <c r="AQ248" s="55"/>
      <c r="AR248" s="55"/>
      <c r="AT248" s="55"/>
      <c r="AU248" s="55"/>
      <c r="AY248" s="110"/>
      <c r="AZ248" s="55">
        <v>907.18000000000006</v>
      </c>
      <c r="BA248" s="55">
        <v>22.666666666666668</v>
      </c>
      <c r="BB248" s="55">
        <v>20771.14</v>
      </c>
      <c r="BC248" s="61">
        <f t="shared" si="7"/>
        <v>0.33709751759237622</v>
      </c>
    </row>
    <row r="249" spans="2:55" x14ac:dyDescent="0.25">
      <c r="B249" s="55" t="s">
        <v>65</v>
      </c>
      <c r="E249" s="55" t="s">
        <v>866</v>
      </c>
      <c r="G249" s="105"/>
      <c r="H249" s="106"/>
      <c r="I249" s="208" t="s">
        <v>1185</v>
      </c>
      <c r="J249" s="208" t="s">
        <v>96</v>
      </c>
      <c r="K249" s="208" t="s">
        <v>1186</v>
      </c>
      <c r="L249" s="76">
        <v>35.157585554227161</v>
      </c>
      <c r="M249" s="55">
        <v>15</v>
      </c>
      <c r="N249" s="55" t="s">
        <v>68</v>
      </c>
      <c r="AB249" s="57">
        <v>0</v>
      </c>
      <c r="AF249" s="59">
        <v>41825.052000000003</v>
      </c>
      <c r="AI249" s="55" t="s">
        <v>869</v>
      </c>
      <c r="AJ249" s="55"/>
      <c r="AY249" s="111"/>
      <c r="AZ249" s="60">
        <v>1010.87</v>
      </c>
      <c r="BA249" s="60">
        <v>23</v>
      </c>
      <c r="BB249" s="87">
        <v>23236.14</v>
      </c>
      <c r="BC249" s="61">
        <f t="shared" si="7"/>
        <v>0.37710232141466077</v>
      </c>
    </row>
    <row r="250" spans="2:55" x14ac:dyDescent="0.25">
      <c r="B250" s="55" t="s">
        <v>65</v>
      </c>
      <c r="D250" s="55" t="s">
        <v>1533</v>
      </c>
      <c r="E250" s="55" t="s">
        <v>866</v>
      </c>
      <c r="G250" s="108"/>
      <c r="H250" s="109"/>
      <c r="I250" s="55" t="s">
        <v>1187</v>
      </c>
      <c r="J250" s="55" t="s">
        <v>1188</v>
      </c>
      <c r="K250" s="55" t="s">
        <v>73</v>
      </c>
      <c r="L250" s="57">
        <v>50</v>
      </c>
      <c r="M250" s="55">
        <v>15</v>
      </c>
      <c r="N250" s="55" t="s">
        <v>68</v>
      </c>
      <c r="AB250" s="55">
        <v>0</v>
      </c>
      <c r="AF250" s="59">
        <v>9785.6640000000007</v>
      </c>
      <c r="AG250" s="55" t="s">
        <v>1534</v>
      </c>
      <c r="AH250" s="59"/>
      <c r="AI250" s="55" t="s">
        <v>869</v>
      </c>
      <c r="AY250" s="110"/>
      <c r="AZ250" s="55">
        <v>226.52</v>
      </c>
      <c r="BA250" s="55">
        <v>24</v>
      </c>
      <c r="BB250" s="60">
        <v>5436.4800000000005</v>
      </c>
      <c r="BC250" s="61">
        <f t="shared" si="7"/>
        <v>8.8229337072524741E-2</v>
      </c>
    </row>
    <row r="251" spans="2:55" x14ac:dyDescent="0.25">
      <c r="B251" s="55" t="s">
        <v>65</v>
      </c>
      <c r="D251" s="55" t="s">
        <v>1533</v>
      </c>
      <c r="E251" s="55" t="s">
        <v>866</v>
      </c>
      <c r="G251" s="108"/>
      <c r="H251" s="109"/>
      <c r="I251" s="55" t="s">
        <v>1188</v>
      </c>
      <c r="J251" s="55" t="s">
        <v>1184</v>
      </c>
      <c r="K251" s="55" t="s">
        <v>73</v>
      </c>
      <c r="L251" s="57">
        <v>19.068041876445676</v>
      </c>
      <c r="M251" s="55">
        <v>15</v>
      </c>
      <c r="N251" s="55" t="s">
        <v>68</v>
      </c>
      <c r="AB251" s="55">
        <v>3</v>
      </c>
      <c r="AF251" s="59">
        <v>48994.415999999917</v>
      </c>
      <c r="AG251" s="55" t="s">
        <v>1534</v>
      </c>
      <c r="AH251" s="59"/>
      <c r="AI251" s="55" t="s">
        <v>869</v>
      </c>
      <c r="AY251" s="120"/>
      <c r="AZ251" s="55">
        <v>1223.679999999998</v>
      </c>
      <c r="BA251" s="55">
        <v>22.666666666666668</v>
      </c>
      <c r="BB251" s="60">
        <v>27219.119999999952</v>
      </c>
      <c r="BC251" s="61">
        <f t="shared" si="7"/>
        <v>0.44174261899197553</v>
      </c>
    </row>
    <row r="252" spans="2:55" x14ac:dyDescent="0.25">
      <c r="B252" s="55" t="s">
        <v>65</v>
      </c>
      <c r="D252" s="55" t="s">
        <v>1532</v>
      </c>
      <c r="E252" s="55" t="s">
        <v>866</v>
      </c>
      <c r="G252" s="105"/>
      <c r="H252" s="106"/>
      <c r="I252" s="208" t="s">
        <v>1175</v>
      </c>
      <c r="J252" s="208" t="s">
        <v>1176</v>
      </c>
      <c r="K252" s="208" t="s">
        <v>1179</v>
      </c>
      <c r="L252" s="76">
        <v>23.877331189506481</v>
      </c>
      <c r="M252" s="55">
        <v>15</v>
      </c>
      <c r="N252" s="55" t="s">
        <v>68</v>
      </c>
      <c r="AB252" s="57">
        <v>10</v>
      </c>
      <c r="AF252" s="59">
        <v>65304.378420911962</v>
      </c>
      <c r="AG252" s="59" t="s">
        <v>1586</v>
      </c>
      <c r="AI252" s="55" t="s">
        <v>869</v>
      </c>
      <c r="AJ252" s="55"/>
      <c r="AY252" s="111"/>
      <c r="AZ252" s="60">
        <v>1511.6754264099991</v>
      </c>
      <c r="BA252" s="60">
        <v>24</v>
      </c>
      <c r="BB252" s="87">
        <v>36280.210233839978</v>
      </c>
      <c r="BC252" s="61">
        <f t="shared" si="7"/>
        <v>0.58879622435537859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1189</v>
      </c>
      <c r="J253" s="55" t="s">
        <v>1190</v>
      </c>
      <c r="K253" s="55" t="s">
        <v>73</v>
      </c>
      <c r="L253" s="57">
        <v>37</v>
      </c>
      <c r="M253" s="55">
        <v>15</v>
      </c>
      <c r="N253" s="55" t="s">
        <v>68</v>
      </c>
      <c r="AB253" s="55">
        <v>0</v>
      </c>
      <c r="AF253" s="59">
        <v>7142.2560000000003</v>
      </c>
      <c r="AI253" s="55" t="s">
        <v>869</v>
      </c>
      <c r="AY253" s="110"/>
      <c r="AZ253" s="55">
        <v>165.33</v>
      </c>
      <c r="BA253" s="55">
        <v>24</v>
      </c>
      <c r="BB253" s="60">
        <v>3967.92</v>
      </c>
      <c r="BC253" s="61">
        <f t="shared" si="7"/>
        <v>6.4395886889460158E-2</v>
      </c>
    </row>
    <row r="254" spans="2:55" x14ac:dyDescent="0.25">
      <c r="B254" s="55" t="s">
        <v>65</v>
      </c>
      <c r="D254" s="55" t="s">
        <v>1535</v>
      </c>
      <c r="E254" s="55" t="s">
        <v>866</v>
      </c>
      <c r="F254" s="55"/>
      <c r="G254" s="121"/>
      <c r="H254" s="122"/>
      <c r="I254" s="55" t="s">
        <v>1191</v>
      </c>
      <c r="J254" s="55" t="s">
        <v>1186</v>
      </c>
      <c r="K254" s="55" t="s">
        <v>96</v>
      </c>
      <c r="L254" s="57">
        <v>21</v>
      </c>
      <c r="M254" s="55">
        <v>15</v>
      </c>
      <c r="N254" s="55" t="s">
        <v>68</v>
      </c>
      <c r="AB254" s="55">
        <v>1</v>
      </c>
      <c r="AF254" s="59">
        <v>21031.200000000001</v>
      </c>
      <c r="AG254" s="59">
        <v>1881.67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/>
      <c r="AZ254" s="55">
        <v>531</v>
      </c>
      <c r="BA254" s="55">
        <v>22</v>
      </c>
      <c r="BB254" s="55">
        <v>11684</v>
      </c>
      <c r="BC254" s="61">
        <f t="shared" si="7"/>
        <v>0.18962114720469478</v>
      </c>
    </row>
    <row r="255" spans="2:55" x14ac:dyDescent="0.25">
      <c r="B255" s="55" t="s">
        <v>65</v>
      </c>
      <c r="D255" s="55" t="s">
        <v>1532</v>
      </c>
      <c r="E255" s="55" t="s">
        <v>866</v>
      </c>
      <c r="G255" s="108"/>
      <c r="H255" s="109"/>
      <c r="I255" s="55" t="s">
        <v>1192</v>
      </c>
      <c r="J255" s="55" t="s">
        <v>1178</v>
      </c>
      <c r="K255" s="55" t="s">
        <v>1179</v>
      </c>
      <c r="L255" s="57">
        <v>34.320590744363692</v>
      </c>
      <c r="M255" s="55">
        <v>15</v>
      </c>
      <c r="N255" s="55" t="s">
        <v>68</v>
      </c>
      <c r="AB255" s="55">
        <v>10</v>
      </c>
      <c r="AF255" s="59">
        <v>98051.345999999467</v>
      </c>
      <c r="AG255" s="59" t="s">
        <v>1585</v>
      </c>
      <c r="AI255" s="55" t="s">
        <v>869</v>
      </c>
      <c r="AY255" s="110"/>
      <c r="AZ255" s="55">
        <v>2151.9599999999891</v>
      </c>
      <c r="BA255" s="55">
        <v>25</v>
      </c>
      <c r="BB255" s="60">
        <v>54472.969999999703</v>
      </c>
      <c r="BC255" s="61">
        <f t="shared" si="7"/>
        <v>0.8840488756459145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1174</v>
      </c>
      <c r="J256" s="55" t="s">
        <v>1172</v>
      </c>
      <c r="K256" s="55" t="s">
        <v>1193</v>
      </c>
      <c r="L256" s="57">
        <v>43</v>
      </c>
      <c r="M256" s="55">
        <v>15</v>
      </c>
      <c r="N256" s="55" t="s">
        <v>68</v>
      </c>
      <c r="AB256" s="55">
        <v>0</v>
      </c>
      <c r="AF256" s="59">
        <v>9529.5599999999831</v>
      </c>
      <c r="AI256" s="55" t="s">
        <v>869</v>
      </c>
      <c r="AY256" s="110"/>
      <c r="AZ256" s="55">
        <v>529.41999999999905</v>
      </c>
      <c r="BA256" s="55">
        <v>10</v>
      </c>
      <c r="BB256" s="60">
        <v>5294.1999999999907</v>
      </c>
      <c r="BC256" s="61">
        <f t="shared" si="7"/>
        <v>8.5920256550076457E-2</v>
      </c>
    </row>
    <row r="257" spans="2:55" x14ac:dyDescent="0.25">
      <c r="B257" s="55" t="s">
        <v>65</v>
      </c>
      <c r="E257" s="55" t="s">
        <v>866</v>
      </c>
      <c r="F257" s="55"/>
      <c r="G257" s="121"/>
      <c r="H257" s="122"/>
      <c r="I257" s="55" t="s">
        <v>1193</v>
      </c>
      <c r="J257" s="55" t="s">
        <v>1173</v>
      </c>
      <c r="K257" s="55" t="s">
        <v>1195</v>
      </c>
      <c r="L257" s="57">
        <v>63.393569660948685</v>
      </c>
      <c r="M257" s="55">
        <v>15</v>
      </c>
      <c r="N257" s="55" t="s">
        <v>68</v>
      </c>
      <c r="AB257" s="55">
        <v>0</v>
      </c>
      <c r="AF257" s="59">
        <v>17200.06526858392</v>
      </c>
      <c r="AH257" s="55"/>
      <c r="AI257" s="55" t="s">
        <v>869</v>
      </c>
      <c r="AJ257" s="55"/>
      <c r="AK257" s="55"/>
      <c r="AL257" s="55"/>
      <c r="AN257" s="55"/>
      <c r="AO257" s="55"/>
      <c r="AQ257" s="55"/>
      <c r="AR257" s="55"/>
      <c r="AT257" s="55"/>
      <c r="AU257" s="55"/>
      <c r="AY257" s="110" t="s">
        <v>1196</v>
      </c>
      <c r="AZ257" s="55">
        <v>434.34508253999797</v>
      </c>
      <c r="BA257" s="55">
        <v>22</v>
      </c>
      <c r="BB257" s="55">
        <v>9555.5918158799541</v>
      </c>
      <c r="BC257" s="61">
        <f t="shared" si="7"/>
        <v>0.15507893549700011</v>
      </c>
    </row>
    <row r="258" spans="2:55" x14ac:dyDescent="0.25">
      <c r="B258" s="55" t="s">
        <v>65</v>
      </c>
      <c r="D258" s="55" t="s">
        <v>1533</v>
      </c>
      <c r="E258" s="55" t="s">
        <v>866</v>
      </c>
      <c r="F258" s="55"/>
      <c r="G258" s="121"/>
      <c r="H258" s="122"/>
      <c r="I258" s="55" t="s">
        <v>1190</v>
      </c>
      <c r="J258" s="55" t="s">
        <v>1183</v>
      </c>
      <c r="K258" s="55" t="s">
        <v>1188</v>
      </c>
      <c r="L258" s="57">
        <v>45.219143633892166</v>
      </c>
      <c r="M258" s="55">
        <v>15</v>
      </c>
      <c r="N258" s="55" t="s">
        <v>68</v>
      </c>
      <c r="AB258" s="55">
        <v>4</v>
      </c>
      <c r="AF258" s="59">
        <v>57205.439999999959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1324.1999999999989</v>
      </c>
      <c r="BA258" s="55">
        <v>24</v>
      </c>
      <c r="BB258" s="55">
        <v>31780.799999999977</v>
      </c>
      <c r="BC258" s="61">
        <f t="shared" si="7"/>
        <v>0.51577471371815808</v>
      </c>
    </row>
    <row r="259" spans="2:55" x14ac:dyDescent="0.25">
      <c r="B259" s="55" t="s">
        <v>65</v>
      </c>
      <c r="E259" s="55" t="s">
        <v>866</v>
      </c>
      <c r="G259" s="108"/>
      <c r="H259" s="109"/>
      <c r="I259" s="55" t="s">
        <v>1197</v>
      </c>
      <c r="J259" s="55" t="s">
        <v>1185</v>
      </c>
      <c r="K259" s="55" t="s">
        <v>73</v>
      </c>
      <c r="L259" s="57">
        <v>39</v>
      </c>
      <c r="M259" s="55">
        <v>15</v>
      </c>
      <c r="N259" s="55" t="s">
        <v>68</v>
      </c>
      <c r="AB259" s="55">
        <v>0</v>
      </c>
      <c r="AF259" s="59">
        <v>20820.600000000002</v>
      </c>
      <c r="AI259" s="55" t="s">
        <v>869</v>
      </c>
      <c r="AY259" s="110"/>
      <c r="AZ259" s="55">
        <v>482</v>
      </c>
      <c r="BA259" s="55">
        <v>24</v>
      </c>
      <c r="BB259" s="60">
        <v>11567</v>
      </c>
      <c r="BC259" s="61">
        <f t="shared" si="7"/>
        <v>0.18772233907195346</v>
      </c>
    </row>
    <row r="260" spans="2:55" x14ac:dyDescent="0.25">
      <c r="B260" s="55" t="s">
        <v>65</v>
      </c>
      <c r="D260" s="55" t="s">
        <v>1533</v>
      </c>
      <c r="E260" s="55" t="s">
        <v>866</v>
      </c>
      <c r="G260" s="108"/>
      <c r="H260" s="109"/>
      <c r="I260" s="55" t="s">
        <v>1181</v>
      </c>
      <c r="J260" s="55" t="s">
        <v>1198</v>
      </c>
      <c r="K260" s="55" t="s">
        <v>1199</v>
      </c>
      <c r="L260" s="57">
        <v>54.408003568488724</v>
      </c>
      <c r="M260" s="55">
        <v>15</v>
      </c>
      <c r="N260" s="55" t="s">
        <v>68</v>
      </c>
      <c r="AB260" s="55">
        <v>1</v>
      </c>
      <c r="AF260" s="59">
        <v>24534.756000000001</v>
      </c>
      <c r="AG260" s="55"/>
      <c r="AH260" s="59"/>
      <c r="AI260" s="55" t="s">
        <v>869</v>
      </c>
      <c r="AY260" s="110"/>
      <c r="AZ260" s="55">
        <v>878.21</v>
      </c>
      <c r="BA260" s="55">
        <v>14.666666666666666</v>
      </c>
      <c r="BB260" s="60">
        <v>13630.42</v>
      </c>
      <c r="BC260" s="61">
        <f t="shared" si="7"/>
        <v>0.22120984913401368</v>
      </c>
    </row>
    <row r="261" spans="2:55" x14ac:dyDescent="0.25">
      <c r="B261" s="55" t="s">
        <v>65</v>
      </c>
      <c r="C261" s="58"/>
      <c r="D261" s="58"/>
      <c r="E261" s="55" t="s">
        <v>866</v>
      </c>
      <c r="F261" s="55"/>
      <c r="G261" s="105"/>
      <c r="H261" s="122"/>
      <c r="I261" s="55" t="s">
        <v>1093</v>
      </c>
      <c r="J261" s="55" t="s">
        <v>1081</v>
      </c>
      <c r="K261" s="55" t="s">
        <v>73</v>
      </c>
      <c r="L261" s="57">
        <v>41</v>
      </c>
      <c r="M261" s="55">
        <v>15</v>
      </c>
      <c r="N261" s="55" t="s">
        <v>68</v>
      </c>
      <c r="AB261" s="55">
        <v>0</v>
      </c>
      <c r="AF261" s="59">
        <v>35897.4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712.25</v>
      </c>
      <c r="BA261" s="55">
        <v>28</v>
      </c>
      <c r="BB261" s="55">
        <v>19943</v>
      </c>
      <c r="BC261" s="61">
        <f t="shared" si="7"/>
        <v>0.32365752642102258</v>
      </c>
    </row>
    <row r="262" spans="2:55" x14ac:dyDescent="0.25">
      <c r="B262" s="55" t="s">
        <v>65</v>
      </c>
      <c r="D262" s="55" t="s">
        <v>1535</v>
      </c>
      <c r="E262" s="55" t="s">
        <v>866</v>
      </c>
      <c r="G262" s="209"/>
      <c r="H262" s="119"/>
      <c r="I262" s="55" t="s">
        <v>1186</v>
      </c>
      <c r="J262" s="55" t="s">
        <v>1191</v>
      </c>
      <c r="K262" s="55" t="s">
        <v>1175</v>
      </c>
      <c r="L262" s="57">
        <v>62.522129873640111</v>
      </c>
      <c r="M262" s="55">
        <v>15</v>
      </c>
      <c r="N262" s="55" t="s">
        <v>68</v>
      </c>
      <c r="AB262" s="55">
        <v>1</v>
      </c>
      <c r="AF262" s="59">
        <v>38359.007999999958</v>
      </c>
      <c r="AG262" s="59" t="s">
        <v>1587</v>
      </c>
      <c r="AI262" s="55" t="s">
        <v>869</v>
      </c>
      <c r="AY262" s="110"/>
      <c r="AZ262" s="55">
        <v>887.93999999999892</v>
      </c>
      <c r="BA262" s="55">
        <v>24</v>
      </c>
      <c r="BB262" s="60">
        <v>21310.559999999976</v>
      </c>
      <c r="BC262" s="61">
        <f t="shared" si="7"/>
        <v>0.34585183454078017</v>
      </c>
    </row>
    <row r="263" spans="2:55" x14ac:dyDescent="0.25">
      <c r="B263" s="55" t="s">
        <v>65</v>
      </c>
      <c r="D263" s="55" t="s">
        <v>1536</v>
      </c>
      <c r="E263" s="55" t="s">
        <v>866</v>
      </c>
      <c r="F263" s="55"/>
      <c r="G263" s="121"/>
      <c r="H263" s="122"/>
      <c r="I263" s="55" t="s">
        <v>1200</v>
      </c>
      <c r="J263" s="55" t="s">
        <v>1201</v>
      </c>
      <c r="K263" s="55" t="s">
        <v>73</v>
      </c>
      <c r="M263" s="55">
        <v>16</v>
      </c>
      <c r="N263" s="55" t="s">
        <v>68</v>
      </c>
      <c r="AB263" s="55">
        <v>2</v>
      </c>
      <c r="AF263" s="59">
        <v>7000</v>
      </c>
      <c r="AG263" s="59" t="s">
        <v>1588</v>
      </c>
      <c r="AH263" s="55"/>
      <c r="AI263" s="55" t="s">
        <v>145</v>
      </c>
      <c r="AJ263" s="55" t="s">
        <v>1459</v>
      </c>
      <c r="AK263" s="55">
        <v>7000</v>
      </c>
      <c r="AL263" s="55"/>
      <c r="AN263" s="55"/>
      <c r="AO263" s="55"/>
      <c r="AQ263" s="55"/>
      <c r="AR263" s="55"/>
      <c r="AT263" s="55"/>
      <c r="AU263" s="55"/>
      <c r="AY263" s="110"/>
      <c r="BB263" s="55">
        <v>4681</v>
      </c>
      <c r="BC263" s="61">
        <f t="shared" si="7"/>
        <v>7.5968554438991462E-2</v>
      </c>
    </row>
    <row r="264" spans="2:55" x14ac:dyDescent="0.25">
      <c r="B264" s="55" t="s">
        <v>65</v>
      </c>
      <c r="D264" s="55" t="s">
        <v>1536</v>
      </c>
      <c r="E264" s="55" t="s">
        <v>866</v>
      </c>
      <c r="F264" s="55"/>
      <c r="G264" s="105"/>
      <c r="H264" s="106"/>
      <c r="I264" s="55" t="s">
        <v>1201</v>
      </c>
      <c r="J264" s="55" t="s">
        <v>1202</v>
      </c>
      <c r="K264" s="55" t="s">
        <v>73</v>
      </c>
      <c r="M264" s="55">
        <v>16</v>
      </c>
      <c r="N264" s="55" t="s">
        <v>68</v>
      </c>
      <c r="AB264" s="55">
        <v>6</v>
      </c>
      <c r="AF264" s="59">
        <v>200000</v>
      </c>
      <c r="AG264" s="59">
        <v>88017.279999999999</v>
      </c>
      <c r="AH264" s="55"/>
      <c r="AI264" s="55" t="s">
        <v>145</v>
      </c>
      <c r="AJ264" s="55" t="s">
        <v>1459</v>
      </c>
      <c r="AK264" s="55">
        <v>200000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117151</v>
      </c>
      <c r="BC264" s="61">
        <f t="shared" si="7"/>
        <v>1.9012587312715847</v>
      </c>
    </row>
    <row r="265" spans="2:55" x14ac:dyDescent="0.25">
      <c r="B265" s="55" t="s">
        <v>65</v>
      </c>
      <c r="D265" s="55" t="s">
        <v>1536</v>
      </c>
      <c r="E265" s="55" t="s">
        <v>866</v>
      </c>
      <c r="F265" s="55"/>
      <c r="G265" s="105"/>
      <c r="H265" s="106"/>
      <c r="I265" s="55" t="s">
        <v>1205</v>
      </c>
      <c r="J265" s="55" t="s">
        <v>1201</v>
      </c>
      <c r="K265" s="55" t="s">
        <v>73</v>
      </c>
      <c r="M265" s="55">
        <v>16</v>
      </c>
      <c r="N265" s="55" t="s">
        <v>1206</v>
      </c>
      <c r="AB265" s="55">
        <v>2</v>
      </c>
      <c r="AF265" s="59">
        <v>9000</v>
      </c>
      <c r="AG265" s="59" t="s">
        <v>1588</v>
      </c>
      <c r="AH265" s="55"/>
      <c r="AI265" s="55" t="s">
        <v>145</v>
      </c>
      <c r="AJ265" s="55" t="s">
        <v>1459</v>
      </c>
      <c r="AK265" s="55">
        <v>9000</v>
      </c>
      <c r="AL265" s="55"/>
      <c r="AN265" s="55"/>
      <c r="AO265" s="55"/>
      <c r="AQ265" s="55"/>
      <c r="AR265" s="55"/>
      <c r="AT265" s="55"/>
      <c r="AU265" s="55"/>
      <c r="AY265" s="92"/>
      <c r="BB265" s="55">
        <v>7123</v>
      </c>
      <c r="BC265" s="61">
        <f t="shared" si="7"/>
        <v>0.11560008828646361</v>
      </c>
    </row>
    <row r="266" spans="2:55" x14ac:dyDescent="0.25">
      <c r="B266" s="55" t="s">
        <v>65</v>
      </c>
      <c r="D266" s="55" t="s">
        <v>1536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G266" s="59" t="s">
        <v>1588</v>
      </c>
      <c r="AH266" s="55"/>
      <c r="AI266" s="55" t="s">
        <v>145</v>
      </c>
      <c r="AJ266" s="55" t="s">
        <v>1459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7"/>
        <v>0.10969268520682403</v>
      </c>
    </row>
    <row r="267" spans="2:55" x14ac:dyDescent="0.25">
      <c r="B267" s="55" t="s">
        <v>65</v>
      </c>
      <c r="D267" s="55" t="s">
        <v>1536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G267" s="59" t="s">
        <v>1588</v>
      </c>
      <c r="AH267" s="55"/>
      <c r="AI267" s="55" t="s">
        <v>145</v>
      </c>
      <c r="AJ267" s="55" t="s">
        <v>1459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7"/>
        <v>0.26234387577575241</v>
      </c>
    </row>
    <row r="268" spans="2:55" x14ac:dyDescent="0.25">
      <c r="B268" s="55" t="s">
        <v>65</v>
      </c>
      <c r="D268" s="55" t="s">
        <v>1536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G268" s="59" t="s">
        <v>1588</v>
      </c>
      <c r="AH268" s="55"/>
      <c r="AI268" s="55" t="s">
        <v>145</v>
      </c>
      <c r="AJ268" s="55" t="s">
        <v>1459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7"/>
        <v>7.9847316351172398E-2</v>
      </c>
    </row>
    <row r="269" spans="2:55" x14ac:dyDescent="0.25">
      <c r="B269" s="55" t="s">
        <v>65</v>
      </c>
      <c r="D269" s="55" t="s">
        <v>1536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G269" s="59" t="s">
        <v>1588</v>
      </c>
      <c r="AH269" s="55"/>
      <c r="AI269" s="55" t="s">
        <v>145</v>
      </c>
      <c r="AJ269" s="55" t="s">
        <v>1459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7"/>
        <v>8.7442548882137566E-2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7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7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7"/>
        <v>0.37432032406325466</v>
      </c>
    </row>
    <row r="273" spans="2:55" x14ac:dyDescent="0.25">
      <c r="B273" s="55" t="s">
        <v>65</v>
      </c>
      <c r="D273" s="55" t="s">
        <v>1536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G273" s="59" t="s">
        <v>1588</v>
      </c>
      <c r="AH273" s="55"/>
      <c r="AI273" s="55" t="s">
        <v>145</v>
      </c>
      <c r="AJ273" s="55" t="s">
        <v>1460</v>
      </c>
      <c r="AK273" s="55">
        <v>6000</v>
      </c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7"/>
        <v>5.516281062553556E-2</v>
      </c>
    </row>
    <row r="274" spans="2:55" x14ac:dyDescent="0.25">
      <c r="B274" s="55" t="s">
        <v>65</v>
      </c>
      <c r="D274" s="55" t="s">
        <v>1536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G274" s="59" t="s">
        <v>1588</v>
      </c>
      <c r="AH274" s="55"/>
      <c r="AI274" s="55" t="s">
        <v>145</v>
      </c>
      <c r="AJ274" s="55" t="s">
        <v>1460</v>
      </c>
      <c r="AK274" s="55">
        <v>20000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7"/>
        <v>0.23030757445924541</v>
      </c>
    </row>
    <row r="275" spans="2:55" x14ac:dyDescent="0.25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7"/>
        <v>0.13885701108611789</v>
      </c>
    </row>
    <row r="276" spans="2:55" x14ac:dyDescent="0.25">
      <c r="B276" s="20"/>
      <c r="C276" s="20"/>
      <c r="D276" s="20" t="s">
        <v>1538</v>
      </c>
      <c r="E276" s="24"/>
      <c r="F276" s="25"/>
      <c r="G276" s="149"/>
      <c r="H276" s="150"/>
      <c r="I276" s="246" t="s">
        <v>1546</v>
      </c>
      <c r="J276" s="246"/>
      <c r="K276" s="246"/>
      <c r="L276" s="80"/>
      <c r="M276" s="246">
        <v>17</v>
      </c>
      <c r="N276" s="246" t="s">
        <v>68</v>
      </c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7"/>
      <c r="AC276" s="20"/>
      <c r="AD276" s="20"/>
      <c r="AE276" s="20"/>
      <c r="AF276" s="247"/>
      <c r="AG276" s="41" t="s">
        <v>1589</v>
      </c>
      <c r="AH276" s="25" t="s">
        <v>737</v>
      </c>
      <c r="AI276" s="20" t="s">
        <v>869</v>
      </c>
      <c r="AJ276" s="27"/>
      <c r="AK276" s="41"/>
      <c r="AL276" s="41"/>
      <c r="AM276" s="20"/>
      <c r="AN276" s="41"/>
      <c r="AO276" s="41"/>
      <c r="AP276" s="20"/>
      <c r="AQ276" s="41"/>
      <c r="AR276" s="41"/>
      <c r="AS276" s="20"/>
      <c r="AT276" s="41"/>
      <c r="AU276" s="41"/>
      <c r="AV276" s="20"/>
      <c r="AW276" s="20"/>
      <c r="AX276" s="20"/>
      <c r="AY276" s="114"/>
      <c r="AZ276" s="272"/>
      <c r="BA276" s="80"/>
      <c r="BB276" s="74"/>
      <c r="BC276" s="40"/>
    </row>
    <row r="277" spans="2:55" x14ac:dyDescent="0.25">
      <c r="B277" s="20" t="s">
        <v>65</v>
      </c>
      <c r="C277" s="20"/>
      <c r="D277" s="20" t="s">
        <v>1538</v>
      </c>
      <c r="E277" s="24" t="s">
        <v>888</v>
      </c>
      <c r="F277" s="25"/>
      <c r="G277" s="149">
        <v>10500</v>
      </c>
      <c r="H277" s="150">
        <v>10599</v>
      </c>
      <c r="I277" s="246" t="s">
        <v>171</v>
      </c>
      <c r="J277" s="246" t="s">
        <v>73</v>
      </c>
      <c r="K277" s="246" t="s">
        <v>172</v>
      </c>
      <c r="L277" s="80">
        <v>59</v>
      </c>
      <c r="M277" s="246">
        <v>17</v>
      </c>
      <c r="N277" s="246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7">
        <v>0</v>
      </c>
      <c r="AC277" s="20"/>
      <c r="AD277" s="20"/>
      <c r="AE277" s="20"/>
      <c r="AF277" s="247">
        <v>30665.200000000001</v>
      </c>
      <c r="AG277" s="41">
        <v>111064.04</v>
      </c>
      <c r="AH277" s="25" t="s">
        <v>737</v>
      </c>
      <c r="AI277" s="20"/>
      <c r="AJ277" s="27"/>
      <c r="AK277" s="41"/>
      <c r="AL277" s="41"/>
      <c r="AM277" s="20"/>
      <c r="AN277" s="41"/>
      <c r="AO277" s="41"/>
      <c r="AP277" s="20"/>
      <c r="AQ277" s="41"/>
      <c r="AR277" s="41"/>
      <c r="AS277" s="20"/>
      <c r="AT277" s="41"/>
      <c r="AU277" s="41"/>
      <c r="AV277" s="20"/>
      <c r="AW277" s="20"/>
      <c r="AX277" s="20"/>
      <c r="AY277" s="114" t="s">
        <v>309</v>
      </c>
      <c r="AZ277" s="73">
        <v>581.86934333212503</v>
      </c>
      <c r="BA277" s="66">
        <v>34</v>
      </c>
      <c r="BB277" s="74">
        <v>19784</v>
      </c>
      <c r="BC277" s="40">
        <f t="shared" ref="BC277:BC290" si="8">BB277/(5280*11.67)</f>
        <v>0.32107709485601515</v>
      </c>
    </row>
    <row r="278" spans="2:55" x14ac:dyDescent="0.25">
      <c r="B278" s="20" t="s">
        <v>65</v>
      </c>
      <c r="C278" s="20"/>
      <c r="D278" s="20" t="s">
        <v>1538</v>
      </c>
      <c r="E278" s="24" t="s">
        <v>888</v>
      </c>
      <c r="F278" s="25"/>
      <c r="G278" s="149">
        <v>4100</v>
      </c>
      <c r="H278" s="150">
        <v>4399</v>
      </c>
      <c r="I278" s="246" t="s">
        <v>172</v>
      </c>
      <c r="J278" s="246" t="s">
        <v>73</v>
      </c>
      <c r="K278" s="246" t="s">
        <v>173</v>
      </c>
      <c r="L278" s="80">
        <v>58.915724710258978</v>
      </c>
      <c r="M278" s="246">
        <v>17</v>
      </c>
      <c r="N278" s="246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7">
        <v>2</v>
      </c>
      <c r="AC278" s="20"/>
      <c r="AD278" s="20"/>
      <c r="AE278" s="20"/>
      <c r="AF278" s="247">
        <v>43331.8</v>
      </c>
      <c r="AG278" s="41" t="s">
        <v>1589</v>
      </c>
      <c r="AH278" s="25" t="s">
        <v>737</v>
      </c>
      <c r="AI278" s="20"/>
      <c r="AJ278" s="27"/>
      <c r="AK278" s="41"/>
      <c r="AL278" s="41"/>
      <c r="AM278" s="20"/>
      <c r="AN278" s="41"/>
      <c r="AO278" s="41"/>
      <c r="AP278" s="20"/>
      <c r="AQ278" s="41"/>
      <c r="AR278" s="41"/>
      <c r="AS278" s="20"/>
      <c r="AT278" s="41"/>
      <c r="AU278" s="41"/>
      <c r="AV278" s="20"/>
      <c r="AW278" s="20"/>
      <c r="AX278" s="20"/>
      <c r="AY278" s="114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8"/>
        <v>0.45370153981979178</v>
      </c>
    </row>
    <row r="279" spans="2:55" x14ac:dyDescent="0.25">
      <c r="B279" s="20" t="s">
        <v>65</v>
      </c>
      <c r="C279" s="20"/>
      <c r="D279" s="20" t="s">
        <v>1538</v>
      </c>
      <c r="E279" s="24" t="s">
        <v>888</v>
      </c>
      <c r="F279" s="25"/>
      <c r="G279" s="149">
        <v>3700</v>
      </c>
      <c r="H279" s="150">
        <v>3799</v>
      </c>
      <c r="I279" s="246" t="s">
        <v>174</v>
      </c>
      <c r="J279" s="246" t="s">
        <v>173</v>
      </c>
      <c r="K279" s="246" t="s">
        <v>173</v>
      </c>
      <c r="L279" s="80">
        <v>51</v>
      </c>
      <c r="M279" s="246">
        <v>17</v>
      </c>
      <c r="N279" s="246" t="s">
        <v>68</v>
      </c>
      <c r="O279" s="20"/>
      <c r="P279" s="20"/>
      <c r="Q279" s="27"/>
      <c r="R279" s="27"/>
      <c r="S279" s="157"/>
      <c r="T279" s="27"/>
      <c r="U279" s="20"/>
      <c r="V279" s="27"/>
      <c r="W279" s="41"/>
      <c r="X279" s="41"/>
      <c r="Y279" s="41"/>
      <c r="Z279" s="41"/>
      <c r="AA279" s="41"/>
      <c r="AB279" s="20">
        <v>4</v>
      </c>
      <c r="AC279" s="41"/>
      <c r="AD279" s="41"/>
      <c r="AE279" s="20"/>
      <c r="AF279" s="247">
        <v>47671.8</v>
      </c>
      <c r="AG279" s="41" t="s">
        <v>1589</v>
      </c>
      <c r="AH279" s="25" t="s">
        <v>737</v>
      </c>
      <c r="AI279" s="20"/>
      <c r="AJ279" s="27"/>
      <c r="AK279" s="41"/>
      <c r="AL279" s="41"/>
      <c r="AM279" s="20"/>
      <c r="AN279" s="41"/>
      <c r="AO279" s="41"/>
      <c r="AP279" s="20"/>
      <c r="AQ279" s="41"/>
      <c r="AR279" s="41"/>
      <c r="AS279" s="20"/>
      <c r="AT279" s="41"/>
      <c r="AU279" s="41"/>
      <c r="AV279" s="20"/>
      <c r="AW279" s="20"/>
      <c r="AX279" s="20"/>
      <c r="AY279" s="114" t="s">
        <v>309</v>
      </c>
      <c r="AZ279" s="73">
        <v>1281.5067496377101</v>
      </c>
      <c r="BA279" s="66">
        <v>24</v>
      </c>
      <c r="BB279" s="74">
        <v>30756</v>
      </c>
      <c r="BC279" s="40">
        <f t="shared" si="8"/>
        <v>0.49914310197086548</v>
      </c>
    </row>
    <row r="280" spans="2:55" x14ac:dyDescent="0.25">
      <c r="B280" s="20" t="s">
        <v>65</v>
      </c>
      <c r="C280" s="20"/>
      <c r="D280" s="20" t="s">
        <v>1538</v>
      </c>
      <c r="E280" s="24" t="s">
        <v>888</v>
      </c>
      <c r="F280" s="25"/>
      <c r="G280" s="149"/>
      <c r="H280" s="150"/>
      <c r="I280" s="246" t="s">
        <v>276</v>
      </c>
      <c r="J280" s="246" t="s">
        <v>173</v>
      </c>
      <c r="K280" s="246" t="s">
        <v>172</v>
      </c>
      <c r="L280" s="80"/>
      <c r="M280" s="246">
        <v>17</v>
      </c>
      <c r="N280" s="246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7"/>
      <c r="AC280" s="20"/>
      <c r="AD280" s="20"/>
      <c r="AE280" s="20"/>
      <c r="AF280" s="247">
        <v>5000</v>
      </c>
      <c r="AG280" s="41" t="s">
        <v>1589</v>
      </c>
      <c r="AH280" s="25" t="s">
        <v>737</v>
      </c>
      <c r="AI280" s="20"/>
      <c r="AJ280" s="27"/>
      <c r="AK280" s="41"/>
      <c r="AL280" s="41"/>
      <c r="AM280" s="20"/>
      <c r="AN280" s="41"/>
      <c r="AO280" s="41"/>
      <c r="AP280" s="20"/>
      <c r="AQ280" s="41"/>
      <c r="AR280" s="41"/>
      <c r="AS280" s="20"/>
      <c r="AT280" s="41"/>
      <c r="AU280" s="41"/>
      <c r="AV280" s="20"/>
      <c r="AW280" s="20"/>
      <c r="AX280" s="20"/>
      <c r="AY280" s="114" t="s">
        <v>309</v>
      </c>
      <c r="AZ280" s="73"/>
      <c r="BA280" s="66"/>
      <c r="BB280" s="74"/>
      <c r="BC280" s="40">
        <f t="shared" si="8"/>
        <v>0</v>
      </c>
    </row>
    <row r="281" spans="2:55" x14ac:dyDescent="0.25">
      <c r="B281" s="55" t="s">
        <v>65</v>
      </c>
      <c r="D281" s="55" t="s">
        <v>1537</v>
      </c>
      <c r="E281" s="55" t="s">
        <v>866</v>
      </c>
      <c r="G281" s="108"/>
      <c r="H281" s="109"/>
      <c r="I281" s="55" t="s">
        <v>1207</v>
      </c>
      <c r="J281" s="55" t="s">
        <v>1208</v>
      </c>
      <c r="K281" s="55" t="s">
        <v>1208</v>
      </c>
      <c r="L281" s="57">
        <v>47.157545262422914</v>
      </c>
      <c r="M281" s="55">
        <v>17</v>
      </c>
      <c r="N281" s="55" t="s">
        <v>68</v>
      </c>
      <c r="AB281" s="55">
        <v>8</v>
      </c>
      <c r="AF281" s="59">
        <v>84968.495999999956</v>
      </c>
      <c r="AG281" s="59">
        <v>29227.759999999998</v>
      </c>
      <c r="AI281" s="55" t="s">
        <v>869</v>
      </c>
      <c r="AY281" s="110"/>
      <c r="AZ281" s="55">
        <v>1988.6799999999989</v>
      </c>
      <c r="BA281" s="55">
        <v>23.5</v>
      </c>
      <c r="BB281" s="60">
        <v>47204.719999999972</v>
      </c>
      <c r="BC281" s="61">
        <f t="shared" si="8"/>
        <v>0.76609150632286838</v>
      </c>
    </row>
    <row r="282" spans="2:55" x14ac:dyDescent="0.25">
      <c r="B282" s="55" t="s">
        <v>65</v>
      </c>
      <c r="D282" s="55" t="s">
        <v>1537</v>
      </c>
      <c r="E282" s="55" t="s">
        <v>866</v>
      </c>
      <c r="G282" s="108"/>
      <c r="H282" s="109"/>
      <c r="I282" s="55" t="s">
        <v>1227</v>
      </c>
      <c r="J282" s="55" t="s">
        <v>1228</v>
      </c>
      <c r="K282" s="55" t="s">
        <v>1229</v>
      </c>
      <c r="L282" s="57">
        <v>16</v>
      </c>
      <c r="M282" s="55">
        <v>17</v>
      </c>
      <c r="N282" s="55" t="s">
        <v>68</v>
      </c>
      <c r="AB282" s="55">
        <v>4</v>
      </c>
      <c r="AF282" s="59">
        <v>10759.71599999996</v>
      </c>
      <c r="AG282" s="59" t="s">
        <v>1590</v>
      </c>
      <c r="AI282" s="55" t="s">
        <v>869</v>
      </c>
      <c r="AY282" s="110"/>
      <c r="AZ282" s="55">
        <v>271.70999999999901</v>
      </c>
      <c r="BA282" s="55">
        <v>22</v>
      </c>
      <c r="BB282" s="60">
        <v>5977.6199999999781</v>
      </c>
      <c r="BC282" s="61">
        <f t="shared" si="8"/>
        <v>9.7011568123392969E-2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1271</v>
      </c>
      <c r="J283" s="55" t="s">
        <v>1272</v>
      </c>
      <c r="K283" s="55" t="s">
        <v>1232</v>
      </c>
      <c r="L283" s="57">
        <v>26.068972607738463</v>
      </c>
      <c r="M283" s="55">
        <v>17</v>
      </c>
      <c r="N283" s="55" t="s">
        <v>68</v>
      </c>
      <c r="AB283" s="55">
        <v>5</v>
      </c>
      <c r="AF283" s="59">
        <v>53858.226198347911</v>
      </c>
      <c r="AI283" s="55" t="s">
        <v>869</v>
      </c>
      <c r="AY283" s="110"/>
      <c r="AZ283" s="55">
        <v>1789.293560939997</v>
      </c>
      <c r="BA283" s="55">
        <v>22.25</v>
      </c>
      <c r="BB283" s="60">
        <v>29921.236776859951</v>
      </c>
      <c r="BC283" s="61">
        <f t="shared" si="8"/>
        <v>0.48559562165452647</v>
      </c>
    </row>
    <row r="284" spans="2:55" x14ac:dyDescent="0.25">
      <c r="B284" s="55" t="s">
        <v>65</v>
      </c>
      <c r="E284" s="55" t="s">
        <v>866</v>
      </c>
      <c r="G284" s="105"/>
      <c r="H284" s="106"/>
      <c r="I284" s="55" t="s">
        <v>1273</v>
      </c>
      <c r="J284" s="55" t="s">
        <v>1272</v>
      </c>
      <c r="K284" s="55" t="s">
        <v>73</v>
      </c>
      <c r="L284" s="66">
        <v>34</v>
      </c>
      <c r="M284" s="55">
        <v>17</v>
      </c>
      <c r="N284" s="55" t="s">
        <v>68</v>
      </c>
      <c r="Q284" s="57"/>
      <c r="R284" s="57"/>
      <c r="S284" s="61"/>
      <c r="T284" s="57"/>
      <c r="V284" s="57"/>
      <c r="W284" s="59"/>
      <c r="X284" s="59"/>
      <c r="Y284" s="59"/>
      <c r="Z284" s="59"/>
      <c r="AA284" s="59"/>
      <c r="AB284" s="55">
        <v>2</v>
      </c>
      <c r="AC284" s="59"/>
      <c r="AD284" s="59"/>
      <c r="AF284" s="59">
        <v>14106.815999999972</v>
      </c>
      <c r="AI284" s="55" t="s">
        <v>869</v>
      </c>
      <c r="AY284" s="111"/>
      <c r="AZ284" s="55">
        <v>489.81999999999903</v>
      </c>
      <c r="BA284" s="55">
        <v>16</v>
      </c>
      <c r="BB284" s="60">
        <v>7837.1199999999844</v>
      </c>
      <c r="BC284" s="61">
        <f t="shared" si="8"/>
        <v>0.12718963413050791</v>
      </c>
    </row>
    <row r="285" spans="2:55" x14ac:dyDescent="0.25">
      <c r="B285" s="55" t="s">
        <v>65</v>
      </c>
      <c r="E285" s="55" t="s">
        <v>866</v>
      </c>
      <c r="G285" s="105"/>
      <c r="H285" s="106"/>
      <c r="I285" s="55" t="s">
        <v>1274</v>
      </c>
      <c r="J285" s="55" t="s">
        <v>1275</v>
      </c>
      <c r="K285" s="55" t="s">
        <v>73</v>
      </c>
      <c r="L285" s="66">
        <v>36.952972695766029</v>
      </c>
      <c r="M285" s="55">
        <v>17</v>
      </c>
      <c r="N285" s="55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0</v>
      </c>
      <c r="AC285" s="59"/>
      <c r="AD285" s="59"/>
      <c r="AF285" s="59">
        <v>24453.33054767998</v>
      </c>
      <c r="AI285" s="55" t="s">
        <v>869</v>
      </c>
      <c r="AY285" s="111"/>
      <c r="AZ285" s="55">
        <v>930.57196979999912</v>
      </c>
      <c r="BA285" s="55">
        <v>14</v>
      </c>
      <c r="BB285" s="60">
        <v>13585.183637599988</v>
      </c>
      <c r="BC285" s="61">
        <f t="shared" si="8"/>
        <v>0.22047570235776773</v>
      </c>
    </row>
    <row r="286" spans="2:55" x14ac:dyDescent="0.25">
      <c r="B286" s="55" t="s">
        <v>65</v>
      </c>
      <c r="E286" s="55" t="s">
        <v>866</v>
      </c>
      <c r="G286" s="105"/>
      <c r="H286" s="106"/>
      <c r="I286" s="55" t="s">
        <v>1276</v>
      </c>
      <c r="J286" s="55" t="s">
        <v>563</v>
      </c>
      <c r="K286" s="55" t="s">
        <v>73</v>
      </c>
      <c r="L286" s="66">
        <v>40</v>
      </c>
      <c r="M286" s="55">
        <v>17</v>
      </c>
      <c r="N286" s="55" t="s">
        <v>68</v>
      </c>
      <c r="Q286" s="57"/>
      <c r="R286" s="57"/>
      <c r="S286" s="61"/>
      <c r="T286" s="57"/>
      <c r="V286" s="57"/>
      <c r="W286" s="59"/>
      <c r="X286" s="59"/>
      <c r="Y286" s="59"/>
      <c r="Z286" s="59"/>
      <c r="AA286" s="59"/>
      <c r="AB286" s="55">
        <v>0</v>
      </c>
      <c r="AC286" s="59"/>
      <c r="AD286" s="59"/>
      <c r="AF286" s="59">
        <v>48427.920000000006</v>
      </c>
      <c r="AI286" s="55" t="s">
        <v>869</v>
      </c>
      <c r="AY286" s="111"/>
      <c r="AZ286" s="55">
        <v>672.61</v>
      </c>
      <c r="BA286" s="55">
        <v>20</v>
      </c>
      <c r="BB286" s="60">
        <v>13452.2</v>
      </c>
      <c r="BC286" s="61">
        <f t="shared" si="8"/>
        <v>0.21831749370309783</v>
      </c>
    </row>
    <row r="287" spans="2:55" x14ac:dyDescent="0.25">
      <c r="B287" s="55" t="s">
        <v>65</v>
      </c>
      <c r="E287" s="55" t="s">
        <v>866</v>
      </c>
      <c r="F287" s="55"/>
      <c r="G287" s="108"/>
      <c r="H287" s="109"/>
      <c r="I287" s="55" t="s">
        <v>1230</v>
      </c>
      <c r="J287" s="55" t="s">
        <v>1208</v>
      </c>
      <c r="K287" s="55" t="s">
        <v>1212</v>
      </c>
      <c r="L287" s="57">
        <v>37</v>
      </c>
      <c r="M287" s="55">
        <v>17</v>
      </c>
      <c r="N287" s="55" t="s">
        <v>69</v>
      </c>
      <c r="AB287" s="55">
        <v>0</v>
      </c>
      <c r="AF287" s="59">
        <v>115825</v>
      </c>
      <c r="AH287" s="55"/>
      <c r="AI287" s="55" t="s">
        <v>869</v>
      </c>
      <c r="AJ287" s="55"/>
      <c r="AK287" s="55"/>
      <c r="AL287" s="55"/>
      <c r="AN287" s="55"/>
      <c r="AO287" s="55"/>
      <c r="AQ287" s="55"/>
      <c r="AR287" s="55"/>
      <c r="AT287" s="55"/>
      <c r="AU287" s="55"/>
      <c r="AY287" s="110"/>
      <c r="AZ287" s="55">
        <v>2969.88</v>
      </c>
      <c r="BA287" s="55">
        <v>20</v>
      </c>
      <c r="BB287" s="55">
        <v>59397.600000000006</v>
      </c>
      <c r="BC287" s="61">
        <f t="shared" si="8"/>
        <v>0.9639713328659345</v>
      </c>
    </row>
    <row r="288" spans="2:55" ht="15.75" thickBot="1" x14ac:dyDescent="0.3">
      <c r="B288" s="55" t="s">
        <v>72</v>
      </c>
      <c r="D288" s="55" t="s">
        <v>1231</v>
      </c>
      <c r="E288" s="55" t="s">
        <v>866</v>
      </c>
      <c r="F288" s="55"/>
      <c r="G288" s="121"/>
      <c r="H288" s="122"/>
      <c r="I288" s="55" t="s">
        <v>1232</v>
      </c>
      <c r="J288" s="55" t="s">
        <v>251</v>
      </c>
      <c r="K288" s="55" t="s">
        <v>189</v>
      </c>
      <c r="L288" s="57">
        <v>31</v>
      </c>
      <c r="M288" s="55">
        <v>17</v>
      </c>
      <c r="N288" s="55" t="s">
        <v>71</v>
      </c>
      <c r="AB288" s="55">
        <v>0</v>
      </c>
      <c r="AF288" s="59">
        <v>122122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2423.0595747100001</v>
      </c>
      <c r="BA288" s="55">
        <v>24</v>
      </c>
      <c r="BB288" s="55">
        <v>58153.429793040006</v>
      </c>
      <c r="BC288" s="61">
        <f t="shared" si="8"/>
        <v>0.94377953365661771</v>
      </c>
    </row>
    <row r="289" spans="1:55" x14ac:dyDescent="0.25">
      <c r="B289" s="55" t="s">
        <v>65</v>
      </c>
      <c r="D289" s="55" t="s">
        <v>1537</v>
      </c>
      <c r="E289" s="55" t="s">
        <v>866</v>
      </c>
      <c r="G289" s="273"/>
      <c r="H289" s="274"/>
      <c r="I289" s="55" t="s">
        <v>1216</v>
      </c>
      <c r="J289" s="55" t="s">
        <v>1208</v>
      </c>
      <c r="K289" s="55" t="s">
        <v>1208</v>
      </c>
      <c r="L289" s="57">
        <v>27</v>
      </c>
      <c r="M289" s="55">
        <v>17</v>
      </c>
      <c r="N289" s="55" t="s">
        <v>68</v>
      </c>
      <c r="AB289" s="55">
        <v>2</v>
      </c>
      <c r="AF289" s="59">
        <v>60335.712000000007</v>
      </c>
      <c r="AG289" s="59" t="s">
        <v>1591</v>
      </c>
      <c r="AI289" s="55" t="s">
        <v>869</v>
      </c>
      <c r="AY289" s="110"/>
      <c r="AZ289" s="55">
        <v>1396.66</v>
      </c>
      <c r="BA289" s="55">
        <v>24</v>
      </c>
      <c r="BB289" s="60">
        <v>33519.840000000004</v>
      </c>
      <c r="BC289" s="61">
        <f t="shared" si="8"/>
        <v>0.54399781880501685</v>
      </c>
    </row>
    <row r="290" spans="1:55" x14ac:dyDescent="0.25">
      <c r="B290" s="55" t="s">
        <v>65</v>
      </c>
      <c r="D290" s="55" t="s">
        <v>1537</v>
      </c>
      <c r="E290" s="55" t="s">
        <v>866</v>
      </c>
      <c r="G290" s="108"/>
      <c r="H290" s="109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G290" s="59">
        <v>47952.22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8"/>
        <v>0.32407104463659697</v>
      </c>
    </row>
    <row r="291" spans="1:55" x14ac:dyDescent="0.25">
      <c r="B291" s="20" t="s">
        <v>65</v>
      </c>
      <c r="C291" s="20"/>
      <c r="D291" s="20" t="s">
        <v>843</v>
      </c>
      <c r="E291" s="24" t="s">
        <v>888</v>
      </c>
      <c r="F291" s="20"/>
      <c r="G291" s="142"/>
      <c r="H291" s="143"/>
      <c r="I291" s="20" t="s">
        <v>248</v>
      </c>
      <c r="J291" s="20" t="s">
        <v>1246</v>
      </c>
      <c r="K291" s="20" t="s">
        <v>1247</v>
      </c>
      <c r="L291" s="27"/>
      <c r="M291" s="20">
        <v>18</v>
      </c>
      <c r="N291" s="55" t="s">
        <v>69</v>
      </c>
      <c r="AF291" s="59">
        <v>41000</v>
      </c>
      <c r="AH291" s="55" t="s">
        <v>746</v>
      </c>
      <c r="AI291" s="55" t="s">
        <v>145</v>
      </c>
      <c r="AJ291" s="55" t="s">
        <v>1460</v>
      </c>
      <c r="AK291" s="55">
        <v>41000</v>
      </c>
      <c r="AL291" s="55"/>
      <c r="AN291" s="55"/>
      <c r="AO291" s="55"/>
      <c r="AQ291" s="55"/>
      <c r="AR291" s="55"/>
      <c r="AT291" s="55"/>
      <c r="AU291" s="55"/>
      <c r="AY291" s="110"/>
      <c r="BB291" s="55"/>
    </row>
    <row r="292" spans="1:55" x14ac:dyDescent="0.25">
      <c r="B292" s="20" t="s">
        <v>72</v>
      </c>
      <c r="C292" s="20"/>
      <c r="D292" s="20" t="s">
        <v>1235</v>
      </c>
      <c r="E292" s="20" t="s">
        <v>866</v>
      </c>
      <c r="F292" s="20"/>
      <c r="G292" s="142"/>
      <c r="H292" s="143"/>
      <c r="I292" s="20" t="s">
        <v>1236</v>
      </c>
      <c r="J292" s="20" t="s">
        <v>563</v>
      </c>
      <c r="K292" s="20" t="s">
        <v>1237</v>
      </c>
      <c r="L292" s="27">
        <v>32.415696933352649</v>
      </c>
      <c r="M292" s="20">
        <v>18</v>
      </c>
      <c r="N292" s="20" t="s">
        <v>99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>
        <v>0</v>
      </c>
      <c r="AC292" s="20"/>
      <c r="AD292" s="20"/>
      <c r="AE292" s="20"/>
      <c r="AF292" s="41">
        <v>38914</v>
      </c>
      <c r="AG292" s="41">
        <v>61514.83</v>
      </c>
      <c r="AH292" s="20" t="s">
        <v>737</v>
      </c>
      <c r="AI292" s="20" t="s">
        <v>869</v>
      </c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153"/>
      <c r="AZ292" s="55">
        <v>1085.356032369999</v>
      </c>
      <c r="BA292" s="55">
        <v>19</v>
      </c>
      <c r="BB292" s="55">
        <v>19956.02651155998</v>
      </c>
      <c r="BC292" s="61">
        <f t="shared" ref="BC292:BC321" si="9">BB292/(5280*11.67)</f>
        <v>0.3238689353619742</v>
      </c>
    </row>
    <row r="293" spans="1:55" x14ac:dyDescent="0.25">
      <c r="B293" s="55" t="s">
        <v>65</v>
      </c>
      <c r="D293" s="55" t="s">
        <v>843</v>
      </c>
      <c r="E293" s="56" t="s">
        <v>888</v>
      </c>
      <c r="F293" s="55"/>
      <c r="G293" s="121">
        <v>510</v>
      </c>
      <c r="H293" s="122">
        <v>609</v>
      </c>
      <c r="I293" s="55" t="s">
        <v>248</v>
      </c>
      <c r="J293" s="55" t="s">
        <v>575</v>
      </c>
      <c r="K293" s="55" t="s">
        <v>247</v>
      </c>
      <c r="L293" s="57">
        <v>42.189344056135958</v>
      </c>
      <c r="M293" s="55">
        <v>18</v>
      </c>
      <c r="N293" s="55" t="s">
        <v>69</v>
      </c>
      <c r="AF293" s="59">
        <v>39174.777159077996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840.76048022000009</v>
      </c>
      <c r="BA293" s="55">
        <v>28</v>
      </c>
      <c r="BB293" s="55">
        <v>23742.289187319999</v>
      </c>
      <c r="BC293" s="40">
        <f t="shared" si="9"/>
        <v>0.38531668204084546</v>
      </c>
    </row>
    <row r="294" spans="1:55" x14ac:dyDescent="0.25">
      <c r="B294" s="55" t="s">
        <v>65</v>
      </c>
      <c r="E294" s="55" t="s">
        <v>866</v>
      </c>
      <c r="F294" s="55"/>
      <c r="G294" s="121"/>
      <c r="H294" s="122"/>
      <c r="I294" s="55" t="s">
        <v>828</v>
      </c>
      <c r="J294" s="55" t="s">
        <v>1250</v>
      </c>
      <c r="K294" s="55" t="s">
        <v>73</v>
      </c>
      <c r="M294" s="55">
        <v>18</v>
      </c>
      <c r="N294" s="55" t="s">
        <v>68</v>
      </c>
      <c r="AB294" s="55">
        <v>0</v>
      </c>
      <c r="AF294" s="59">
        <v>126000</v>
      </c>
      <c r="AH294" s="55"/>
      <c r="AI294" s="55" t="s">
        <v>145</v>
      </c>
      <c r="AJ294" s="55" t="s">
        <v>1460</v>
      </c>
      <c r="AK294" s="55">
        <v>90000</v>
      </c>
      <c r="AL294" s="55"/>
      <c r="AM294" s="55" t="s">
        <v>1464</v>
      </c>
      <c r="AN294" s="55">
        <v>36000</v>
      </c>
      <c r="AO294" s="55"/>
      <c r="AQ294" s="55"/>
      <c r="AR294" s="55"/>
      <c r="AT294" s="55"/>
      <c r="AU294" s="55"/>
      <c r="AY294" s="110"/>
      <c r="BB294" s="55">
        <v>67992</v>
      </c>
      <c r="BC294" s="61">
        <f t="shared" si="9"/>
        <v>1.1034509620627873</v>
      </c>
    </row>
    <row r="295" spans="1:55" x14ac:dyDescent="0.25">
      <c r="B295" s="55" t="s">
        <v>65</v>
      </c>
      <c r="E295" s="55" t="s">
        <v>866</v>
      </c>
      <c r="G295" s="108"/>
      <c r="H295" s="109"/>
      <c r="I295" s="55" t="s">
        <v>1255</v>
      </c>
      <c r="J295" s="55" t="s">
        <v>1256</v>
      </c>
      <c r="K295" s="55" t="s">
        <v>1257</v>
      </c>
      <c r="L295" s="57">
        <v>34.542095616497157</v>
      </c>
      <c r="M295" s="55">
        <v>18</v>
      </c>
      <c r="N295" s="55" t="s">
        <v>68</v>
      </c>
      <c r="AB295" s="55">
        <v>14</v>
      </c>
      <c r="AF295" s="59">
        <v>343037</v>
      </c>
      <c r="AI295" s="55" t="s">
        <v>869</v>
      </c>
      <c r="AY295" s="110"/>
      <c r="AZ295" s="55">
        <v>4051.5599999999968</v>
      </c>
      <c r="BA295" s="55">
        <v>51.285714285714285</v>
      </c>
      <c r="BB295" s="60">
        <v>190575.89999999985</v>
      </c>
      <c r="BC295" s="61">
        <f t="shared" si="9"/>
        <v>3.0928809301238585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1258</v>
      </c>
      <c r="J296" s="55" t="s">
        <v>73</v>
      </c>
      <c r="K296" s="55" t="s">
        <v>73</v>
      </c>
      <c r="L296" s="57">
        <v>30.435859493708605</v>
      </c>
      <c r="M296" s="55">
        <v>18</v>
      </c>
      <c r="N296" s="55" t="s">
        <v>68</v>
      </c>
      <c r="AB296" s="55">
        <v>0</v>
      </c>
      <c r="AF296" s="59">
        <v>39874</v>
      </c>
      <c r="AI296" s="55" t="s">
        <v>869</v>
      </c>
      <c r="AY296" s="110"/>
      <c r="AZ296" s="55">
        <v>1006.929999999998</v>
      </c>
      <c r="BA296" s="55">
        <v>22</v>
      </c>
      <c r="BB296" s="60">
        <v>22152.459999999955</v>
      </c>
      <c r="BC296" s="61">
        <f t="shared" si="9"/>
        <v>0.35951513853184736</v>
      </c>
    </row>
    <row r="297" spans="1:55" x14ac:dyDescent="0.25">
      <c r="B297" s="55" t="s">
        <v>65</v>
      </c>
      <c r="E297" s="55" t="s">
        <v>866</v>
      </c>
      <c r="F297" s="55"/>
      <c r="G297" s="121"/>
      <c r="H297" s="122"/>
      <c r="I297" s="55" t="s">
        <v>1259</v>
      </c>
      <c r="J297" s="55" t="s">
        <v>1260</v>
      </c>
      <c r="K297" s="55" t="s">
        <v>1261</v>
      </c>
      <c r="L297" s="57">
        <v>34</v>
      </c>
      <c r="M297" s="55">
        <v>18</v>
      </c>
      <c r="N297" s="55" t="s">
        <v>69</v>
      </c>
      <c r="AB297" s="55">
        <v>2</v>
      </c>
      <c r="AF297" s="59">
        <v>86968</v>
      </c>
      <c r="AH297" s="55"/>
      <c r="AI297" s="55" t="s">
        <v>869</v>
      </c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1238.8599999999999</v>
      </c>
      <c r="BA297" s="55">
        <v>36</v>
      </c>
      <c r="BB297" s="55">
        <v>44598.96</v>
      </c>
      <c r="BC297" s="61">
        <f t="shared" si="9"/>
        <v>0.72380229025473242</v>
      </c>
    </row>
    <row r="298" spans="1:55" x14ac:dyDescent="0.25">
      <c r="A298" s="245"/>
      <c r="B298" s="20" t="s">
        <v>72</v>
      </c>
      <c r="C298" s="20"/>
      <c r="D298" s="20" t="s">
        <v>1465</v>
      </c>
      <c r="E298" s="20" t="s">
        <v>866</v>
      </c>
      <c r="F298" s="25"/>
      <c r="G298" s="149"/>
      <c r="H298" s="150"/>
      <c r="I298" s="246" t="s">
        <v>251</v>
      </c>
      <c r="J298" s="246" t="s">
        <v>1262</v>
      </c>
      <c r="K298" s="246" t="s">
        <v>1263</v>
      </c>
      <c r="L298" s="80">
        <v>22.16390182636454</v>
      </c>
      <c r="M298" s="246">
        <v>19</v>
      </c>
      <c r="N298" s="246" t="s">
        <v>99</v>
      </c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7">
        <v>0</v>
      </c>
      <c r="AC298" s="20"/>
      <c r="AD298" s="20"/>
      <c r="AE298" s="20">
        <v>0</v>
      </c>
      <c r="AF298" s="247">
        <v>102472</v>
      </c>
      <c r="AG298" s="41">
        <v>66225.02</v>
      </c>
      <c r="AH298" s="25" t="s">
        <v>700</v>
      </c>
      <c r="AI298" s="20" t="s">
        <v>869</v>
      </c>
      <c r="AJ298" s="27"/>
      <c r="AK298" s="41"/>
      <c r="AL298" s="41"/>
      <c r="AM298" s="20"/>
      <c r="AN298" s="41"/>
      <c r="AO298" s="41"/>
      <c r="AP298" s="20"/>
      <c r="AQ298" s="41"/>
      <c r="AR298" s="41"/>
      <c r="AS298" s="20"/>
      <c r="AT298" s="41"/>
      <c r="AU298" s="41"/>
      <c r="AV298" s="20"/>
      <c r="AW298" s="20"/>
      <c r="AX298" s="248"/>
      <c r="AY298" s="162"/>
      <c r="AZ298" s="73">
        <v>2201.9499999999998</v>
      </c>
      <c r="BA298" s="66">
        <v>23.5</v>
      </c>
      <c r="BB298" s="73">
        <v>52549.75</v>
      </c>
      <c r="BC298" s="61">
        <f t="shared" si="9"/>
        <v>0.85283668951728075</v>
      </c>
    </row>
    <row r="299" spans="1:55" x14ac:dyDescent="0.25">
      <c r="B299" s="20" t="s">
        <v>72</v>
      </c>
      <c r="C299" s="20"/>
      <c r="D299" s="20" t="s">
        <v>1539</v>
      </c>
      <c r="E299" s="20" t="s">
        <v>866</v>
      </c>
      <c r="F299" s="25"/>
      <c r="G299" s="275"/>
      <c r="H299" s="276"/>
      <c r="I299" s="246" t="s">
        <v>1280</v>
      </c>
      <c r="J299" s="246" t="s">
        <v>1232</v>
      </c>
      <c r="K299" s="246" t="s">
        <v>1281</v>
      </c>
      <c r="L299" s="80">
        <v>51.40013332003354</v>
      </c>
      <c r="M299" s="246">
        <v>19</v>
      </c>
      <c r="N299" s="246" t="s">
        <v>69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/>
      <c r="AF299" s="247">
        <v>389882</v>
      </c>
      <c r="AG299" s="41">
        <v>354408.47</v>
      </c>
      <c r="AH299" s="25" t="s">
        <v>737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0"/>
      <c r="AY299" s="162"/>
      <c r="AZ299" s="73">
        <v>9449.3838117899959</v>
      </c>
      <c r="BA299" s="66">
        <v>24.714285714285715</v>
      </c>
      <c r="BB299" s="73">
        <v>199939.29888108993</v>
      </c>
      <c r="BC299" s="61">
        <f t="shared" si="9"/>
        <v>3.2448407416239831</v>
      </c>
    </row>
    <row r="300" spans="1:55" x14ac:dyDescent="0.25">
      <c r="B300" s="55" t="s">
        <v>65</v>
      </c>
      <c r="E300" s="55" t="s">
        <v>866</v>
      </c>
      <c r="G300" s="214"/>
      <c r="H300" s="215"/>
      <c r="I300" s="55" t="s">
        <v>1264</v>
      </c>
      <c r="J300" s="55" t="s">
        <v>249</v>
      </c>
      <c r="K300" s="55" t="s">
        <v>1263</v>
      </c>
      <c r="L300" s="57">
        <v>32.019898510567302</v>
      </c>
      <c r="M300" s="55">
        <v>19</v>
      </c>
      <c r="N300" s="55" t="s">
        <v>68</v>
      </c>
      <c r="AB300" s="55">
        <v>2</v>
      </c>
      <c r="AF300" s="59">
        <v>133678.54800000001</v>
      </c>
      <c r="AI300" s="55" t="s">
        <v>869</v>
      </c>
      <c r="AY300" s="110"/>
      <c r="AZ300" s="55">
        <v>3064.06</v>
      </c>
      <c r="BA300" s="55">
        <v>24</v>
      </c>
      <c r="BB300" s="60">
        <v>74265.86</v>
      </c>
      <c r="BC300" s="61">
        <f t="shared" si="9"/>
        <v>1.2052702474617643</v>
      </c>
    </row>
    <row r="301" spans="1:55" ht="15.75" thickBot="1" x14ac:dyDescent="0.3">
      <c r="B301" s="55" t="s">
        <v>65</v>
      </c>
      <c r="E301" s="55" t="s">
        <v>866</v>
      </c>
      <c r="G301" s="277"/>
      <c r="H301" s="278"/>
      <c r="I301" s="55" t="s">
        <v>1265</v>
      </c>
      <c r="J301" s="55" t="s">
        <v>1234</v>
      </c>
      <c r="K301" s="55" t="s">
        <v>73</v>
      </c>
      <c r="L301" s="57">
        <v>79</v>
      </c>
      <c r="M301" s="55">
        <v>19</v>
      </c>
      <c r="N301" s="55" t="s">
        <v>68</v>
      </c>
      <c r="AB301" s="57"/>
      <c r="AE301" s="59"/>
      <c r="AF301" s="59">
        <v>7902</v>
      </c>
      <c r="AI301" s="55" t="s">
        <v>869</v>
      </c>
      <c r="AY301" s="111"/>
      <c r="AZ301" s="60"/>
      <c r="BA301" s="60"/>
      <c r="BB301" s="60">
        <v>4390</v>
      </c>
      <c r="BC301" s="61">
        <f t="shared" si="9"/>
        <v>7.1245877801147731E-2</v>
      </c>
    </row>
    <row r="302" spans="1:55" x14ac:dyDescent="0.25">
      <c r="B302" s="55" t="s">
        <v>65</v>
      </c>
      <c r="E302" s="55" t="s">
        <v>866</v>
      </c>
      <c r="G302" s="279"/>
      <c r="H302" s="280"/>
      <c r="I302" s="55" t="s">
        <v>1266</v>
      </c>
      <c r="J302" s="55" t="s">
        <v>1263</v>
      </c>
      <c r="K302" s="55" t="s">
        <v>73</v>
      </c>
      <c r="L302" s="57">
        <v>67</v>
      </c>
      <c r="M302" s="55">
        <v>19</v>
      </c>
      <c r="N302" s="55" t="s">
        <v>68</v>
      </c>
      <c r="AB302" s="57">
        <v>0</v>
      </c>
      <c r="AE302" s="59"/>
      <c r="AF302" s="59">
        <v>38556.539999999957</v>
      </c>
      <c r="AI302" s="55" t="s">
        <v>869</v>
      </c>
      <c r="AY302" s="111"/>
      <c r="AZ302" s="60">
        <v>973.64999999999895</v>
      </c>
      <c r="BA302" s="60">
        <v>22</v>
      </c>
      <c r="BB302" s="60">
        <v>21420.299999999977</v>
      </c>
      <c r="BC302" s="61">
        <f t="shared" si="9"/>
        <v>0.3476328191945155</v>
      </c>
    </row>
    <row r="303" spans="1:55" x14ac:dyDescent="0.25">
      <c r="B303" s="55" t="s">
        <v>65</v>
      </c>
      <c r="E303" s="55" t="s">
        <v>866</v>
      </c>
      <c r="G303" s="224"/>
      <c r="H303" s="225"/>
      <c r="I303" s="55" t="s">
        <v>1267</v>
      </c>
      <c r="J303" s="55" t="s">
        <v>1268</v>
      </c>
      <c r="K303" s="55" t="s">
        <v>73</v>
      </c>
      <c r="L303" s="76">
        <v>24.459877389560937</v>
      </c>
      <c r="M303" s="55">
        <v>19</v>
      </c>
      <c r="N303" s="55" t="s">
        <v>68</v>
      </c>
      <c r="AB303" s="57">
        <v>4</v>
      </c>
      <c r="AF303" s="59">
        <v>37940.651999999958</v>
      </c>
      <c r="AI303" s="55" t="s">
        <v>869</v>
      </c>
      <c r="AY303" s="111"/>
      <c r="AZ303" s="60">
        <v>921.37999999999897</v>
      </c>
      <c r="BA303" s="57">
        <v>23</v>
      </c>
      <c r="BB303" s="60">
        <v>21078.139999999978</v>
      </c>
      <c r="BC303" s="61">
        <f t="shared" si="9"/>
        <v>0.34207986029965431</v>
      </c>
    </row>
    <row r="304" spans="1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1269</v>
      </c>
      <c r="J304" s="55" t="s">
        <v>1264</v>
      </c>
      <c r="K304" s="55" t="s">
        <v>1268</v>
      </c>
      <c r="L304" s="57">
        <v>24.482290803436808</v>
      </c>
      <c r="M304" s="55">
        <v>19</v>
      </c>
      <c r="N304" s="55" t="s">
        <v>68</v>
      </c>
      <c r="AB304" s="55">
        <v>6</v>
      </c>
      <c r="AF304" s="59">
        <v>80431.937999999936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1933.0499999999979</v>
      </c>
      <c r="BA304" s="55">
        <v>23</v>
      </c>
      <c r="BB304" s="55">
        <v>44684.40999999996</v>
      </c>
      <c r="BC304" s="61">
        <f t="shared" si="9"/>
        <v>0.72518906935680649</v>
      </c>
    </row>
    <row r="305" spans="2:55" x14ac:dyDescent="0.25">
      <c r="B305" s="55" t="s">
        <v>65</v>
      </c>
      <c r="E305" s="55" t="s">
        <v>866</v>
      </c>
      <c r="G305" s="108"/>
      <c r="H305" s="109"/>
      <c r="I305" s="55" t="s">
        <v>1270</v>
      </c>
      <c r="J305" s="55" t="s">
        <v>1264</v>
      </c>
      <c r="K305" s="55" t="s">
        <v>73</v>
      </c>
      <c r="L305" s="57">
        <v>40</v>
      </c>
      <c r="M305" s="55">
        <v>19</v>
      </c>
      <c r="N305" s="55" t="s">
        <v>68</v>
      </c>
      <c r="AB305" s="55">
        <v>2</v>
      </c>
      <c r="AF305" s="59">
        <v>24575.184000000001</v>
      </c>
      <c r="AI305" s="55" t="s">
        <v>869</v>
      </c>
      <c r="AY305" s="110"/>
      <c r="AZ305" s="55">
        <v>568.87</v>
      </c>
      <c r="BA305" s="55">
        <v>24</v>
      </c>
      <c r="BB305" s="60">
        <v>13652.880000000001</v>
      </c>
      <c r="BC305" s="61">
        <f t="shared" si="9"/>
        <v>0.22157435537898265</v>
      </c>
    </row>
    <row r="306" spans="2:55" x14ac:dyDescent="0.25">
      <c r="B306" s="55" t="s">
        <v>65</v>
      </c>
      <c r="E306" s="55" t="s">
        <v>866</v>
      </c>
      <c r="F306" s="55"/>
      <c r="G306" s="105"/>
      <c r="H306" s="106"/>
      <c r="I306" s="55" t="s">
        <v>1277</v>
      </c>
      <c r="J306" s="55" t="s">
        <v>1264</v>
      </c>
      <c r="K306" s="55" t="s">
        <v>73</v>
      </c>
      <c r="L306" s="57">
        <v>68</v>
      </c>
      <c r="M306" s="55">
        <v>19</v>
      </c>
      <c r="N306" s="55" t="s">
        <v>68</v>
      </c>
      <c r="AB306" s="55">
        <v>2</v>
      </c>
      <c r="AF306" s="59">
        <v>15169.571999999962</v>
      </c>
      <c r="AH306" s="55"/>
      <c r="AI306" s="55" t="s">
        <v>869</v>
      </c>
      <c r="AJ306" s="55"/>
      <c r="AK306" s="55"/>
      <c r="AL306" s="55"/>
      <c r="AN306" s="55"/>
      <c r="AO306" s="55"/>
      <c r="AQ306" s="55"/>
      <c r="AR306" s="55"/>
      <c r="AT306" s="55"/>
      <c r="AU306" s="55"/>
      <c r="AY306" s="92"/>
      <c r="AZ306" s="55">
        <v>383.06999999999903</v>
      </c>
      <c r="BA306" s="55">
        <v>22</v>
      </c>
      <c r="BB306" s="55">
        <v>8427.539999999979</v>
      </c>
      <c r="BC306" s="61">
        <f t="shared" si="9"/>
        <v>0.13677163667523531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1233</v>
      </c>
      <c r="J307" s="55" t="s">
        <v>1234</v>
      </c>
      <c r="K307" s="55" t="s">
        <v>73</v>
      </c>
      <c r="L307" s="57">
        <v>47</v>
      </c>
      <c r="M307" s="55">
        <v>19</v>
      </c>
      <c r="N307" s="55" t="s">
        <v>68</v>
      </c>
      <c r="AB307" s="55">
        <v>0</v>
      </c>
      <c r="AF307" s="59">
        <v>11897.279999999999</v>
      </c>
      <c r="AI307" s="55" t="s">
        <v>869</v>
      </c>
      <c r="AY307" s="110"/>
      <c r="AZ307" s="55">
        <v>275.39999999999998</v>
      </c>
      <c r="BA307" s="55">
        <v>24</v>
      </c>
      <c r="BB307" s="60">
        <v>6609.5999999999995</v>
      </c>
      <c r="BC307" s="61">
        <f t="shared" si="9"/>
        <v>0.10726805328347744</v>
      </c>
    </row>
    <row r="308" spans="2:55" x14ac:dyDescent="0.25">
      <c r="B308" s="55" t="s">
        <v>65</v>
      </c>
      <c r="E308" s="55" t="s">
        <v>866</v>
      </c>
      <c r="F308" s="55"/>
      <c r="G308" s="121"/>
      <c r="H308" s="122"/>
      <c r="I308" s="55" t="s">
        <v>1238</v>
      </c>
      <c r="J308" s="55" t="s">
        <v>1239</v>
      </c>
      <c r="K308" s="55" t="s">
        <v>73</v>
      </c>
      <c r="L308" s="57">
        <v>27.790312903129035</v>
      </c>
      <c r="M308" s="55">
        <v>19</v>
      </c>
      <c r="N308" s="55" t="s">
        <v>68</v>
      </c>
      <c r="AB308" s="55">
        <v>3</v>
      </c>
      <c r="AF308" s="59">
        <v>28799.712</v>
      </c>
      <c r="AH308" s="55"/>
      <c r="AI308" s="55" t="s">
        <v>869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10"/>
      <c r="AZ308" s="55">
        <v>666.66000000000008</v>
      </c>
      <c r="BA308" s="55">
        <v>24</v>
      </c>
      <c r="BB308" s="55">
        <v>15999.84</v>
      </c>
      <c r="BC308" s="61">
        <f t="shared" si="9"/>
        <v>0.25966347277401264</v>
      </c>
    </row>
    <row r="309" spans="2:55" x14ac:dyDescent="0.25">
      <c r="B309" s="55" t="s">
        <v>65</v>
      </c>
      <c r="E309" s="55" t="s">
        <v>866</v>
      </c>
      <c r="G309" s="108"/>
      <c r="H309" s="109"/>
      <c r="I309" s="55" t="s">
        <v>1240</v>
      </c>
      <c r="J309" s="55" t="s">
        <v>1238</v>
      </c>
      <c r="K309" s="55" t="s">
        <v>73</v>
      </c>
      <c r="L309" s="57">
        <v>53</v>
      </c>
      <c r="M309" s="55">
        <v>19</v>
      </c>
      <c r="N309" s="55" t="s">
        <v>68</v>
      </c>
      <c r="AB309" s="55">
        <v>0</v>
      </c>
      <c r="AF309" s="59">
        <v>12216.528000000002</v>
      </c>
      <c r="AI309" s="55" t="s">
        <v>869</v>
      </c>
      <c r="AY309" s="110"/>
      <c r="AZ309" s="55">
        <v>282.79000000000002</v>
      </c>
      <c r="BA309" s="55">
        <v>24</v>
      </c>
      <c r="BB309" s="60">
        <v>6786.9600000000009</v>
      </c>
      <c r="BC309" s="61">
        <f t="shared" si="9"/>
        <v>0.1101464516631612</v>
      </c>
    </row>
    <row r="310" spans="2:55" x14ac:dyDescent="0.25">
      <c r="B310" s="55" t="s">
        <v>65</v>
      </c>
      <c r="E310" s="55" t="s">
        <v>866</v>
      </c>
      <c r="G310" s="108"/>
      <c r="H310" s="109"/>
      <c r="I310" s="55" t="s">
        <v>1241</v>
      </c>
      <c r="J310" s="55" t="s">
        <v>1242</v>
      </c>
      <c r="K310" s="55" t="s">
        <v>73</v>
      </c>
      <c r="L310" s="57">
        <v>36</v>
      </c>
      <c r="M310" s="55">
        <v>19</v>
      </c>
      <c r="N310" s="55" t="s">
        <v>68</v>
      </c>
      <c r="AB310" s="55">
        <v>0</v>
      </c>
      <c r="AF310" s="59">
        <v>8882.3520000000008</v>
      </c>
      <c r="AI310" s="55" t="s">
        <v>869</v>
      </c>
      <c r="AY310" s="110"/>
      <c r="AZ310" s="55">
        <v>205.61</v>
      </c>
      <c r="BA310" s="55">
        <v>24</v>
      </c>
      <c r="BB310" s="60">
        <v>4934.6400000000003</v>
      </c>
      <c r="BC310" s="61">
        <f t="shared" si="9"/>
        <v>8.0084910804705159E-2</v>
      </c>
    </row>
    <row r="311" spans="2:55" x14ac:dyDescent="0.25">
      <c r="B311" s="55" t="s">
        <v>65</v>
      </c>
      <c r="E311" s="55" t="s">
        <v>866</v>
      </c>
      <c r="G311" s="108"/>
      <c r="H311" s="109"/>
      <c r="I311" s="55" t="s">
        <v>1242</v>
      </c>
      <c r="J311" s="55" t="s">
        <v>1234</v>
      </c>
      <c r="K311" s="55" t="s">
        <v>73</v>
      </c>
      <c r="L311" s="57">
        <v>31.243528201611522</v>
      </c>
      <c r="M311" s="55">
        <v>19</v>
      </c>
      <c r="N311" s="55" t="s">
        <v>68</v>
      </c>
      <c r="AB311" s="55">
        <v>2</v>
      </c>
      <c r="AF311" s="59">
        <v>20158.848000000002</v>
      </c>
      <c r="AI311" s="55" t="s">
        <v>869</v>
      </c>
      <c r="AY311" s="110"/>
      <c r="AZ311" s="55">
        <v>466.64</v>
      </c>
      <c r="BA311" s="55">
        <v>24</v>
      </c>
      <c r="BB311" s="60">
        <v>11199.36</v>
      </c>
      <c r="BC311" s="61">
        <f t="shared" si="9"/>
        <v>0.1817558619615175</v>
      </c>
    </row>
    <row r="312" spans="2:55" x14ac:dyDescent="0.25">
      <c r="B312" s="55" t="s">
        <v>65</v>
      </c>
      <c r="E312" s="55" t="s">
        <v>866</v>
      </c>
      <c r="G312" s="108"/>
      <c r="H312" s="109"/>
      <c r="I312" s="55" t="s">
        <v>1244</v>
      </c>
      <c r="J312" s="55" t="s">
        <v>1234</v>
      </c>
      <c r="K312" s="55" t="s">
        <v>73</v>
      </c>
      <c r="L312" s="57">
        <v>25</v>
      </c>
      <c r="M312" s="55">
        <v>19</v>
      </c>
      <c r="N312" s="55" t="s">
        <v>68</v>
      </c>
      <c r="AB312" s="55">
        <v>0</v>
      </c>
      <c r="AF312" s="59">
        <v>22846.320000000003</v>
      </c>
      <c r="AI312" s="55" t="s">
        <v>869</v>
      </c>
      <c r="AY312" s="110"/>
      <c r="AZ312" s="55">
        <v>528.85</v>
      </c>
      <c r="BA312" s="55">
        <v>24</v>
      </c>
      <c r="BB312" s="60">
        <v>12692.400000000001</v>
      </c>
      <c r="BC312" s="61">
        <f t="shared" si="9"/>
        <v>0.20598660123081719</v>
      </c>
    </row>
    <row r="313" spans="2:55" x14ac:dyDescent="0.25">
      <c r="B313" s="55" t="s">
        <v>65</v>
      </c>
      <c r="E313" s="55" t="s">
        <v>866</v>
      </c>
      <c r="F313" s="32"/>
      <c r="G313" s="105"/>
      <c r="H313" s="106"/>
      <c r="I313" s="55" t="s">
        <v>1234</v>
      </c>
      <c r="J313" s="55" t="s">
        <v>1239</v>
      </c>
      <c r="K313" s="55" t="s">
        <v>1239</v>
      </c>
      <c r="L313" s="57">
        <v>33.890296134825803</v>
      </c>
      <c r="M313" s="55">
        <v>19</v>
      </c>
      <c r="N313" s="55" t="s">
        <v>68</v>
      </c>
      <c r="AB313" s="55">
        <v>14</v>
      </c>
      <c r="AF313" s="59">
        <v>140905.00799999989</v>
      </c>
      <c r="AH313" s="32"/>
      <c r="AI313" s="55" t="s">
        <v>869</v>
      </c>
      <c r="AY313" s="107"/>
      <c r="AZ313" s="55">
        <v>3261.6899999999973</v>
      </c>
      <c r="BA313" s="57">
        <v>24</v>
      </c>
      <c r="BB313" s="60">
        <v>78280.559999999939</v>
      </c>
      <c r="BC313" s="61">
        <f t="shared" si="9"/>
        <v>1.270425333021733</v>
      </c>
    </row>
    <row r="314" spans="2:55" x14ac:dyDescent="0.25">
      <c r="B314" s="55" t="s">
        <v>65</v>
      </c>
      <c r="E314" s="55" t="s">
        <v>866</v>
      </c>
      <c r="G314" s="105"/>
      <c r="H314" s="106"/>
      <c r="I314" s="55" t="s">
        <v>1278</v>
      </c>
      <c r="J314" s="55" t="s">
        <v>1279</v>
      </c>
      <c r="K314" s="55" t="s">
        <v>73</v>
      </c>
      <c r="L314" s="66">
        <v>23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0</v>
      </c>
      <c r="AC314" s="59"/>
      <c r="AD314" s="59"/>
      <c r="AF314" s="59">
        <v>11213.855999999914</v>
      </c>
      <c r="AI314" s="55" t="s">
        <v>869</v>
      </c>
      <c r="AY314" s="111"/>
      <c r="AZ314" s="55">
        <v>129.789999999999</v>
      </c>
      <c r="BA314" s="55">
        <v>48</v>
      </c>
      <c r="BB314" s="60">
        <v>6229.9199999999519</v>
      </c>
      <c r="BC314" s="61">
        <f t="shared" si="9"/>
        <v>0.10110617745579108</v>
      </c>
    </row>
    <row r="315" spans="2:55" x14ac:dyDescent="0.25">
      <c r="B315" s="55" t="s">
        <v>65</v>
      </c>
      <c r="E315" s="55" t="s">
        <v>866</v>
      </c>
      <c r="G315" s="108"/>
      <c r="H315" s="109"/>
      <c r="I315" s="55" t="s">
        <v>1282</v>
      </c>
      <c r="J315" s="55" t="s">
        <v>1264</v>
      </c>
      <c r="K315" s="55" t="s">
        <v>73</v>
      </c>
      <c r="L315" s="57">
        <v>54</v>
      </c>
      <c r="M315" s="55">
        <v>19</v>
      </c>
      <c r="N315" s="55" t="s">
        <v>68</v>
      </c>
      <c r="AB315" s="55">
        <v>2</v>
      </c>
      <c r="AF315" s="59">
        <v>13030.380000000001</v>
      </c>
      <c r="AI315" s="55" t="s">
        <v>869</v>
      </c>
      <c r="AY315" s="110"/>
      <c r="AZ315" s="55">
        <v>329.05</v>
      </c>
      <c r="BA315" s="55">
        <v>22</v>
      </c>
      <c r="BB315" s="60">
        <v>7239.1</v>
      </c>
      <c r="BC315" s="61">
        <f t="shared" si="9"/>
        <v>0.11748429020279921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1283</v>
      </c>
      <c r="J316" s="55" t="s">
        <v>1279</v>
      </c>
      <c r="K316" s="55" t="s">
        <v>73</v>
      </c>
      <c r="L316" s="66">
        <v>24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8396.7839999999997</v>
      </c>
      <c r="AI316" s="55" t="s">
        <v>869</v>
      </c>
      <c r="AY316" s="111"/>
      <c r="AZ316" s="55">
        <v>194.37</v>
      </c>
      <c r="BA316" s="55">
        <v>24</v>
      </c>
      <c r="BB316" s="60">
        <v>4664.88</v>
      </c>
      <c r="BC316" s="61">
        <f t="shared" si="9"/>
        <v>7.5706940874035997E-2</v>
      </c>
    </row>
    <row r="317" spans="2:55" x14ac:dyDescent="0.25">
      <c r="B317" s="55" t="s">
        <v>65</v>
      </c>
      <c r="E317" s="55" t="s">
        <v>866</v>
      </c>
      <c r="G317" s="105"/>
      <c r="H317" s="106"/>
      <c r="I317" s="55" t="s">
        <v>1279</v>
      </c>
      <c r="J317" s="55" t="s">
        <v>1284</v>
      </c>
      <c r="K317" s="55" t="s">
        <v>73</v>
      </c>
      <c r="L317" s="66">
        <v>32.499785578072384</v>
      </c>
      <c r="M317" s="55">
        <v>19</v>
      </c>
      <c r="N317" s="55" t="s">
        <v>68</v>
      </c>
      <c r="Q317" s="57"/>
      <c r="R317" s="57"/>
      <c r="S317" s="61"/>
      <c r="T317" s="57"/>
      <c r="V317" s="57"/>
      <c r="W317" s="59"/>
      <c r="X317" s="59"/>
      <c r="Y317" s="59"/>
      <c r="Z317" s="59"/>
      <c r="AA317" s="59"/>
      <c r="AB317" s="55">
        <v>4</v>
      </c>
      <c r="AC317" s="59"/>
      <c r="AD317" s="59"/>
      <c r="AF317" s="59">
        <v>47345.903999999959</v>
      </c>
      <c r="AI317" s="55" t="s">
        <v>869</v>
      </c>
      <c r="AY317" s="111"/>
      <c r="AZ317" s="55">
        <v>1095.9699999999991</v>
      </c>
      <c r="BA317" s="55">
        <v>24</v>
      </c>
      <c r="BB317" s="60">
        <v>26303.279999999977</v>
      </c>
      <c r="BC317" s="61">
        <f t="shared" si="9"/>
        <v>0.42687933317753335</v>
      </c>
    </row>
    <row r="318" spans="2:55" x14ac:dyDescent="0.25">
      <c r="B318" s="55" t="s">
        <v>65</v>
      </c>
      <c r="E318" s="55" t="s">
        <v>866</v>
      </c>
      <c r="G318" s="108"/>
      <c r="H318" s="109"/>
      <c r="I318" s="55" t="s">
        <v>1285</v>
      </c>
      <c r="J318" s="55" t="s">
        <v>1264</v>
      </c>
      <c r="K318" s="55" t="s">
        <v>73</v>
      </c>
      <c r="L318" s="57">
        <v>72</v>
      </c>
      <c r="M318" s="55">
        <v>19</v>
      </c>
      <c r="N318" s="55" t="s">
        <v>68</v>
      </c>
      <c r="AB318" s="55">
        <v>2</v>
      </c>
      <c r="AF318" s="59">
        <v>33957</v>
      </c>
      <c r="AI318" s="55" t="s">
        <v>869</v>
      </c>
      <c r="AY318" s="110"/>
      <c r="AZ318" s="55">
        <v>857.5</v>
      </c>
      <c r="BA318" s="55">
        <v>22</v>
      </c>
      <c r="BB318" s="60">
        <v>18865</v>
      </c>
      <c r="BC318" s="61">
        <f t="shared" si="9"/>
        <v>0.30616252499285918</v>
      </c>
    </row>
    <row r="319" spans="2:55" x14ac:dyDescent="0.25">
      <c r="B319" s="55" t="s">
        <v>65</v>
      </c>
      <c r="E319" s="55" t="s">
        <v>866</v>
      </c>
      <c r="F319" s="55"/>
      <c r="G319" s="105"/>
      <c r="H319" s="106"/>
      <c r="I319" s="55" t="s">
        <v>1286</v>
      </c>
      <c r="J319" s="55" t="s">
        <v>1267</v>
      </c>
      <c r="K319" s="55" t="s">
        <v>73</v>
      </c>
      <c r="L319" s="76">
        <v>18</v>
      </c>
      <c r="M319" s="55">
        <v>19</v>
      </c>
      <c r="N319" s="55" t="s">
        <v>68</v>
      </c>
      <c r="AB319" s="55">
        <v>0</v>
      </c>
      <c r="AF319" s="59">
        <v>10616.4</v>
      </c>
      <c r="AH319" s="55"/>
      <c r="AI319" s="55" t="s">
        <v>869</v>
      </c>
      <c r="AQ319" s="55"/>
      <c r="AR319" s="55"/>
      <c r="AT319" s="55"/>
      <c r="AU319" s="55"/>
      <c r="AY319" s="107"/>
      <c r="AZ319" s="55">
        <v>245.75</v>
      </c>
      <c r="BA319" s="55">
        <v>24</v>
      </c>
      <c r="BB319" s="60">
        <v>5898</v>
      </c>
      <c r="BC319" s="61">
        <f t="shared" si="9"/>
        <v>9.5719404845368852E-2</v>
      </c>
    </row>
    <row r="320" spans="2:55" x14ac:dyDescent="0.25">
      <c r="B320" s="55" t="s">
        <v>65</v>
      </c>
      <c r="E320" s="55" t="s">
        <v>866</v>
      </c>
      <c r="G320" s="108"/>
      <c r="H320" s="109"/>
      <c r="I320" s="55" t="s">
        <v>1245</v>
      </c>
      <c r="J320" s="55" t="s">
        <v>1234</v>
      </c>
      <c r="K320" s="55" t="s">
        <v>73</v>
      </c>
      <c r="L320" s="57">
        <v>21</v>
      </c>
      <c r="M320" s="55">
        <v>19</v>
      </c>
      <c r="N320" s="55" t="s">
        <v>68</v>
      </c>
      <c r="AB320" s="202">
        <v>0</v>
      </c>
      <c r="AF320" s="59">
        <v>31692.384000000002</v>
      </c>
      <c r="AI320" s="55" t="s">
        <v>869</v>
      </c>
      <c r="AY320" s="110"/>
      <c r="AZ320" s="55">
        <v>733.62</v>
      </c>
      <c r="BA320" s="55">
        <v>24</v>
      </c>
      <c r="BB320" s="60">
        <v>17606.88</v>
      </c>
      <c r="BC320" s="61">
        <f t="shared" si="9"/>
        <v>0.28574433278803463</v>
      </c>
    </row>
    <row r="321" spans="2:55" x14ac:dyDescent="0.25">
      <c r="B321" s="20" t="s">
        <v>72</v>
      </c>
      <c r="C321" s="20"/>
      <c r="D321" s="20" t="s">
        <v>1540</v>
      </c>
      <c r="E321" s="20" t="s">
        <v>866</v>
      </c>
      <c r="F321" s="20"/>
      <c r="G321" s="142"/>
      <c r="H321" s="143"/>
      <c r="I321" s="20" t="s">
        <v>1098</v>
      </c>
      <c r="J321" s="20" t="s">
        <v>92</v>
      </c>
      <c r="K321" s="20" t="s">
        <v>1294</v>
      </c>
      <c r="L321" s="27"/>
      <c r="M321" s="20">
        <v>20</v>
      </c>
      <c r="N321" s="20" t="s">
        <v>1075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>
        <v>0</v>
      </c>
      <c r="AC321" s="20"/>
      <c r="AD321" s="20"/>
      <c r="AE321" s="20"/>
      <c r="AF321" s="41">
        <v>600000</v>
      </c>
      <c r="AG321" s="20" t="s">
        <v>1592</v>
      </c>
      <c r="AH321" s="41" t="s">
        <v>746</v>
      </c>
      <c r="AI321" s="20" t="s">
        <v>1291</v>
      </c>
      <c r="AJ321" s="20" t="s">
        <v>1460</v>
      </c>
      <c r="AK321" s="20">
        <v>20171.810000000001</v>
      </c>
      <c r="AL321" s="20"/>
      <c r="AM321" s="20" t="s">
        <v>1470</v>
      </c>
      <c r="AN321" s="20">
        <v>111849.75</v>
      </c>
      <c r="AO321" s="20"/>
      <c r="AP321" s="20" t="s">
        <v>1471</v>
      </c>
      <c r="AQ321" s="20">
        <v>30910.5</v>
      </c>
      <c r="AR321" s="20"/>
      <c r="AS321" s="20" t="s">
        <v>1472</v>
      </c>
      <c r="AT321" s="20">
        <v>55476.24</v>
      </c>
      <c r="AU321" s="20"/>
      <c r="AV321" s="20" t="s">
        <v>1473</v>
      </c>
      <c r="AW321" s="20">
        <v>34084.92</v>
      </c>
      <c r="AX321" s="20"/>
      <c r="AY321" s="153"/>
      <c r="BB321" s="55">
        <v>321828</v>
      </c>
      <c r="BC321" s="61">
        <f t="shared" si="9"/>
        <v>5.2229882371270548</v>
      </c>
    </row>
    <row r="322" spans="2:55" x14ac:dyDescent="0.25">
      <c r="B322" s="20" t="s">
        <v>72</v>
      </c>
      <c r="C322" s="20"/>
      <c r="D322" s="20" t="s">
        <v>1540</v>
      </c>
      <c r="E322" s="20" t="s">
        <v>866</v>
      </c>
      <c r="F322" s="20"/>
      <c r="G322" s="142"/>
      <c r="H322" s="143"/>
      <c r="I322" s="20" t="s">
        <v>1466</v>
      </c>
      <c r="J322" s="20" t="s">
        <v>1290</v>
      </c>
      <c r="K322" s="20"/>
      <c r="L322" s="27"/>
      <c r="M322" s="20">
        <v>20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>
        <v>0</v>
      </c>
      <c r="AC322" s="20"/>
      <c r="AD322" s="20"/>
      <c r="AE322" s="20"/>
      <c r="AF322" s="41">
        <v>35000</v>
      </c>
      <c r="AG322" s="20" t="s">
        <v>1592</v>
      </c>
      <c r="AH322" s="41" t="s">
        <v>746</v>
      </c>
      <c r="AI322" s="20" t="s">
        <v>1291</v>
      </c>
      <c r="AJ322" s="20" t="s">
        <v>1467</v>
      </c>
      <c r="AK322" s="20">
        <v>12572.06</v>
      </c>
      <c r="AL322" s="20"/>
      <c r="AM322" s="20" t="s">
        <v>1468</v>
      </c>
      <c r="AN322" s="20">
        <v>5273.67</v>
      </c>
      <c r="AO322" s="20"/>
      <c r="AP322" s="20" t="s">
        <v>1469</v>
      </c>
      <c r="AQ322" s="20">
        <v>17154.27</v>
      </c>
      <c r="AR322" s="20"/>
      <c r="AS322" s="20"/>
      <c r="AT322" s="20"/>
      <c r="AU322" s="20"/>
      <c r="AV322" s="20"/>
      <c r="AW322" s="20"/>
      <c r="AX322" s="20"/>
      <c r="AY322" s="153"/>
      <c r="BB322" s="55"/>
    </row>
    <row r="323" spans="2:55" x14ac:dyDescent="0.25">
      <c r="B323" s="20" t="s">
        <v>72</v>
      </c>
      <c r="C323" s="20"/>
      <c r="D323" s="20" t="s">
        <v>1540</v>
      </c>
      <c r="E323" s="20" t="s">
        <v>866</v>
      </c>
      <c r="F323" s="20"/>
      <c r="G323" s="142"/>
      <c r="H323" s="143"/>
      <c r="I323" s="20" t="s">
        <v>1294</v>
      </c>
      <c r="J323" s="20" t="s">
        <v>92</v>
      </c>
      <c r="K323" s="20" t="s">
        <v>1299</v>
      </c>
      <c r="L323" s="27">
        <v>42.638373704870851</v>
      </c>
      <c r="M323" s="20">
        <v>20</v>
      </c>
      <c r="N323" s="20" t="s">
        <v>99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>
        <v>10</v>
      </c>
      <c r="AC323" s="20"/>
      <c r="AD323" s="20"/>
      <c r="AE323" s="20"/>
      <c r="AF323" s="41">
        <v>50671</v>
      </c>
      <c r="AG323" s="41"/>
      <c r="AH323" s="20" t="s">
        <v>746</v>
      </c>
      <c r="AI323" s="20" t="s">
        <v>869</v>
      </c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3"/>
      <c r="AZ323" s="55">
        <v>12887.10893127997</v>
      </c>
      <c r="BA323" s="55">
        <v>19.727272727272727</v>
      </c>
      <c r="BB323" s="55">
        <v>256754.44862559944</v>
      </c>
      <c r="BC323" s="61">
        <f t="shared" ref="BC323:BC362" si="10">BB323/(5280*11.67)</f>
        <v>4.1669011552803008</v>
      </c>
    </row>
    <row r="324" spans="2:55" x14ac:dyDescent="0.25">
      <c r="B324" s="55" t="s">
        <v>65</v>
      </c>
      <c r="E324" s="55" t="s">
        <v>866</v>
      </c>
      <c r="G324" s="108"/>
      <c r="H324" s="109"/>
      <c r="I324" s="55" t="s">
        <v>1287</v>
      </c>
      <c r="J324" s="55" t="s">
        <v>1288</v>
      </c>
      <c r="K324" s="55" t="s">
        <v>73</v>
      </c>
      <c r="L324" s="57">
        <v>52</v>
      </c>
      <c r="M324" s="55">
        <v>20</v>
      </c>
      <c r="N324" s="55" t="s">
        <v>68</v>
      </c>
      <c r="AB324" s="55">
        <v>0</v>
      </c>
      <c r="AF324" s="59">
        <v>24655.75199999996</v>
      </c>
      <c r="AI324" s="55" t="s">
        <v>869</v>
      </c>
      <c r="AY324" s="110"/>
      <c r="AZ324" s="55">
        <v>257.85000000000002</v>
      </c>
      <c r="BA324" s="55">
        <v>18</v>
      </c>
      <c r="BB324" s="60">
        <v>4641.3</v>
      </c>
      <c r="BC324" s="61">
        <f t="shared" si="10"/>
        <v>7.5324258004206598E-2</v>
      </c>
    </row>
    <row r="325" spans="2:55" x14ac:dyDescent="0.25">
      <c r="B325" s="55" t="s">
        <v>65</v>
      </c>
      <c r="E325" s="55" t="s">
        <v>866</v>
      </c>
      <c r="G325" s="108"/>
      <c r="H325" s="109"/>
      <c r="I325" s="55" t="s">
        <v>1293</v>
      </c>
      <c r="J325" s="55" t="s">
        <v>1288</v>
      </c>
      <c r="K325" s="55" t="s">
        <v>923</v>
      </c>
      <c r="L325" s="57">
        <v>22.494346471362949</v>
      </c>
      <c r="M325" s="55">
        <v>20</v>
      </c>
      <c r="N325" s="55" t="s">
        <v>68</v>
      </c>
      <c r="AB325" s="55">
        <v>0</v>
      </c>
      <c r="AF325" s="59">
        <v>55485.935999999892</v>
      </c>
      <c r="AI325" s="55" t="s">
        <v>869</v>
      </c>
      <c r="AY325" s="110"/>
      <c r="AZ325" s="55">
        <v>622.61999999999898</v>
      </c>
      <c r="BA325" s="55">
        <v>22</v>
      </c>
      <c r="BB325" s="60">
        <v>13697.639999999978</v>
      </c>
      <c r="BC325" s="61">
        <f t="shared" si="10"/>
        <v>0.22230077120822586</v>
      </c>
    </row>
    <row r="326" spans="2:55" x14ac:dyDescent="0.25">
      <c r="B326" s="55" t="s">
        <v>72</v>
      </c>
      <c r="E326" s="55" t="s">
        <v>866</v>
      </c>
      <c r="F326" s="55"/>
      <c r="G326" s="121"/>
      <c r="H326" s="122"/>
      <c r="I326" s="55" t="s">
        <v>1295</v>
      </c>
      <c r="J326" s="55" t="s">
        <v>1296</v>
      </c>
      <c r="K326" s="55" t="s">
        <v>1237</v>
      </c>
      <c r="L326" s="57">
        <v>42.628327874509061</v>
      </c>
      <c r="M326" s="55">
        <v>20</v>
      </c>
      <c r="N326" s="55" t="s">
        <v>99</v>
      </c>
      <c r="AB326" s="55">
        <v>0</v>
      </c>
      <c r="AF326" s="59">
        <v>568462</v>
      </c>
      <c r="AH326" s="55"/>
      <c r="AI326" s="55" t="s">
        <v>869</v>
      </c>
      <c r="AJ326" s="55"/>
      <c r="AK326" s="55"/>
      <c r="AL326" s="55"/>
      <c r="AN326" s="55"/>
      <c r="AO326" s="55"/>
      <c r="AQ326" s="55"/>
      <c r="AR326" s="55"/>
      <c r="AT326" s="55"/>
      <c r="AU326" s="55"/>
      <c r="AY326" s="110"/>
      <c r="AZ326" s="55">
        <v>16893.889061069967</v>
      </c>
      <c r="BA326" s="55">
        <v>18.111111111111111</v>
      </c>
      <c r="BB326" s="55">
        <v>291518.9847722394</v>
      </c>
      <c r="BC326" s="61">
        <f t="shared" si="10"/>
        <v>4.7310993088377256</v>
      </c>
    </row>
    <row r="327" spans="2:55" x14ac:dyDescent="0.25">
      <c r="B327" s="55" t="s">
        <v>65</v>
      </c>
      <c r="E327" s="55" t="s">
        <v>866</v>
      </c>
      <c r="G327" s="108"/>
      <c r="H327" s="109"/>
      <c r="I327" s="55" t="s">
        <v>1297</v>
      </c>
      <c r="J327" s="55" t="s">
        <v>1298</v>
      </c>
      <c r="K327" s="55" t="s">
        <v>73</v>
      </c>
      <c r="L327" s="57">
        <v>18</v>
      </c>
      <c r="M327" s="55">
        <v>20</v>
      </c>
      <c r="N327" s="55" t="s">
        <v>68</v>
      </c>
      <c r="AB327" s="55">
        <v>0</v>
      </c>
      <c r="AF327" s="59">
        <v>7328.2320000000009</v>
      </c>
      <c r="AI327" s="55" t="s">
        <v>869</v>
      </c>
      <c r="AY327" s="110"/>
      <c r="AZ327" s="55">
        <v>3076.73</v>
      </c>
      <c r="BA327" s="55">
        <v>12</v>
      </c>
      <c r="BB327" s="60">
        <v>36920.76</v>
      </c>
      <c r="BC327" s="61">
        <f t="shared" si="10"/>
        <v>0.59919178935888451</v>
      </c>
    </row>
    <row r="328" spans="2:55" x14ac:dyDescent="0.25">
      <c r="B328" s="55" t="s">
        <v>65</v>
      </c>
      <c r="E328" s="55" t="s">
        <v>866</v>
      </c>
      <c r="G328" s="108"/>
      <c r="H328" s="109"/>
      <c r="I328" s="55" t="s">
        <v>1299</v>
      </c>
      <c r="J328" s="55" t="s">
        <v>92</v>
      </c>
      <c r="K328" s="55" t="s">
        <v>73</v>
      </c>
      <c r="L328" s="57">
        <v>23.266398435129688</v>
      </c>
      <c r="M328" s="55">
        <v>20</v>
      </c>
      <c r="N328" s="55" t="s">
        <v>68</v>
      </c>
      <c r="AB328" s="55">
        <v>0</v>
      </c>
      <c r="AF328" s="59">
        <v>94449.744000000006</v>
      </c>
      <c r="AI328" s="55" t="s">
        <v>869</v>
      </c>
      <c r="AY328" s="110"/>
      <c r="AZ328" s="55">
        <v>2707.72</v>
      </c>
      <c r="BA328" s="55">
        <v>20.5</v>
      </c>
      <c r="BB328" s="60">
        <v>52472.08</v>
      </c>
      <c r="BC328" s="61">
        <f t="shared" si="10"/>
        <v>0.85157617304146871</v>
      </c>
    </row>
    <row r="329" spans="2:55" x14ac:dyDescent="0.25">
      <c r="B329" s="55" t="s">
        <v>65</v>
      </c>
      <c r="E329" s="55" t="s">
        <v>866</v>
      </c>
      <c r="G329" s="108"/>
      <c r="H329" s="109"/>
      <c r="I329" s="55" t="s">
        <v>1288</v>
      </c>
      <c r="J329" s="55" t="s">
        <v>137</v>
      </c>
      <c r="K329" s="55" t="s">
        <v>1300</v>
      </c>
      <c r="L329" s="57">
        <v>26.158061891575549</v>
      </c>
      <c r="M329" s="55">
        <v>20</v>
      </c>
      <c r="N329" s="55" t="s">
        <v>68</v>
      </c>
      <c r="AB329" s="55">
        <v>7</v>
      </c>
      <c r="AF329" s="59">
        <v>30000</v>
      </c>
      <c r="AI329" s="55" t="s">
        <v>869</v>
      </c>
      <c r="AY329" s="110"/>
      <c r="AZ329" s="55">
        <v>1401.1599999999971</v>
      </c>
      <c r="BA329" s="55">
        <v>22</v>
      </c>
      <c r="BB329" s="60">
        <v>30825.519999999939</v>
      </c>
      <c r="BC329" s="61">
        <f t="shared" si="10"/>
        <v>0.50027135104255827</v>
      </c>
    </row>
    <row r="330" spans="2:55" x14ac:dyDescent="0.25">
      <c r="B330" s="55" t="s">
        <v>72</v>
      </c>
      <c r="E330" s="56" t="s">
        <v>888</v>
      </c>
      <c r="G330" s="125">
        <v>2000</v>
      </c>
      <c r="H330" s="126">
        <v>4000</v>
      </c>
      <c r="I330" s="77" t="s">
        <v>175</v>
      </c>
      <c r="J330" s="77" t="s">
        <v>176</v>
      </c>
      <c r="K330" s="77" t="s">
        <v>176</v>
      </c>
      <c r="L330" s="76">
        <v>62</v>
      </c>
      <c r="M330" s="77">
        <v>20</v>
      </c>
      <c r="N330" s="77" t="s">
        <v>99</v>
      </c>
      <c r="AB330" s="57">
        <v>0</v>
      </c>
      <c r="AF330" s="127">
        <v>245286.31049999999</v>
      </c>
      <c r="AY330" s="128" t="s">
        <v>177</v>
      </c>
      <c r="AZ330" s="78">
        <v>8744.61</v>
      </c>
      <c r="BA330" s="76">
        <v>17</v>
      </c>
      <c r="BB330" s="79">
        <v>148658.37</v>
      </c>
      <c r="BC330" s="40">
        <f t="shared" si="10"/>
        <v>2.4125959141543976</v>
      </c>
    </row>
    <row r="331" spans="2:55" x14ac:dyDescent="0.25">
      <c r="B331" s="55" t="s">
        <v>72</v>
      </c>
      <c r="D331" s="55" t="s">
        <v>1540</v>
      </c>
      <c r="E331" s="55" t="s">
        <v>866</v>
      </c>
      <c r="F331" s="55"/>
      <c r="G331" s="121"/>
      <c r="H331" s="122"/>
      <c r="I331" s="55" t="s">
        <v>1294</v>
      </c>
      <c r="J331" s="55" t="s">
        <v>73</v>
      </c>
      <c r="K331" s="55" t="s">
        <v>73</v>
      </c>
      <c r="L331" s="57">
        <v>18.025173591796005</v>
      </c>
      <c r="M331" s="55">
        <v>20</v>
      </c>
      <c r="N331" s="55" t="s">
        <v>68</v>
      </c>
      <c r="AB331" s="55">
        <v>0</v>
      </c>
      <c r="AF331" s="59">
        <v>30000</v>
      </c>
      <c r="AH331" s="55"/>
      <c r="AI331" s="55" t="s">
        <v>869</v>
      </c>
      <c r="AJ331" s="55"/>
      <c r="AK331" s="55"/>
      <c r="AL331" s="55"/>
      <c r="AN331" s="55"/>
      <c r="AO331" s="55"/>
      <c r="AQ331" s="55"/>
      <c r="AR331" s="55"/>
      <c r="AT331" s="55"/>
      <c r="AU331" s="55"/>
      <c r="AY331" s="110"/>
      <c r="AZ331" s="55">
        <v>669.44059379999896</v>
      </c>
      <c r="BA331" s="55">
        <v>20</v>
      </c>
      <c r="BB331" s="55">
        <v>13388.811875999978</v>
      </c>
      <c r="BC331" s="61">
        <f t="shared" si="10"/>
        <v>0.21728875964010247</v>
      </c>
    </row>
    <row r="332" spans="2:55" x14ac:dyDescent="0.25">
      <c r="B332" s="55" t="s">
        <v>65</v>
      </c>
      <c r="E332" s="55" t="s">
        <v>866</v>
      </c>
      <c r="F332" s="55"/>
      <c r="G332" s="121"/>
      <c r="H332" s="122"/>
      <c r="I332" s="55" t="s">
        <v>1302</v>
      </c>
      <c r="J332" s="55" t="s">
        <v>1288</v>
      </c>
      <c r="K332" s="55" t="s">
        <v>73</v>
      </c>
      <c r="L332" s="57">
        <v>61</v>
      </c>
      <c r="M332" s="55">
        <v>20</v>
      </c>
      <c r="N332" s="55" t="s">
        <v>68</v>
      </c>
      <c r="AB332" s="55">
        <v>0</v>
      </c>
      <c r="AF332" s="59">
        <v>8354.34</v>
      </c>
      <c r="AH332" s="55"/>
      <c r="AI332" s="55" t="s">
        <v>869</v>
      </c>
      <c r="AJ332" s="55"/>
      <c r="AK332" s="55"/>
      <c r="AL332" s="55"/>
      <c r="AN332" s="55"/>
      <c r="AO332" s="55"/>
      <c r="AQ332" s="55"/>
      <c r="AR332" s="55"/>
      <c r="AT332" s="55"/>
      <c r="AU332" s="55"/>
      <c r="AY332" s="120"/>
      <c r="AZ332" s="55">
        <v>226.18</v>
      </c>
      <c r="BA332" s="55">
        <v>18</v>
      </c>
      <c r="BB332" s="55">
        <v>4071.2400000000002</v>
      </c>
      <c r="BC332" s="61">
        <f t="shared" si="10"/>
        <v>6.6072680532834785E-2</v>
      </c>
    </row>
    <row r="333" spans="2:55" x14ac:dyDescent="0.25">
      <c r="B333" s="20" t="s">
        <v>65</v>
      </c>
      <c r="C333" s="20"/>
      <c r="D333" s="20" t="s">
        <v>767</v>
      </c>
      <c r="E333" s="24" t="s">
        <v>888</v>
      </c>
      <c r="F333" s="25"/>
      <c r="G333" s="281">
        <v>500</v>
      </c>
      <c r="H333" s="282">
        <v>599</v>
      </c>
      <c r="I333" s="20" t="s">
        <v>606</v>
      </c>
      <c r="J333" s="20" t="s">
        <v>605</v>
      </c>
      <c r="K333" s="20" t="s">
        <v>602</v>
      </c>
      <c r="L333" s="27">
        <v>24</v>
      </c>
      <c r="M333" s="20">
        <v>21</v>
      </c>
      <c r="N333" s="20" t="s">
        <v>68</v>
      </c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41">
        <v>41704.300000000003</v>
      </c>
      <c r="AG333" s="41">
        <v>208260.52</v>
      </c>
      <c r="AH333" s="25" t="s">
        <v>74</v>
      </c>
      <c r="AI333" s="20"/>
      <c r="AJ333" s="27"/>
      <c r="AK333" s="41"/>
      <c r="AL333" s="41"/>
      <c r="AM333" s="20"/>
      <c r="AN333" s="41"/>
      <c r="AO333" s="41"/>
      <c r="AP333" s="20"/>
      <c r="AQ333" s="41"/>
      <c r="AR333" s="41"/>
      <c r="AS333" s="20"/>
      <c r="AT333" s="41"/>
      <c r="AU333" s="41"/>
      <c r="AV333" s="20"/>
      <c r="AW333" s="20"/>
      <c r="AX333" s="20"/>
      <c r="AY333" s="153" t="s">
        <v>1303</v>
      </c>
      <c r="AZ333" s="55">
        <v>1121</v>
      </c>
      <c r="BA333" s="55">
        <v>24</v>
      </c>
      <c r="BB333" s="60">
        <v>26906</v>
      </c>
      <c r="BC333" s="40">
        <f t="shared" si="10"/>
        <v>0.43666095401313909</v>
      </c>
    </row>
    <row r="334" spans="2:55" x14ac:dyDescent="0.25">
      <c r="B334" s="55" t="s">
        <v>65</v>
      </c>
      <c r="D334" s="55" t="s">
        <v>1474</v>
      </c>
      <c r="E334" s="55" t="s">
        <v>866</v>
      </c>
      <c r="G334" s="125"/>
      <c r="H334" s="126"/>
      <c r="I334" s="71" t="s">
        <v>1304</v>
      </c>
      <c r="J334" s="71" t="s">
        <v>1305</v>
      </c>
      <c r="K334" s="71" t="s">
        <v>1306</v>
      </c>
      <c r="L334" s="66">
        <v>79</v>
      </c>
      <c r="M334" s="71">
        <v>21</v>
      </c>
      <c r="N334" s="71" t="s">
        <v>68</v>
      </c>
      <c r="Q334" s="57"/>
      <c r="R334" s="57"/>
      <c r="S334" s="61"/>
      <c r="T334" s="57"/>
      <c r="V334" s="57"/>
      <c r="W334" s="59"/>
      <c r="X334" s="59"/>
      <c r="Y334" s="59"/>
      <c r="Z334" s="59"/>
      <c r="AA334" s="59"/>
      <c r="AC334" s="59"/>
      <c r="AD334" s="59"/>
      <c r="AF334" s="103">
        <v>30106.943999999959</v>
      </c>
      <c r="AG334" s="59" t="s">
        <v>1475</v>
      </c>
      <c r="AI334" s="55" t="s">
        <v>869</v>
      </c>
      <c r="AY334" s="111"/>
      <c r="AZ334" s="73"/>
      <c r="BA334" s="66"/>
      <c r="BB334" s="73">
        <v>16726</v>
      </c>
      <c r="BC334" s="61">
        <f t="shared" si="10"/>
        <v>0.27144841733530678</v>
      </c>
    </row>
    <row r="335" spans="2:55" x14ac:dyDescent="0.25">
      <c r="B335" s="55" t="s">
        <v>65</v>
      </c>
      <c r="D335" s="55" t="s">
        <v>1474</v>
      </c>
      <c r="E335" s="55" t="s">
        <v>866</v>
      </c>
      <c r="G335" s="125"/>
      <c r="H335" s="126"/>
      <c r="I335" s="71" t="s">
        <v>1307</v>
      </c>
      <c r="J335" s="71" t="s">
        <v>1308</v>
      </c>
      <c r="K335" s="71" t="s">
        <v>1309</v>
      </c>
      <c r="L335" s="66">
        <v>27.744583556576021</v>
      </c>
      <c r="M335" s="71">
        <v>21</v>
      </c>
      <c r="N335" s="71" t="s">
        <v>68</v>
      </c>
      <c r="AB335" s="57">
        <v>0</v>
      </c>
      <c r="AF335" s="103">
        <v>63563.111999999972</v>
      </c>
      <c r="AG335" s="59" t="s">
        <v>1475</v>
      </c>
      <c r="AI335" s="55" t="s">
        <v>869</v>
      </c>
      <c r="AY335" s="111"/>
      <c r="AZ335" s="73">
        <v>1773.869999999999</v>
      </c>
      <c r="BA335" s="66">
        <v>20</v>
      </c>
      <c r="BB335" s="73">
        <v>35312.839999999982</v>
      </c>
      <c r="BC335" s="61">
        <f t="shared" si="10"/>
        <v>0.57309664771104329</v>
      </c>
    </row>
    <row r="336" spans="2:55" x14ac:dyDescent="0.25">
      <c r="B336" s="55" t="s">
        <v>65</v>
      </c>
      <c r="D336" s="55" t="s">
        <v>1474</v>
      </c>
      <c r="E336" s="55" t="s">
        <v>866</v>
      </c>
      <c r="G336" s="108"/>
      <c r="H336" s="109"/>
      <c r="I336" s="55" t="s">
        <v>1310</v>
      </c>
      <c r="J336" s="55" t="s">
        <v>1308</v>
      </c>
      <c r="K336" s="55" t="s">
        <v>73</v>
      </c>
      <c r="L336" s="57">
        <v>26.798117084720019</v>
      </c>
      <c r="M336" s="55">
        <v>21</v>
      </c>
      <c r="N336" s="55" t="s">
        <v>68</v>
      </c>
      <c r="AB336" s="55">
        <v>0</v>
      </c>
      <c r="AF336" s="59">
        <v>58023.216000000008</v>
      </c>
      <c r="AG336" s="59" t="s">
        <v>1475</v>
      </c>
      <c r="AI336" s="55" t="s">
        <v>869</v>
      </c>
      <c r="AY336" s="110"/>
      <c r="AZ336" s="55">
        <v>1790.8400000000001</v>
      </c>
      <c r="BA336" s="55">
        <v>18</v>
      </c>
      <c r="BB336" s="60">
        <v>32235.120000000003</v>
      </c>
      <c r="BC336" s="61">
        <f t="shared" si="10"/>
        <v>0.52314793175975705</v>
      </c>
    </row>
    <row r="337" spans="2:55" x14ac:dyDescent="0.25">
      <c r="B337" s="55" t="s">
        <v>65</v>
      </c>
      <c r="E337" s="55" t="s">
        <v>937</v>
      </c>
      <c r="F337" s="55"/>
      <c r="G337" s="121"/>
      <c r="H337" s="122"/>
      <c r="I337" s="55" t="s">
        <v>100</v>
      </c>
      <c r="J337" s="55" t="s">
        <v>1311</v>
      </c>
      <c r="K337" s="55" t="s">
        <v>73</v>
      </c>
      <c r="M337" s="55">
        <v>21</v>
      </c>
      <c r="N337" s="55" t="s">
        <v>68</v>
      </c>
      <c r="AF337" s="59">
        <v>790710</v>
      </c>
      <c r="AH337" s="55"/>
      <c r="AI337" s="55" t="s">
        <v>869</v>
      </c>
      <c r="AJ337" s="55"/>
      <c r="AK337" s="55"/>
      <c r="AL337" s="55"/>
      <c r="AN337" s="55"/>
      <c r="AO337" s="55"/>
      <c r="AQ337" s="55"/>
      <c r="AR337" s="55"/>
      <c r="AT337" s="55"/>
      <c r="AU337" s="55"/>
      <c r="AY337" s="110"/>
      <c r="BB337" s="55">
        <v>395355</v>
      </c>
      <c r="BC337" s="61">
        <f t="shared" si="10"/>
        <v>6.4162674300849112</v>
      </c>
    </row>
    <row r="338" spans="2:55" ht="15.75" thickBot="1" x14ac:dyDescent="0.3">
      <c r="B338" s="55" t="s">
        <v>65</v>
      </c>
      <c r="D338" s="55" t="s">
        <v>1313</v>
      </c>
      <c r="E338" s="55" t="s">
        <v>866</v>
      </c>
      <c r="F338" s="55"/>
      <c r="G338" s="134"/>
      <c r="H338" s="135"/>
      <c r="I338" s="55" t="s">
        <v>1314</v>
      </c>
      <c r="J338" s="55" t="s">
        <v>104</v>
      </c>
      <c r="K338" s="55" t="s">
        <v>1315</v>
      </c>
      <c r="L338" s="57">
        <v>22.23228448398466</v>
      </c>
      <c r="M338" s="55">
        <v>21</v>
      </c>
      <c r="N338" s="55" t="s">
        <v>69</v>
      </c>
      <c r="AB338" s="55">
        <v>6</v>
      </c>
      <c r="AF338" s="59">
        <v>90116</v>
      </c>
      <c r="AG338" s="59">
        <v>47667.64</v>
      </c>
      <c r="AH338" s="55"/>
      <c r="AI338" s="55" t="s">
        <v>869</v>
      </c>
      <c r="AJ338" s="55"/>
      <c r="AK338" s="55"/>
      <c r="AL338" s="55"/>
      <c r="AN338" s="55"/>
      <c r="AO338" s="55"/>
      <c r="AQ338" s="55"/>
      <c r="AR338" s="55"/>
      <c r="AT338" s="55"/>
      <c r="AU338" s="55"/>
      <c r="AY338" s="110"/>
      <c r="AZ338" s="55">
        <v>1992.2543246099879</v>
      </c>
      <c r="BA338" s="55">
        <v>23.2</v>
      </c>
      <c r="BB338" s="55">
        <v>46213.309466029721</v>
      </c>
      <c r="BC338" s="61">
        <f t="shared" si="10"/>
        <v>0.75000177653835465</v>
      </c>
    </row>
    <row r="339" spans="2:55" x14ac:dyDescent="0.25">
      <c r="B339" s="28"/>
      <c r="C339" s="28"/>
      <c r="D339" s="28"/>
      <c r="E339" s="29">
        <v>42917</v>
      </c>
      <c r="F339" s="30"/>
      <c r="G339" s="28"/>
      <c r="H339" s="28"/>
      <c r="I339" s="28" t="s">
        <v>110</v>
      </c>
      <c r="J339" s="28" t="s">
        <v>111</v>
      </c>
      <c r="K339" s="28" t="s">
        <v>73</v>
      </c>
      <c r="L339" s="35"/>
      <c r="M339" s="28">
        <v>21</v>
      </c>
      <c r="N339" s="28" t="s">
        <v>68</v>
      </c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34">
        <v>27956</v>
      </c>
      <c r="AG339" s="34"/>
      <c r="AH339" s="30"/>
      <c r="AI339" s="28" t="s">
        <v>129</v>
      </c>
      <c r="AJ339" s="35"/>
      <c r="AK339" s="34"/>
      <c r="AL339" s="34"/>
      <c r="AM339" s="28"/>
      <c r="AN339" s="34"/>
      <c r="AO339" s="34"/>
      <c r="AP339" s="28"/>
      <c r="AQ339" s="34"/>
      <c r="AR339" s="34"/>
      <c r="AS339" s="28"/>
      <c r="AT339" s="34"/>
      <c r="AU339" s="34"/>
      <c r="AV339" s="28"/>
      <c r="AW339" s="28"/>
      <c r="AX339" s="28"/>
      <c r="AY339" s="223" t="s">
        <v>151</v>
      </c>
      <c r="AZ339" s="28"/>
      <c r="BA339" s="28"/>
      <c r="BB339" s="39">
        <v>16943</v>
      </c>
      <c r="BC339" s="40">
        <f t="shared" si="10"/>
        <v>0.27497013840201501</v>
      </c>
    </row>
    <row r="340" spans="2:55" x14ac:dyDescent="0.25">
      <c r="B340" s="28"/>
      <c r="C340" s="28"/>
      <c r="D340" s="28"/>
      <c r="E340" s="29">
        <v>42917</v>
      </c>
      <c r="F340" s="30"/>
      <c r="G340" s="28"/>
      <c r="H340" s="28"/>
      <c r="I340" s="28" t="s">
        <v>105</v>
      </c>
      <c r="J340" s="28" t="s">
        <v>106</v>
      </c>
      <c r="K340" s="28" t="s">
        <v>107</v>
      </c>
      <c r="L340" s="35"/>
      <c r="M340" s="28">
        <v>21</v>
      </c>
      <c r="N340" s="28" t="s">
        <v>68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34">
        <v>57107</v>
      </c>
      <c r="AG340" s="34"/>
      <c r="AH340" s="30"/>
      <c r="AI340" s="28" t="s">
        <v>108</v>
      </c>
      <c r="AJ340" s="35" t="s">
        <v>109</v>
      </c>
      <c r="AK340" s="34">
        <v>50000</v>
      </c>
      <c r="AL340" s="34"/>
      <c r="AM340" s="28"/>
      <c r="AN340" s="34"/>
      <c r="AO340" s="34"/>
      <c r="AP340" s="28"/>
      <c r="AQ340" s="34"/>
      <c r="AR340" s="34"/>
      <c r="AS340" s="28"/>
      <c r="AT340" s="34"/>
      <c r="AU340" s="34"/>
      <c r="AV340" s="28"/>
      <c r="AW340" s="28"/>
      <c r="AX340" s="28"/>
      <c r="AY340" s="223" t="s">
        <v>151</v>
      </c>
      <c r="AZ340" s="28"/>
      <c r="BA340" s="28"/>
      <c r="BB340" s="39">
        <v>34610</v>
      </c>
      <c r="BC340" s="40">
        <f t="shared" si="10"/>
        <v>0.56169016644595049</v>
      </c>
    </row>
    <row r="341" spans="2:55" x14ac:dyDescent="0.25">
      <c r="B341" s="55" t="s">
        <v>65</v>
      </c>
      <c r="D341" s="55" t="s">
        <v>1474</v>
      </c>
      <c r="E341" s="55" t="s">
        <v>866</v>
      </c>
      <c r="G341" s="66"/>
      <c r="H341" s="66"/>
      <c r="I341" s="71" t="s">
        <v>1305</v>
      </c>
      <c r="J341" s="71" t="s">
        <v>1307</v>
      </c>
      <c r="K341" s="71" t="s">
        <v>73</v>
      </c>
      <c r="L341" s="66">
        <v>35.377684397108943</v>
      </c>
      <c r="M341" s="71">
        <v>21</v>
      </c>
      <c r="N341" s="71" t="s">
        <v>68</v>
      </c>
      <c r="Q341" s="57"/>
      <c r="R341" s="57"/>
      <c r="S341" s="61"/>
      <c r="T341" s="57"/>
      <c r="V341" s="57"/>
      <c r="W341" s="59"/>
      <c r="X341" s="59"/>
      <c r="Y341" s="59"/>
      <c r="Z341" s="59"/>
      <c r="AA341" s="59"/>
      <c r="AB341" s="55">
        <v>0</v>
      </c>
      <c r="AC341" s="59"/>
      <c r="AD341" s="59"/>
      <c r="AF341" s="103">
        <v>47118.959999999985</v>
      </c>
      <c r="AG341" s="59">
        <v>5437</v>
      </c>
      <c r="AI341" s="55" t="s">
        <v>869</v>
      </c>
      <c r="AY341" s="63"/>
      <c r="AZ341" s="73">
        <v>1583.1699999999989</v>
      </c>
      <c r="BA341" s="66">
        <v>16.25</v>
      </c>
      <c r="BB341" s="73">
        <v>26177.19999999999</v>
      </c>
      <c r="BC341" s="61">
        <f t="shared" si="10"/>
        <v>0.42483316455038805</v>
      </c>
    </row>
    <row r="342" spans="2:55" x14ac:dyDescent="0.25">
      <c r="B342" s="55" t="s">
        <v>65</v>
      </c>
      <c r="D342" s="55" t="s">
        <v>1474</v>
      </c>
      <c r="E342" s="55" t="s">
        <v>866</v>
      </c>
      <c r="F342" s="55"/>
      <c r="G342" s="102"/>
      <c r="H342" s="102"/>
      <c r="I342" s="55" t="s">
        <v>1319</v>
      </c>
      <c r="J342" s="55" t="s">
        <v>1307</v>
      </c>
      <c r="K342" s="55" t="s">
        <v>1304</v>
      </c>
      <c r="L342" s="57">
        <v>20</v>
      </c>
      <c r="M342" s="55">
        <v>21</v>
      </c>
      <c r="N342" s="55" t="s">
        <v>68</v>
      </c>
      <c r="AB342" s="55">
        <v>0</v>
      </c>
      <c r="AF342" s="59">
        <v>43749.504000000001</v>
      </c>
      <c r="AG342" s="59" t="s">
        <v>1475</v>
      </c>
      <c r="AH342" s="55"/>
      <c r="AI342" s="55" t="s">
        <v>869</v>
      </c>
      <c r="AJ342" s="55"/>
      <c r="AK342" s="55"/>
      <c r="AL342" s="55"/>
      <c r="AN342" s="55"/>
      <c r="AO342" s="55"/>
      <c r="AQ342" s="55"/>
      <c r="AR342" s="55"/>
      <c r="AT342" s="55"/>
      <c r="AU342" s="55"/>
      <c r="AY342" s="101"/>
      <c r="AZ342" s="55">
        <v>1012.72</v>
      </c>
      <c r="BA342" s="55">
        <v>24</v>
      </c>
      <c r="BB342" s="55">
        <v>24305.279999999999</v>
      </c>
      <c r="BC342" s="61">
        <f t="shared" si="10"/>
        <v>0.39445353275687467</v>
      </c>
    </row>
    <row r="343" spans="2:55" x14ac:dyDescent="0.25">
      <c r="B343" s="55" t="s">
        <v>65</v>
      </c>
      <c r="D343" s="55" t="s">
        <v>1532</v>
      </c>
      <c r="E343" s="55" t="s">
        <v>866</v>
      </c>
      <c r="G343" s="100"/>
      <c r="H343" s="100"/>
      <c r="I343" s="55" t="s">
        <v>1320</v>
      </c>
      <c r="J343" s="55" t="s">
        <v>1321</v>
      </c>
      <c r="K343" s="55" t="s">
        <v>819</v>
      </c>
      <c r="L343" s="57">
        <v>59</v>
      </c>
      <c r="M343" s="55">
        <v>21</v>
      </c>
      <c r="N343" s="55" t="s">
        <v>68</v>
      </c>
      <c r="AB343" s="55">
        <v>2</v>
      </c>
      <c r="AF343" s="59">
        <v>47460.15</v>
      </c>
      <c r="AG343" s="59" t="s">
        <v>1593</v>
      </c>
      <c r="AI343" s="55" t="s">
        <v>869</v>
      </c>
      <c r="AY343" s="101"/>
      <c r="AZ343" s="55">
        <v>1054.67</v>
      </c>
      <c r="BA343" s="55">
        <v>25</v>
      </c>
      <c r="BB343" s="60">
        <v>26366.75</v>
      </c>
      <c r="BC343" s="61">
        <f t="shared" si="10"/>
        <v>0.42790939601672251</v>
      </c>
    </row>
    <row r="344" spans="2:55" x14ac:dyDescent="0.25">
      <c r="B344" s="55" t="s">
        <v>65</v>
      </c>
      <c r="D344" s="55" t="s">
        <v>1532</v>
      </c>
      <c r="E344" s="55" t="s">
        <v>866</v>
      </c>
      <c r="G344" s="100"/>
      <c r="H344" s="100"/>
      <c r="I344" s="55" t="s">
        <v>819</v>
      </c>
      <c r="J344" s="55" t="s">
        <v>1321</v>
      </c>
      <c r="K344" s="55" t="s">
        <v>1322</v>
      </c>
      <c r="L344" s="57">
        <v>30.992718177325496</v>
      </c>
      <c r="M344" s="55">
        <v>21</v>
      </c>
      <c r="N344" s="55" t="s">
        <v>68</v>
      </c>
      <c r="AB344" s="55">
        <v>10</v>
      </c>
      <c r="AF344" s="59">
        <v>107083.07999999994</v>
      </c>
      <c r="AG344" s="59" t="s">
        <v>1593</v>
      </c>
      <c r="AI344" s="55" t="s">
        <v>869</v>
      </c>
      <c r="AY344" s="101"/>
      <c r="AZ344" s="55">
        <v>2074.099999999999</v>
      </c>
      <c r="BA344" s="55">
        <v>29.75</v>
      </c>
      <c r="BB344" s="60">
        <v>59490.599999999969</v>
      </c>
      <c r="BC344" s="61">
        <f t="shared" si="10"/>
        <v>0.96548064189452321</v>
      </c>
    </row>
    <row r="345" spans="2:55" x14ac:dyDescent="0.25">
      <c r="B345" s="55" t="s">
        <v>65</v>
      </c>
      <c r="D345" s="55" t="s">
        <v>1474</v>
      </c>
      <c r="E345" s="55" t="s">
        <v>866</v>
      </c>
      <c r="G345" s="66"/>
      <c r="H345" s="66"/>
      <c r="I345" s="71" t="s">
        <v>1309</v>
      </c>
      <c r="J345" s="71" t="s">
        <v>1307</v>
      </c>
      <c r="K345" s="71" t="s">
        <v>1304</v>
      </c>
      <c r="L345" s="66">
        <v>14</v>
      </c>
      <c r="M345" s="71">
        <v>21</v>
      </c>
      <c r="N345" s="71" t="s">
        <v>68</v>
      </c>
      <c r="AB345" s="57">
        <v>0</v>
      </c>
      <c r="AF345" s="103">
        <v>43307.29799999958</v>
      </c>
      <c r="AG345" s="59" t="s">
        <v>1475</v>
      </c>
      <c r="AI345" s="55" t="s">
        <v>869</v>
      </c>
      <c r="AY345" s="63"/>
      <c r="AZ345" s="73">
        <v>1046.0699999999899</v>
      </c>
      <c r="BA345" s="66">
        <v>23</v>
      </c>
      <c r="BB345" s="73">
        <v>24059.609999999768</v>
      </c>
      <c r="BC345" s="61">
        <f t="shared" si="10"/>
        <v>0.39046652255199438</v>
      </c>
    </row>
    <row r="346" spans="2:55" x14ac:dyDescent="0.25">
      <c r="B346" s="55" t="s">
        <v>65</v>
      </c>
      <c r="D346" s="55" t="s">
        <v>1313</v>
      </c>
      <c r="E346" s="55" t="s">
        <v>866</v>
      </c>
      <c r="F346" s="55"/>
      <c r="G346" s="100"/>
      <c r="H346" s="100"/>
      <c r="I346" s="55" t="s">
        <v>1323</v>
      </c>
      <c r="J346" s="55" t="s">
        <v>1315</v>
      </c>
      <c r="K346" s="55" t="s">
        <v>1324</v>
      </c>
      <c r="L346" s="57">
        <v>45.878963101776655</v>
      </c>
      <c r="M346" s="55">
        <v>21</v>
      </c>
      <c r="N346" s="55" t="s">
        <v>69</v>
      </c>
      <c r="AB346" s="55">
        <v>7</v>
      </c>
      <c r="AF346" s="59">
        <v>130320</v>
      </c>
      <c r="AG346" s="59" t="s">
        <v>1594</v>
      </c>
      <c r="AH346" s="55"/>
      <c r="AI346" s="55" t="s">
        <v>869</v>
      </c>
      <c r="AJ346" s="55"/>
      <c r="AK346" s="55"/>
      <c r="AL346" s="55"/>
      <c r="AN346" s="55"/>
      <c r="AO346" s="55"/>
      <c r="AQ346" s="55"/>
      <c r="AR346" s="55"/>
      <c r="AT346" s="55"/>
      <c r="AU346" s="55"/>
      <c r="AY346" s="101"/>
      <c r="AZ346" s="55">
        <v>2906.2099999999941</v>
      </c>
      <c r="BA346" s="55">
        <v>22.8</v>
      </c>
      <c r="BB346" s="55">
        <v>66830.85999999987</v>
      </c>
      <c r="BC346" s="61">
        <f t="shared" si="10"/>
        <v>1.0846066708213218</v>
      </c>
    </row>
    <row r="347" spans="2:55" x14ac:dyDescent="0.25">
      <c r="B347" s="55" t="s">
        <v>65</v>
      </c>
      <c r="D347" s="55" t="s">
        <v>1532</v>
      </c>
      <c r="E347" s="55" t="s">
        <v>866</v>
      </c>
      <c r="G347" s="100"/>
      <c r="H347" s="100"/>
      <c r="I347" s="55" t="s">
        <v>1325</v>
      </c>
      <c r="J347" s="55" t="s">
        <v>188</v>
      </c>
      <c r="K347" s="55" t="s">
        <v>78</v>
      </c>
      <c r="L347" s="57">
        <v>27.499860374197155</v>
      </c>
      <c r="M347" s="55">
        <v>21</v>
      </c>
      <c r="N347" s="55" t="s">
        <v>68</v>
      </c>
      <c r="AB347" s="55">
        <v>2</v>
      </c>
      <c r="AF347" s="59">
        <v>45249.515999999952</v>
      </c>
      <c r="AG347" s="59" t="s">
        <v>1593</v>
      </c>
      <c r="AI347" s="55" t="s">
        <v>869</v>
      </c>
      <c r="AY347" s="101"/>
      <c r="AZ347" s="55">
        <v>966.86999999999898</v>
      </c>
      <c r="BA347" s="55">
        <v>26</v>
      </c>
      <c r="BB347" s="60">
        <v>25138.619999999974</v>
      </c>
      <c r="BC347" s="61">
        <f t="shared" si="10"/>
        <v>0.40797791540079414</v>
      </c>
    </row>
    <row r="348" spans="2:55" x14ac:dyDescent="0.25">
      <c r="B348" s="55" t="s">
        <v>65</v>
      </c>
      <c r="D348" s="55" t="s">
        <v>1532</v>
      </c>
      <c r="E348" s="55" t="s">
        <v>866</v>
      </c>
      <c r="G348" s="100"/>
      <c r="H348" s="100"/>
      <c r="I348" s="55" t="s">
        <v>1322</v>
      </c>
      <c r="J348" s="55" t="s">
        <v>1326</v>
      </c>
      <c r="K348" s="55" t="s">
        <v>78</v>
      </c>
      <c r="L348" s="57">
        <v>31.391034924056179</v>
      </c>
      <c r="M348" s="55">
        <v>21</v>
      </c>
      <c r="N348" s="55" t="s">
        <v>68</v>
      </c>
      <c r="AB348" s="55">
        <v>4</v>
      </c>
      <c r="AF348" s="59">
        <v>80171.099999999948</v>
      </c>
      <c r="AG348" s="59">
        <v>97498.02</v>
      </c>
      <c r="AI348" s="55" t="s">
        <v>869</v>
      </c>
      <c r="AY348" s="101"/>
      <c r="AZ348" s="55">
        <v>1484.6499999999992</v>
      </c>
      <c r="BA348" s="55">
        <v>30</v>
      </c>
      <c r="BB348" s="60">
        <v>44539.499999999971</v>
      </c>
      <c r="BC348" s="61">
        <f t="shared" si="10"/>
        <v>0.72283730622419518</v>
      </c>
    </row>
    <row r="349" spans="2:55" x14ac:dyDescent="0.25">
      <c r="B349" s="55" t="s">
        <v>65</v>
      </c>
      <c r="D349" s="55" t="s">
        <v>1327</v>
      </c>
      <c r="E349" s="55" t="s">
        <v>866</v>
      </c>
      <c r="F349" s="55"/>
      <c r="G349" s="102"/>
      <c r="H349" s="102"/>
      <c r="I349" s="55" t="s">
        <v>1328</v>
      </c>
      <c r="J349" s="55" t="s">
        <v>1324</v>
      </c>
      <c r="K349" s="55" t="s">
        <v>104</v>
      </c>
      <c r="L349" s="57">
        <v>45.527423185394106</v>
      </c>
      <c r="M349" s="55">
        <v>21</v>
      </c>
      <c r="N349" s="55" t="s">
        <v>68</v>
      </c>
      <c r="AB349" s="55">
        <v>0</v>
      </c>
      <c r="AF349" s="59">
        <v>116415.35999999946</v>
      </c>
      <c r="AG349" s="59">
        <v>1711.66</v>
      </c>
      <c r="AH349" s="55"/>
      <c r="AI349" s="55" t="s">
        <v>869</v>
      </c>
      <c r="AJ349" s="55"/>
      <c r="AK349" s="55"/>
      <c r="AL349" s="55"/>
      <c r="AN349" s="55"/>
      <c r="AO349" s="55"/>
      <c r="AQ349" s="55"/>
      <c r="AR349" s="55"/>
      <c r="AT349" s="55"/>
      <c r="AU349" s="55"/>
      <c r="AY349" s="101"/>
      <c r="AZ349" s="55">
        <v>2694.7999999999884</v>
      </c>
      <c r="BA349" s="55">
        <v>24</v>
      </c>
      <c r="BB349" s="55">
        <v>64675.199999999699</v>
      </c>
      <c r="BC349" s="61">
        <f t="shared" si="10"/>
        <v>1.0496221858689676</v>
      </c>
    </row>
    <row r="350" spans="2:55" x14ac:dyDescent="0.25">
      <c r="B350" s="55" t="s">
        <v>65</v>
      </c>
      <c r="E350" s="55" t="s">
        <v>866</v>
      </c>
      <c r="G350" s="100"/>
      <c r="H350" s="100"/>
      <c r="I350" s="55" t="s">
        <v>1306</v>
      </c>
      <c r="J350" s="55" t="s">
        <v>1304</v>
      </c>
      <c r="K350" s="55" t="s">
        <v>73</v>
      </c>
      <c r="L350" s="57">
        <v>52</v>
      </c>
      <c r="M350" s="55">
        <v>21</v>
      </c>
      <c r="N350" s="55" t="s">
        <v>68</v>
      </c>
      <c r="AB350" s="55">
        <v>0</v>
      </c>
      <c r="AF350" s="59">
        <v>3236.7599999999966</v>
      </c>
      <c r="AI350" s="55" t="s">
        <v>869</v>
      </c>
      <c r="AY350" s="101"/>
      <c r="AZ350" s="55">
        <v>89.909999999999897</v>
      </c>
      <c r="BA350" s="55">
        <v>20</v>
      </c>
      <c r="BB350" s="60">
        <v>1798.199999999998</v>
      </c>
      <c r="BC350" s="61">
        <f t="shared" si="10"/>
        <v>2.9183220378593097E-2</v>
      </c>
    </row>
    <row r="351" spans="2:55" x14ac:dyDescent="0.25">
      <c r="B351" s="20" t="s">
        <v>65</v>
      </c>
      <c r="C351" s="20"/>
      <c r="D351" s="20" t="s">
        <v>1541</v>
      </c>
      <c r="E351" s="20" t="s">
        <v>866</v>
      </c>
      <c r="F351" s="25"/>
      <c r="G351" s="193"/>
      <c r="H351" s="193"/>
      <c r="I351" s="20" t="s">
        <v>1329</v>
      </c>
      <c r="J351" s="20" t="s">
        <v>1330</v>
      </c>
      <c r="K351" s="20" t="s">
        <v>73</v>
      </c>
      <c r="L351" s="27">
        <v>39</v>
      </c>
      <c r="M351" s="20">
        <v>22</v>
      </c>
      <c r="N351" s="55" t="s">
        <v>68</v>
      </c>
      <c r="AB351" s="55">
        <v>2</v>
      </c>
      <c r="AF351" s="59">
        <v>7681.2119999999613</v>
      </c>
      <c r="AH351" s="37" t="s">
        <v>746</v>
      </c>
      <c r="AI351" s="55" t="s">
        <v>869</v>
      </c>
      <c r="AY351" s="101"/>
      <c r="AZ351" s="55">
        <v>193.969999999999</v>
      </c>
      <c r="BA351" s="55">
        <v>22</v>
      </c>
      <c r="BB351" s="60">
        <v>4267.3399999999783</v>
      </c>
      <c r="BC351" s="61">
        <f t="shared" si="10"/>
        <v>6.9255212796343557E-2</v>
      </c>
    </row>
    <row r="352" spans="2:55" x14ac:dyDescent="0.25">
      <c r="B352" s="20" t="s">
        <v>65</v>
      </c>
      <c r="C352" s="20"/>
      <c r="D352" s="20" t="s">
        <v>1541</v>
      </c>
      <c r="E352" s="20" t="s">
        <v>866</v>
      </c>
      <c r="F352" s="20"/>
      <c r="G352" s="144"/>
      <c r="H352" s="144"/>
      <c r="I352" s="20" t="s">
        <v>1330</v>
      </c>
      <c r="J352" s="20" t="s">
        <v>1331</v>
      </c>
      <c r="K352" s="20" t="s">
        <v>73</v>
      </c>
      <c r="L352" s="27">
        <v>39.026390533310042</v>
      </c>
      <c r="M352" s="20">
        <v>22</v>
      </c>
      <c r="N352" s="55" t="s">
        <v>68</v>
      </c>
      <c r="AB352" s="55">
        <v>10</v>
      </c>
      <c r="AF352" s="59">
        <v>133542.432</v>
      </c>
      <c r="AH352" s="55" t="s">
        <v>746</v>
      </c>
      <c r="AI352" s="55" t="s">
        <v>869</v>
      </c>
      <c r="AJ352" s="55"/>
      <c r="AK352" s="55"/>
      <c r="AL352" s="55"/>
      <c r="AN352" s="55"/>
      <c r="AO352" s="55"/>
      <c r="AQ352" s="55"/>
      <c r="AR352" s="55"/>
      <c r="AT352" s="55"/>
      <c r="AU352" s="55"/>
      <c r="AY352" s="101"/>
      <c r="AZ352" s="55">
        <v>3091.2599999999993</v>
      </c>
      <c r="BA352" s="55">
        <v>24</v>
      </c>
      <c r="BB352" s="55">
        <v>74190.239999999991</v>
      </c>
      <c r="BC352" s="61">
        <f t="shared" si="10"/>
        <v>1.2040430007010983</v>
      </c>
    </row>
    <row r="353" spans="1:55" x14ac:dyDescent="0.25">
      <c r="B353" s="20" t="s">
        <v>65</v>
      </c>
      <c r="C353" s="20"/>
      <c r="D353" s="20" t="s">
        <v>1541</v>
      </c>
      <c r="E353" s="20" t="s">
        <v>866</v>
      </c>
      <c r="F353" s="20"/>
      <c r="G353" s="144"/>
      <c r="H353" s="144"/>
      <c r="I353" s="20" t="s">
        <v>1334</v>
      </c>
      <c r="J353" s="20" t="s">
        <v>1330</v>
      </c>
      <c r="K353" s="20" t="s">
        <v>73</v>
      </c>
      <c r="L353" s="27">
        <v>50</v>
      </c>
      <c r="M353" s="20">
        <v>22</v>
      </c>
      <c r="N353" s="55" t="s">
        <v>68</v>
      </c>
      <c r="AB353" s="55">
        <v>0</v>
      </c>
      <c r="AF353" s="59">
        <v>12031.559999999965</v>
      </c>
      <c r="AH353" s="55" t="s">
        <v>746</v>
      </c>
      <c r="AI353" s="55" t="s">
        <v>869</v>
      </c>
      <c r="AJ353" s="55"/>
      <c r="AK353" s="55"/>
      <c r="AL353" s="55"/>
      <c r="AN353" s="55"/>
      <c r="AO353" s="55"/>
      <c r="AQ353" s="55"/>
      <c r="AR353" s="55"/>
      <c r="AT353" s="55"/>
      <c r="AU353" s="55"/>
      <c r="AY353" s="101"/>
      <c r="AZ353" s="55">
        <v>334.20999999999901</v>
      </c>
      <c r="BA353" s="55">
        <v>20</v>
      </c>
      <c r="BB353" s="55">
        <v>6684.1999999999807</v>
      </c>
      <c r="BC353" s="61">
        <f t="shared" si="10"/>
        <v>0.10847874633221646</v>
      </c>
    </row>
    <row r="354" spans="1:55" x14ac:dyDescent="0.25">
      <c r="B354" s="20" t="s">
        <v>72</v>
      </c>
      <c r="C354" s="20"/>
      <c r="D354" s="20" t="s">
        <v>1543</v>
      </c>
      <c r="E354" s="20" t="s">
        <v>866</v>
      </c>
      <c r="F354" s="20"/>
      <c r="G354" s="193"/>
      <c r="H354" s="193"/>
      <c r="I354" s="20" t="s">
        <v>1336</v>
      </c>
      <c r="J354" s="20" t="s">
        <v>1331</v>
      </c>
      <c r="K354" s="20" t="s">
        <v>607</v>
      </c>
      <c r="L354" s="27">
        <v>50.974454437026303</v>
      </c>
      <c r="M354" s="20">
        <v>22</v>
      </c>
      <c r="N354" s="20" t="s">
        <v>99</v>
      </c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>
        <v>0</v>
      </c>
      <c r="AC354" s="20"/>
      <c r="AD354" s="20"/>
      <c r="AE354" s="20"/>
      <c r="AF354" s="41">
        <v>291737</v>
      </c>
      <c r="AG354" s="41"/>
      <c r="AH354" s="20" t="s">
        <v>746</v>
      </c>
      <c r="AI354" s="20" t="s">
        <v>869</v>
      </c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159"/>
      <c r="AZ354" s="55">
        <v>7438.2399999999898</v>
      </c>
      <c r="BA354" s="55">
        <v>20</v>
      </c>
      <c r="BB354" s="55">
        <v>149608.75999999983</v>
      </c>
      <c r="BC354" s="61">
        <f t="shared" si="10"/>
        <v>2.4280199163875231</v>
      </c>
    </row>
    <row r="355" spans="1:55" x14ac:dyDescent="0.25">
      <c r="A355" s="20"/>
      <c r="B355" s="20" t="s">
        <v>65</v>
      </c>
      <c r="C355" s="20"/>
      <c r="D355" s="20" t="s">
        <v>1541</v>
      </c>
      <c r="E355" s="20" t="s">
        <v>866</v>
      </c>
      <c r="F355" s="20"/>
      <c r="G355" s="144"/>
      <c r="H355" s="144"/>
      <c r="I355" s="20" t="s">
        <v>1338</v>
      </c>
      <c r="J355" s="20" t="s">
        <v>1330</v>
      </c>
      <c r="K355" s="20" t="s">
        <v>73</v>
      </c>
      <c r="L355" s="27">
        <v>63</v>
      </c>
      <c r="M355" s="20">
        <v>22</v>
      </c>
      <c r="N355" s="55" t="s">
        <v>68</v>
      </c>
      <c r="AB355" s="55">
        <v>0</v>
      </c>
      <c r="AF355" s="59">
        <v>11113.559999999965</v>
      </c>
      <c r="AH355" s="55" t="s">
        <v>746</v>
      </c>
      <c r="AI355" s="55" t="s">
        <v>869</v>
      </c>
      <c r="AJ355" s="55"/>
      <c r="AK355" s="55"/>
      <c r="AL355" s="55"/>
      <c r="AN355" s="55"/>
      <c r="AO355" s="55"/>
      <c r="AQ355" s="55"/>
      <c r="AR355" s="55"/>
      <c r="AT355" s="55"/>
      <c r="AU355" s="55"/>
      <c r="AY355" s="101"/>
      <c r="AZ355" s="55">
        <v>308.70999999999901</v>
      </c>
      <c r="BA355" s="55">
        <v>20</v>
      </c>
      <c r="BB355" s="55">
        <v>6174.1999999999807</v>
      </c>
      <c r="BC355" s="61">
        <f t="shared" si="10"/>
        <v>0.10020189036898518</v>
      </c>
    </row>
    <row r="356" spans="1:55" x14ac:dyDescent="0.25">
      <c r="A356" s="20"/>
      <c r="B356" s="20" t="s">
        <v>65</v>
      </c>
      <c r="C356" s="20"/>
      <c r="D356" s="20" t="s">
        <v>1541</v>
      </c>
      <c r="E356" s="20" t="s">
        <v>866</v>
      </c>
      <c r="F356" s="25"/>
      <c r="G356" s="193"/>
      <c r="H356" s="193"/>
      <c r="I356" s="20" t="s">
        <v>1340</v>
      </c>
      <c r="J356" s="20" t="s">
        <v>1341</v>
      </c>
      <c r="K356" s="20" t="s">
        <v>73</v>
      </c>
      <c r="L356" s="27">
        <v>71</v>
      </c>
      <c r="M356" s="20">
        <v>22</v>
      </c>
      <c r="N356" s="55" t="s">
        <v>68</v>
      </c>
      <c r="AB356" s="55">
        <v>0</v>
      </c>
      <c r="AF356" s="59">
        <v>11923.847999999969</v>
      </c>
      <c r="AH356" s="37" t="s">
        <v>746</v>
      </c>
      <c r="AI356" s="55" t="s">
        <v>869</v>
      </c>
      <c r="AY356" s="101"/>
      <c r="AZ356" s="55">
        <v>368.01999999999902</v>
      </c>
      <c r="BA356" s="55">
        <v>18</v>
      </c>
      <c r="BB356" s="60">
        <v>6624.3599999999824</v>
      </c>
      <c r="BC356" s="61">
        <f t="shared" si="10"/>
        <v>0.10750759523253069</v>
      </c>
    </row>
    <row r="357" spans="1:55" x14ac:dyDescent="0.25">
      <c r="A357" s="20"/>
      <c r="B357" s="20" t="s">
        <v>65</v>
      </c>
      <c r="C357" s="20"/>
      <c r="D357" s="20" t="s">
        <v>1541</v>
      </c>
      <c r="E357" s="20" t="s">
        <v>866</v>
      </c>
      <c r="F357" s="25"/>
      <c r="G357" s="144"/>
      <c r="H357" s="144"/>
      <c r="I357" s="20" t="s">
        <v>1341</v>
      </c>
      <c r="J357" s="20" t="s">
        <v>1330</v>
      </c>
      <c r="K357" s="20" t="s">
        <v>73</v>
      </c>
      <c r="L357" s="27">
        <v>54.589711861410642</v>
      </c>
      <c r="M357" s="20">
        <v>22</v>
      </c>
      <c r="N357" s="55" t="s">
        <v>68</v>
      </c>
      <c r="AB357" s="55">
        <v>2</v>
      </c>
      <c r="AF357" s="59">
        <v>46839.959999999934</v>
      </c>
      <c r="AH357" s="37" t="s">
        <v>746</v>
      </c>
      <c r="AI357" s="55" t="s">
        <v>869</v>
      </c>
      <c r="AY357" s="101"/>
      <c r="AZ357" s="55">
        <v>1301.1099999999979</v>
      </c>
      <c r="BA357" s="55">
        <v>20</v>
      </c>
      <c r="BB357" s="60">
        <v>26022.199999999961</v>
      </c>
      <c r="BC357" s="61">
        <f t="shared" si="10"/>
        <v>0.42231764950273887</v>
      </c>
    </row>
    <row r="358" spans="1:55" x14ac:dyDescent="0.25">
      <c r="A358" s="20"/>
      <c r="B358" s="20" t="s">
        <v>65</v>
      </c>
      <c r="C358" s="20"/>
      <c r="D358" s="20" t="s">
        <v>1541</v>
      </c>
      <c r="E358" s="20" t="s">
        <v>866</v>
      </c>
      <c r="F358" s="25"/>
      <c r="G358" s="144"/>
      <c r="H358" s="144"/>
      <c r="I358" s="20" t="s">
        <v>1342</v>
      </c>
      <c r="J358" s="20" t="s">
        <v>1330</v>
      </c>
      <c r="K358" s="20" t="s">
        <v>73</v>
      </c>
      <c r="L358" s="27">
        <v>38.179913411196139</v>
      </c>
      <c r="M358" s="20">
        <v>22</v>
      </c>
      <c r="N358" s="55" t="s">
        <v>68</v>
      </c>
      <c r="AB358" s="55">
        <v>0</v>
      </c>
      <c r="AF358" s="59">
        <v>35755.199999999968</v>
      </c>
      <c r="AH358" s="37" t="s">
        <v>746</v>
      </c>
      <c r="AI358" s="55" t="s">
        <v>869</v>
      </c>
      <c r="AY358" s="101"/>
      <c r="AZ358" s="55">
        <v>993.19999999999902</v>
      </c>
      <c r="BA358" s="55">
        <v>20</v>
      </c>
      <c r="BB358" s="60">
        <v>19863.999999999982</v>
      </c>
      <c r="BC358" s="61">
        <f t="shared" si="10"/>
        <v>0.3223754252031884</v>
      </c>
    </row>
    <row r="359" spans="1:55" x14ac:dyDescent="0.25">
      <c r="A359" s="20"/>
      <c r="B359" s="20" t="s">
        <v>65</v>
      </c>
      <c r="C359" s="20"/>
      <c r="D359" s="20" t="s">
        <v>1541</v>
      </c>
      <c r="E359" s="20" t="s">
        <v>866</v>
      </c>
      <c r="F359" s="25"/>
      <c r="G359" s="193"/>
      <c r="H359" s="193"/>
      <c r="I359" s="20" t="s">
        <v>1343</v>
      </c>
      <c r="J359" s="20" t="s">
        <v>1342</v>
      </c>
      <c r="K359" s="20" t="s">
        <v>73</v>
      </c>
      <c r="L359" s="27">
        <v>31</v>
      </c>
      <c r="M359" s="20">
        <v>22</v>
      </c>
      <c r="N359" s="55" t="s">
        <v>68</v>
      </c>
      <c r="AB359" s="55">
        <v>0</v>
      </c>
      <c r="AF359" s="59">
        <v>29155.32</v>
      </c>
      <c r="AH359" s="37" t="s">
        <v>746</v>
      </c>
      <c r="AI359" s="55" t="s">
        <v>869</v>
      </c>
      <c r="AY359" s="101"/>
      <c r="AZ359" s="55">
        <v>809.87</v>
      </c>
      <c r="BA359" s="55">
        <v>20</v>
      </c>
      <c r="BB359" s="60">
        <v>16197.4</v>
      </c>
      <c r="BC359" s="61">
        <f t="shared" si="10"/>
        <v>0.26286969956635764</v>
      </c>
    </row>
    <row r="360" spans="1:55" x14ac:dyDescent="0.25">
      <c r="B360" s="20" t="s">
        <v>72</v>
      </c>
      <c r="C360" s="20"/>
      <c r="D360" s="20" t="s">
        <v>1542</v>
      </c>
      <c r="E360" s="20" t="s">
        <v>866</v>
      </c>
      <c r="F360" s="25"/>
      <c r="G360" s="193"/>
      <c r="H360" s="193"/>
      <c r="I360" s="20" t="s">
        <v>1332</v>
      </c>
      <c r="J360" s="20" t="s">
        <v>1333</v>
      </c>
      <c r="K360" s="20" t="s">
        <v>73</v>
      </c>
      <c r="L360" s="27">
        <v>30</v>
      </c>
      <c r="M360" s="20">
        <v>22</v>
      </c>
      <c r="N360" s="20" t="s">
        <v>68</v>
      </c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>
        <v>0</v>
      </c>
      <c r="AC360" s="20"/>
      <c r="AD360" s="20"/>
      <c r="AE360" s="20"/>
      <c r="AF360" s="41">
        <v>8915</v>
      </c>
      <c r="AG360" s="41" t="s">
        <v>1595</v>
      </c>
      <c r="AH360" s="25" t="s">
        <v>737</v>
      </c>
      <c r="AI360" s="20" t="s">
        <v>869</v>
      </c>
      <c r="AJ360" s="27"/>
      <c r="AK360" s="41"/>
      <c r="AL360" s="41"/>
      <c r="AM360" s="20"/>
      <c r="AN360" s="41"/>
      <c r="AO360" s="41"/>
      <c r="AP360" s="20"/>
      <c r="AQ360" s="41"/>
      <c r="AR360" s="41"/>
      <c r="AS360" s="20"/>
      <c r="AT360" s="41"/>
      <c r="AU360" s="41"/>
      <c r="AV360" s="20"/>
      <c r="AW360" s="20"/>
      <c r="AX360" s="20"/>
      <c r="AY360" s="159"/>
      <c r="BB360" s="60">
        <v>4953</v>
      </c>
      <c r="BC360" s="61">
        <f t="shared" si="10"/>
        <v>8.0382877619381482E-2</v>
      </c>
    </row>
    <row r="361" spans="1:55" x14ac:dyDescent="0.25">
      <c r="B361" s="20" t="s">
        <v>72</v>
      </c>
      <c r="C361" s="20"/>
      <c r="D361" s="20" t="s">
        <v>1542</v>
      </c>
      <c r="E361" s="20" t="s">
        <v>866</v>
      </c>
      <c r="F361" s="25"/>
      <c r="G361" s="20"/>
      <c r="H361" s="20"/>
      <c r="I361" s="20" t="s">
        <v>1333</v>
      </c>
      <c r="J361" s="20" t="s">
        <v>257</v>
      </c>
      <c r="K361" s="20" t="s">
        <v>73</v>
      </c>
      <c r="L361" s="81">
        <v>17.626087580166967</v>
      </c>
      <c r="M361" s="20">
        <v>22</v>
      </c>
      <c r="N361" s="20" t="s">
        <v>68</v>
      </c>
      <c r="O361" s="20"/>
      <c r="P361" s="20"/>
      <c r="Q361" s="27"/>
      <c r="R361" s="27"/>
      <c r="S361" s="157"/>
      <c r="T361" s="27"/>
      <c r="U361" s="20"/>
      <c r="V361" s="27"/>
      <c r="W361" s="41"/>
      <c r="X361" s="41"/>
      <c r="Y361" s="41"/>
      <c r="Z361" s="41"/>
      <c r="AA361" s="41"/>
      <c r="AB361" s="20">
        <v>0</v>
      </c>
      <c r="AC361" s="41"/>
      <c r="AD361" s="41"/>
      <c r="AE361" s="20"/>
      <c r="AF361" s="41">
        <v>49091</v>
      </c>
      <c r="AG361" s="41">
        <v>52893.41</v>
      </c>
      <c r="AH361" s="25" t="s">
        <v>737</v>
      </c>
      <c r="AI361" s="20" t="s">
        <v>869</v>
      </c>
      <c r="AJ361" s="27"/>
      <c r="AK361" s="41"/>
      <c r="AL361" s="41"/>
      <c r="AM361" s="20"/>
      <c r="AN361" s="41"/>
      <c r="AO361" s="41"/>
      <c r="AP361" s="20"/>
      <c r="AQ361" s="41"/>
      <c r="AR361" s="41"/>
      <c r="AS361" s="20"/>
      <c r="AT361" s="41"/>
      <c r="AU361" s="41"/>
      <c r="AV361" s="20"/>
      <c r="AW361" s="20"/>
      <c r="AX361" s="20"/>
      <c r="AY361" s="145"/>
      <c r="AZ361" s="55">
        <v>2400.0312879999979</v>
      </c>
      <c r="BA361" s="55">
        <v>10.666666666666666</v>
      </c>
      <c r="BB361" s="60">
        <v>27272.786952499977</v>
      </c>
      <c r="BC361" s="61">
        <f t="shared" si="10"/>
        <v>0.44261358690536434</v>
      </c>
    </row>
    <row r="362" spans="1:55" x14ac:dyDescent="0.25">
      <c r="B362" s="55" t="s">
        <v>65</v>
      </c>
      <c r="D362" s="55">
        <v>391627</v>
      </c>
      <c r="E362" s="55" t="s">
        <v>866</v>
      </c>
      <c r="G362" s="100"/>
      <c r="H362" s="100"/>
      <c r="I362" s="55" t="s">
        <v>1335</v>
      </c>
      <c r="J362" s="55" t="s">
        <v>1336</v>
      </c>
      <c r="K362" s="55" t="s">
        <v>1337</v>
      </c>
      <c r="L362" s="57">
        <v>32.399888657260171</v>
      </c>
      <c r="M362" s="55">
        <v>22</v>
      </c>
      <c r="N362" s="55" t="s">
        <v>68</v>
      </c>
      <c r="AB362" s="55">
        <v>6</v>
      </c>
      <c r="AF362" s="59">
        <v>87744.284020223844</v>
      </c>
      <c r="AG362" s="59">
        <v>13412.04</v>
      </c>
      <c r="AI362" s="55" t="s">
        <v>869</v>
      </c>
      <c r="AY362" s="101"/>
      <c r="AZ362" s="55">
        <v>2076.5443523199961</v>
      </c>
      <c r="BA362" s="55">
        <v>23.428571428571427</v>
      </c>
      <c r="BB362" s="60">
        <v>48746.824455679911</v>
      </c>
      <c r="BC362" s="61">
        <f t="shared" si="10"/>
        <v>0.79111851898937824</v>
      </c>
    </row>
    <row r="363" spans="1:55" x14ac:dyDescent="0.25">
      <c r="A363" s="20"/>
      <c r="B363" s="20" t="s">
        <v>65</v>
      </c>
      <c r="C363" s="20"/>
      <c r="D363" s="20" t="s">
        <v>830</v>
      </c>
      <c r="E363" s="24" t="s">
        <v>888</v>
      </c>
      <c r="F363" s="20"/>
      <c r="G363" s="20"/>
      <c r="H363" s="20"/>
      <c r="I363" s="20" t="s">
        <v>831</v>
      </c>
      <c r="J363" s="20"/>
      <c r="K363" s="20"/>
      <c r="L363" s="27"/>
      <c r="M363" s="20">
        <v>23</v>
      </c>
      <c r="N363" s="20" t="s">
        <v>68</v>
      </c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41">
        <v>60000</v>
      </c>
      <c r="AG363" s="41">
        <v>118962.35</v>
      </c>
      <c r="AH363" s="20" t="s">
        <v>74</v>
      </c>
      <c r="AI363" s="20" t="s">
        <v>832</v>
      </c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BB363" s="55"/>
      <c r="BC363" s="55"/>
    </row>
    <row r="364" spans="1:55" x14ac:dyDescent="0.25">
      <c r="B364" s="20" t="s">
        <v>65</v>
      </c>
      <c r="C364" s="20"/>
      <c r="D364" s="20" t="s">
        <v>1344</v>
      </c>
      <c r="E364" s="20" t="s">
        <v>866</v>
      </c>
      <c r="F364" s="25"/>
      <c r="G364" s="193"/>
      <c r="H364" s="193"/>
      <c r="I364" s="20" t="s">
        <v>1345</v>
      </c>
      <c r="J364" s="20" t="s">
        <v>1346</v>
      </c>
      <c r="K364" s="20" t="s">
        <v>73</v>
      </c>
      <c r="L364" s="27">
        <v>44.537251617953601</v>
      </c>
      <c r="M364" s="20">
        <v>23</v>
      </c>
      <c r="N364" s="20" t="s">
        <v>68</v>
      </c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>
        <v>0</v>
      </c>
      <c r="AC364" s="20"/>
      <c r="AD364" s="20"/>
      <c r="AE364" s="20"/>
      <c r="AF364" s="41">
        <v>43504.955999999998</v>
      </c>
      <c r="AG364" s="41">
        <v>444366.36</v>
      </c>
      <c r="AH364" s="25" t="s">
        <v>746</v>
      </c>
      <c r="AI364" s="20" t="s">
        <v>869</v>
      </c>
      <c r="AJ364" s="27"/>
      <c r="AK364" s="41"/>
      <c r="AL364" s="41"/>
      <c r="AM364" s="20"/>
      <c r="AN364" s="41"/>
      <c r="AO364" s="41"/>
      <c r="AP364" s="20"/>
      <c r="AQ364" s="41"/>
      <c r="AR364" s="41"/>
      <c r="AS364" s="20"/>
      <c r="AT364" s="41"/>
      <c r="AU364" s="41"/>
      <c r="AV364" s="20"/>
      <c r="AW364" s="20"/>
      <c r="AX364" s="20"/>
      <c r="AY364" s="159"/>
      <c r="AZ364" s="55">
        <v>1098.6099999999999</v>
      </c>
      <c r="BA364" s="55">
        <v>22</v>
      </c>
      <c r="BB364" s="60">
        <v>24169.42</v>
      </c>
      <c r="BC364" s="61">
        <f t="shared" ref="BC364:BC369" si="11">BB364/(5280*11.67)</f>
        <v>0.3922486432447872</v>
      </c>
    </row>
    <row r="365" spans="1:55" x14ac:dyDescent="0.25">
      <c r="B365" s="20" t="s">
        <v>65</v>
      </c>
      <c r="C365" s="20"/>
      <c r="D365" s="20" t="s">
        <v>1344</v>
      </c>
      <c r="E365" s="20" t="s">
        <v>866</v>
      </c>
      <c r="F365" s="25"/>
      <c r="G365" s="193"/>
      <c r="H365" s="193"/>
      <c r="I365" s="20" t="s">
        <v>1347</v>
      </c>
      <c r="J365" s="20" t="s">
        <v>73</v>
      </c>
      <c r="K365" s="20" t="s">
        <v>1346</v>
      </c>
      <c r="L365" s="27">
        <v>58.558266628120037</v>
      </c>
      <c r="M365" s="20">
        <v>23</v>
      </c>
      <c r="N365" s="20" t="s">
        <v>68</v>
      </c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>
        <v>0</v>
      </c>
      <c r="AC365" s="20"/>
      <c r="AD365" s="20"/>
      <c r="AE365" s="20"/>
      <c r="AF365" s="41">
        <v>38727.108</v>
      </c>
      <c r="AG365" s="41" t="s">
        <v>1596</v>
      </c>
      <c r="AH365" s="25" t="s">
        <v>746</v>
      </c>
      <c r="AI365" s="20" t="s">
        <v>869</v>
      </c>
      <c r="AJ365" s="27"/>
      <c r="AK365" s="41"/>
      <c r="AL365" s="41"/>
      <c r="AM365" s="20"/>
      <c r="AN365" s="41"/>
      <c r="AO365" s="41"/>
      <c r="AP365" s="20"/>
      <c r="AQ365" s="41"/>
      <c r="AR365" s="41"/>
      <c r="AS365" s="20"/>
      <c r="AT365" s="41"/>
      <c r="AU365" s="41"/>
      <c r="AV365" s="20"/>
      <c r="AW365" s="20"/>
      <c r="AX365" s="20"/>
      <c r="AY365" s="159"/>
      <c r="AZ365" s="55">
        <v>940.8900000000001</v>
      </c>
      <c r="BA365" s="55">
        <v>22.666666666666668</v>
      </c>
      <c r="BB365" s="60">
        <v>21515.059999999998</v>
      </c>
      <c r="BC365" s="61">
        <f t="shared" si="11"/>
        <v>0.34917069149074287</v>
      </c>
    </row>
    <row r="366" spans="1:55" x14ac:dyDescent="0.25">
      <c r="B366" s="20" t="s">
        <v>65</v>
      </c>
      <c r="C366" s="20"/>
      <c r="D366" s="20" t="s">
        <v>1344</v>
      </c>
      <c r="E366" s="20" t="s">
        <v>866</v>
      </c>
      <c r="F366" s="25"/>
      <c r="G366" s="193"/>
      <c r="H366" s="193"/>
      <c r="I366" s="20" t="s">
        <v>1348</v>
      </c>
      <c r="J366" s="20" t="s">
        <v>1349</v>
      </c>
      <c r="K366" s="20" t="s">
        <v>73</v>
      </c>
      <c r="L366" s="27">
        <v>45.07813039723662</v>
      </c>
      <c r="M366" s="20">
        <v>23</v>
      </c>
      <c r="N366" s="20" t="s">
        <v>68</v>
      </c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>
        <v>0</v>
      </c>
      <c r="AC366" s="20"/>
      <c r="AD366" s="20"/>
      <c r="AE366" s="20"/>
      <c r="AF366" s="41">
        <v>80040.959999999992</v>
      </c>
      <c r="AG366" s="41" t="s">
        <v>1596</v>
      </c>
      <c r="AH366" s="25" t="s">
        <v>746</v>
      </c>
      <c r="AI366" s="20" t="s">
        <v>869</v>
      </c>
      <c r="AJ366" s="27"/>
      <c r="AK366" s="41"/>
      <c r="AL366" s="41"/>
      <c r="AM366" s="20"/>
      <c r="AN366" s="41"/>
      <c r="AO366" s="41"/>
      <c r="AP366" s="20"/>
      <c r="AQ366" s="41"/>
      <c r="AR366" s="41"/>
      <c r="AS366" s="20"/>
      <c r="AT366" s="41"/>
      <c r="AU366" s="41"/>
      <c r="AV366" s="20"/>
      <c r="AW366" s="20"/>
      <c r="AX366" s="20"/>
      <c r="AY366" s="159"/>
      <c r="AZ366" s="55">
        <v>1927.18</v>
      </c>
      <c r="BA366" s="55">
        <v>23.333333333333332</v>
      </c>
      <c r="BB366" s="60">
        <v>44467.199999999997</v>
      </c>
      <c r="BC366" s="61">
        <f t="shared" si="11"/>
        <v>0.72166394017293756</v>
      </c>
    </row>
    <row r="367" spans="1:55" x14ac:dyDescent="0.25">
      <c r="B367" s="20" t="s">
        <v>65</v>
      </c>
      <c r="C367" s="20"/>
      <c r="D367" s="20" t="s">
        <v>1344</v>
      </c>
      <c r="E367" s="20" t="s">
        <v>866</v>
      </c>
      <c r="F367" s="25"/>
      <c r="G367" s="193"/>
      <c r="H367" s="193"/>
      <c r="I367" s="20" t="s">
        <v>1350</v>
      </c>
      <c r="J367" s="20" t="s">
        <v>1349</v>
      </c>
      <c r="K367" s="20" t="s">
        <v>73</v>
      </c>
      <c r="L367" s="27">
        <v>52.262852820197608</v>
      </c>
      <c r="M367" s="20">
        <v>23</v>
      </c>
      <c r="N367" s="20" t="s">
        <v>68</v>
      </c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>
        <v>0</v>
      </c>
      <c r="AC367" s="20"/>
      <c r="AD367" s="20"/>
      <c r="AE367" s="20"/>
      <c r="AF367" s="41">
        <v>41878.97999999996</v>
      </c>
      <c r="AG367" s="41" t="s">
        <v>1596</v>
      </c>
      <c r="AH367" s="25" t="s">
        <v>746</v>
      </c>
      <c r="AI367" s="20" t="s">
        <v>869</v>
      </c>
      <c r="AJ367" s="27"/>
      <c r="AK367" s="41"/>
      <c r="AL367" s="41"/>
      <c r="AM367" s="20"/>
      <c r="AN367" s="41"/>
      <c r="AO367" s="41"/>
      <c r="AP367" s="20"/>
      <c r="AQ367" s="41"/>
      <c r="AR367" s="41"/>
      <c r="AS367" s="20"/>
      <c r="AT367" s="41"/>
      <c r="AU367" s="41"/>
      <c r="AV367" s="20"/>
      <c r="AW367" s="20"/>
      <c r="AX367" s="20"/>
      <c r="AY367" s="159"/>
      <c r="AZ367" s="55">
        <v>1057.549999999999</v>
      </c>
      <c r="BA367" s="55">
        <v>22</v>
      </c>
      <c r="BB367" s="60">
        <v>23266.099999999977</v>
      </c>
      <c r="BC367" s="61">
        <f t="shared" si="11"/>
        <v>0.37758854612967685</v>
      </c>
    </row>
    <row r="368" spans="1:55" x14ac:dyDescent="0.25">
      <c r="B368" s="20" t="s">
        <v>65</v>
      </c>
      <c r="C368" s="20"/>
      <c r="D368" s="20" t="s">
        <v>1344</v>
      </c>
      <c r="E368" s="20" t="s">
        <v>866</v>
      </c>
      <c r="F368" s="25"/>
      <c r="G368" s="193"/>
      <c r="H368" s="193"/>
      <c r="I368" s="20" t="s">
        <v>1351</v>
      </c>
      <c r="J368" s="20" t="s">
        <v>96</v>
      </c>
      <c r="K368" s="20" t="s">
        <v>1347</v>
      </c>
      <c r="L368" s="27">
        <v>67</v>
      </c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>
        <v>0</v>
      </c>
      <c r="AC368" s="20"/>
      <c r="AD368" s="20"/>
      <c r="AE368" s="20"/>
      <c r="AF368" s="41">
        <v>26279.856000000003</v>
      </c>
      <c r="AG368" s="41" t="s">
        <v>1596</v>
      </c>
      <c r="AH368" s="25" t="s">
        <v>746</v>
      </c>
      <c r="AI368" s="20" t="s">
        <v>869</v>
      </c>
      <c r="AJ368" s="27"/>
      <c r="AK368" s="41"/>
      <c r="AL368" s="41"/>
      <c r="AM368" s="20"/>
      <c r="AN368" s="41"/>
      <c r="AO368" s="41"/>
      <c r="AP368" s="20"/>
      <c r="AQ368" s="41"/>
      <c r="AR368" s="41"/>
      <c r="AS368" s="20"/>
      <c r="AT368" s="41"/>
      <c r="AU368" s="41"/>
      <c r="AV368" s="20"/>
      <c r="AW368" s="20"/>
      <c r="AX368" s="20"/>
      <c r="AY368" s="159"/>
      <c r="AZ368" s="55">
        <v>608.33000000000004</v>
      </c>
      <c r="BA368" s="55">
        <v>24</v>
      </c>
      <c r="BB368" s="60">
        <v>14599.920000000002</v>
      </c>
      <c r="BC368" s="61">
        <f t="shared" si="11"/>
        <v>0.23694399002882297</v>
      </c>
    </row>
    <row r="369" spans="2:55" ht="15.75" thickBot="1" x14ac:dyDescent="0.3">
      <c r="B369" s="20" t="s">
        <v>65</v>
      </c>
      <c r="C369" s="20"/>
      <c r="D369" s="20" t="s">
        <v>1344</v>
      </c>
      <c r="E369" s="20" t="s">
        <v>866</v>
      </c>
      <c r="F369" s="25"/>
      <c r="G369" s="283"/>
      <c r="H369" s="284"/>
      <c r="I369" s="20" t="s">
        <v>1349</v>
      </c>
      <c r="J369" s="20" t="s">
        <v>1352</v>
      </c>
      <c r="K369" s="20" t="s">
        <v>73</v>
      </c>
      <c r="L369" s="27">
        <v>33.259994199310754</v>
      </c>
      <c r="M369" s="20">
        <v>23</v>
      </c>
      <c r="N369" s="20" t="s">
        <v>68</v>
      </c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>
        <v>0</v>
      </c>
      <c r="AC369" s="20"/>
      <c r="AD369" s="20"/>
      <c r="AE369" s="20"/>
      <c r="AF369" s="41">
        <v>189163.72799999942</v>
      </c>
      <c r="AG369" s="41" t="s">
        <v>1596</v>
      </c>
      <c r="AH369" s="25" t="s">
        <v>746</v>
      </c>
      <c r="AI369" s="20" t="s">
        <v>869</v>
      </c>
      <c r="AJ369" s="27"/>
      <c r="AK369" s="41"/>
      <c r="AL369" s="41"/>
      <c r="AM369" s="20"/>
      <c r="AN369" s="41"/>
      <c r="AO369" s="41"/>
      <c r="AP369" s="20"/>
      <c r="AQ369" s="41"/>
      <c r="AR369" s="41"/>
      <c r="AS369" s="20"/>
      <c r="AT369" s="41"/>
      <c r="AU369" s="41"/>
      <c r="AV369" s="20"/>
      <c r="AW369" s="20"/>
      <c r="AX369" s="20"/>
      <c r="AY369" s="153"/>
      <c r="AZ369" s="55">
        <v>4378.7899999999863</v>
      </c>
      <c r="BA369" s="55">
        <v>24</v>
      </c>
      <c r="BB369" s="60">
        <v>105090.95999999967</v>
      </c>
      <c r="BC369" s="61">
        <f t="shared" si="11"/>
        <v>1.7055347822699956</v>
      </c>
    </row>
    <row r="370" spans="2:55" x14ac:dyDescent="0.25">
      <c r="B370" s="20" t="s">
        <v>65</v>
      </c>
      <c r="C370" s="20"/>
      <c r="D370" s="20" t="s">
        <v>1344</v>
      </c>
      <c r="E370" s="20" t="s">
        <v>937</v>
      </c>
      <c r="F370" s="25"/>
      <c r="G370" s="285"/>
      <c r="H370" s="286"/>
      <c r="I370" s="20" t="s">
        <v>1353</v>
      </c>
      <c r="J370" s="20" t="s">
        <v>642</v>
      </c>
      <c r="K370" s="20" t="s">
        <v>73</v>
      </c>
      <c r="L370" s="27"/>
      <c r="M370" s="20">
        <v>23</v>
      </c>
      <c r="N370" s="20" t="s">
        <v>68</v>
      </c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>
        <v>0</v>
      </c>
      <c r="AC370" s="20"/>
      <c r="AD370" s="20"/>
      <c r="AE370" s="20"/>
      <c r="AF370" s="41">
        <v>5000</v>
      </c>
      <c r="AG370" s="41" t="s">
        <v>1596</v>
      </c>
      <c r="AH370" s="25" t="s">
        <v>746</v>
      </c>
      <c r="AI370" s="20"/>
      <c r="AJ370" s="27"/>
      <c r="AK370" s="41"/>
      <c r="AL370" s="41"/>
      <c r="AM370" s="20"/>
      <c r="AN370" s="41"/>
      <c r="AO370" s="41"/>
      <c r="AP370" s="20"/>
      <c r="AQ370" s="41"/>
      <c r="AR370" s="41"/>
      <c r="AS370" s="20"/>
      <c r="AT370" s="41"/>
      <c r="AU370" s="41"/>
      <c r="AV370" s="20"/>
      <c r="AW370" s="20"/>
      <c r="AX370" s="20"/>
      <c r="AY370" s="153"/>
    </row>
    <row r="371" spans="2:55" x14ac:dyDescent="0.25">
      <c r="B371" s="20" t="s">
        <v>65</v>
      </c>
      <c r="C371" s="20"/>
      <c r="D371" s="20" t="s">
        <v>1344</v>
      </c>
      <c r="E371" s="20" t="s">
        <v>866</v>
      </c>
      <c r="F371" s="25"/>
      <c r="G371" s="287"/>
      <c r="H371" s="288"/>
      <c r="I371" s="20" t="s">
        <v>1346</v>
      </c>
      <c r="J371" s="20" t="s">
        <v>1345</v>
      </c>
      <c r="K371" s="20" t="s">
        <v>73</v>
      </c>
      <c r="L371" s="27">
        <v>50.063191732740073</v>
      </c>
      <c r="M371" s="20">
        <v>23</v>
      </c>
      <c r="N371" s="20" t="s">
        <v>68</v>
      </c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>
        <v>0</v>
      </c>
      <c r="AC371" s="20"/>
      <c r="AD371" s="20"/>
      <c r="AE371" s="20"/>
      <c r="AF371" s="41">
        <v>68010.73199999996</v>
      </c>
      <c r="AG371" s="41" t="s">
        <v>1596</v>
      </c>
      <c r="AH371" s="25" t="s">
        <v>746</v>
      </c>
      <c r="AI371" s="20" t="s">
        <v>869</v>
      </c>
      <c r="AJ371" s="27"/>
      <c r="AK371" s="41"/>
      <c r="AL371" s="41"/>
      <c r="AM371" s="20"/>
      <c r="AN371" s="41"/>
      <c r="AO371" s="41"/>
      <c r="AP371" s="20"/>
      <c r="AQ371" s="41"/>
      <c r="AR371" s="41"/>
      <c r="AS371" s="20"/>
      <c r="AT371" s="41"/>
      <c r="AU371" s="41"/>
      <c r="AV371" s="20"/>
      <c r="AW371" s="20"/>
      <c r="AX371" s="20"/>
      <c r="AY371" s="153"/>
      <c r="AZ371" s="55">
        <v>1652.4199999999989</v>
      </c>
      <c r="BA371" s="55">
        <v>22.8</v>
      </c>
      <c r="BB371" s="60">
        <v>37783.739999999976</v>
      </c>
      <c r="BC371" s="61">
        <f t="shared" ref="BC371:BC380" si="12">BB371/(5280*11.67)</f>
        <v>0.6131972033964318</v>
      </c>
    </row>
    <row r="372" spans="2:55" x14ac:dyDescent="0.25">
      <c r="B372" s="20" t="s">
        <v>65</v>
      </c>
      <c r="C372" s="20"/>
      <c r="D372" s="20" t="s">
        <v>1344</v>
      </c>
      <c r="E372" s="20" t="s">
        <v>866</v>
      </c>
      <c r="F372" s="25"/>
      <c r="G372" s="140"/>
      <c r="H372" s="141"/>
      <c r="I372" s="20" t="s">
        <v>1352</v>
      </c>
      <c r="J372" s="20" t="s">
        <v>1348</v>
      </c>
      <c r="K372" s="20" t="s">
        <v>73</v>
      </c>
      <c r="L372" s="27">
        <v>58.388569759758049</v>
      </c>
      <c r="M372" s="20">
        <v>23</v>
      </c>
      <c r="N372" s="20" t="s">
        <v>68</v>
      </c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>
        <v>0</v>
      </c>
      <c r="AC372" s="20"/>
      <c r="AD372" s="20"/>
      <c r="AE372" s="20"/>
      <c r="AF372" s="41">
        <v>87275.01599999996</v>
      </c>
      <c r="AG372" s="41" t="s">
        <v>1596</v>
      </c>
      <c r="AH372" s="25" t="s">
        <v>746</v>
      </c>
      <c r="AI372" s="20" t="s">
        <v>869</v>
      </c>
      <c r="AJ372" s="27"/>
      <c r="AK372" s="41"/>
      <c r="AL372" s="41"/>
      <c r="AM372" s="20"/>
      <c r="AN372" s="41"/>
      <c r="AO372" s="41"/>
      <c r="AP372" s="20"/>
      <c r="AQ372" s="41"/>
      <c r="AR372" s="41"/>
      <c r="AS372" s="20"/>
      <c r="AT372" s="41"/>
      <c r="AU372" s="41"/>
      <c r="AV372" s="20"/>
      <c r="AW372" s="20"/>
      <c r="AX372" s="20"/>
      <c r="AY372" s="153"/>
      <c r="AZ372" s="55">
        <v>2033.9499999999989</v>
      </c>
      <c r="BA372" s="55">
        <v>23.333333333333332</v>
      </c>
      <c r="BB372" s="60">
        <v>48486.119999999974</v>
      </c>
      <c r="BC372" s="61">
        <f t="shared" si="12"/>
        <v>0.78688751265872048</v>
      </c>
    </row>
    <row r="373" spans="2:55" x14ac:dyDescent="0.25">
      <c r="B373" s="20" t="s">
        <v>65</v>
      </c>
      <c r="C373" s="20"/>
      <c r="D373" s="20" t="s">
        <v>1344</v>
      </c>
      <c r="E373" s="20" t="s">
        <v>866</v>
      </c>
      <c r="F373" s="25"/>
      <c r="G373" s="140"/>
      <c r="H373" s="141"/>
      <c r="I373" s="20" t="s">
        <v>1354</v>
      </c>
      <c r="J373" s="20" t="s">
        <v>1349</v>
      </c>
      <c r="K373" s="20" t="s">
        <v>1346</v>
      </c>
      <c r="L373" s="27">
        <v>19</v>
      </c>
      <c r="M373" s="20">
        <v>23</v>
      </c>
      <c r="N373" s="20" t="s">
        <v>68</v>
      </c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>
        <v>0</v>
      </c>
      <c r="AC373" s="20"/>
      <c r="AD373" s="20"/>
      <c r="AE373" s="20"/>
      <c r="AF373" s="41">
        <v>38432.015999999952</v>
      </c>
      <c r="AG373" s="41" t="s">
        <v>1596</v>
      </c>
      <c r="AH373" s="25" t="s">
        <v>746</v>
      </c>
      <c r="AI373" s="20" t="s">
        <v>869</v>
      </c>
      <c r="AJ373" s="27"/>
      <c r="AK373" s="41"/>
      <c r="AL373" s="41"/>
      <c r="AM373" s="20"/>
      <c r="AN373" s="41"/>
      <c r="AO373" s="41"/>
      <c r="AP373" s="20"/>
      <c r="AQ373" s="41"/>
      <c r="AR373" s="41"/>
      <c r="AS373" s="20"/>
      <c r="AT373" s="41"/>
      <c r="AU373" s="41"/>
      <c r="AV373" s="20"/>
      <c r="AW373" s="20"/>
      <c r="AX373" s="20"/>
      <c r="AY373" s="153"/>
      <c r="AZ373" s="55">
        <v>889.62999999999897</v>
      </c>
      <c r="BA373" s="55">
        <v>24</v>
      </c>
      <c r="BB373" s="60">
        <v>21351.119999999974</v>
      </c>
      <c r="BC373" s="61">
        <f t="shared" si="12"/>
        <v>0.34651008802679711</v>
      </c>
    </row>
    <row r="374" spans="2:55" x14ac:dyDescent="0.25">
      <c r="B374" s="20" t="s">
        <v>65</v>
      </c>
      <c r="C374" s="20"/>
      <c r="D374" s="20" t="s">
        <v>1358</v>
      </c>
      <c r="E374" s="20" t="s">
        <v>866</v>
      </c>
      <c r="F374" s="25"/>
      <c r="G374" s="142"/>
      <c r="H374" s="143"/>
      <c r="I374" s="20" t="s">
        <v>1359</v>
      </c>
      <c r="J374" s="20" t="s">
        <v>1360</v>
      </c>
      <c r="K374" s="20" t="s">
        <v>73</v>
      </c>
      <c r="L374" s="27">
        <v>36.64501894296788</v>
      </c>
      <c r="M374" s="20">
        <v>24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>
        <v>0</v>
      </c>
      <c r="AC374" s="20"/>
      <c r="AD374" s="20"/>
      <c r="AE374" s="20"/>
      <c r="AF374" s="41">
        <v>24800.760000000002</v>
      </c>
      <c r="AG374" s="41" t="s">
        <v>1478</v>
      </c>
      <c r="AH374" s="25" t="s">
        <v>737</v>
      </c>
      <c r="AI374" s="20" t="s">
        <v>869</v>
      </c>
      <c r="AJ374" s="27"/>
      <c r="AK374" s="41"/>
      <c r="AL374" s="41"/>
      <c r="AM374" s="20"/>
      <c r="AN374" s="41"/>
      <c r="AO374" s="41"/>
      <c r="AP374" s="20"/>
      <c r="AQ374" s="41"/>
      <c r="AR374" s="41"/>
      <c r="AS374" s="20"/>
      <c r="AT374" s="41"/>
      <c r="AU374" s="41"/>
      <c r="AV374" s="20"/>
      <c r="AW374" s="20"/>
      <c r="AX374" s="20"/>
      <c r="AY374" s="153"/>
      <c r="AZ374" s="55">
        <v>607.95000000000005</v>
      </c>
      <c r="BA374" s="55">
        <v>23</v>
      </c>
      <c r="BB374" s="60">
        <v>13778.2</v>
      </c>
      <c r="BC374" s="61">
        <f t="shared" si="12"/>
        <v>0.22360818986782999</v>
      </c>
    </row>
    <row r="375" spans="2:55" x14ac:dyDescent="0.25">
      <c r="B375" s="20" t="s">
        <v>65</v>
      </c>
      <c r="C375" s="20"/>
      <c r="D375" s="20" t="s">
        <v>1358</v>
      </c>
      <c r="E375" s="20" t="s">
        <v>866</v>
      </c>
      <c r="F375" s="25"/>
      <c r="G375" s="149"/>
      <c r="H375" s="150"/>
      <c r="I375" s="152" t="s">
        <v>1361</v>
      </c>
      <c r="J375" s="152" t="s">
        <v>1360</v>
      </c>
      <c r="K375" s="152" t="s">
        <v>1362</v>
      </c>
      <c r="L375" s="81">
        <v>48.383356008377028</v>
      </c>
      <c r="M375" s="152">
        <v>24</v>
      </c>
      <c r="N375" s="152" t="s">
        <v>68</v>
      </c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7">
        <v>2</v>
      </c>
      <c r="AC375" s="20"/>
      <c r="AD375" s="20"/>
      <c r="AE375" s="20"/>
      <c r="AF375" s="161">
        <v>113040.57599999994</v>
      </c>
      <c r="AG375" s="41">
        <f>24274.75+153884.28</f>
        <v>178159.03</v>
      </c>
      <c r="AH375" s="25" t="s">
        <v>737</v>
      </c>
      <c r="AI375" s="20" t="s">
        <v>869</v>
      </c>
      <c r="AJ375" s="27"/>
      <c r="AK375" s="41"/>
      <c r="AL375" s="41"/>
      <c r="AM375" s="20"/>
      <c r="AN375" s="41"/>
      <c r="AO375" s="41"/>
      <c r="AP375" s="20"/>
      <c r="AQ375" s="41"/>
      <c r="AR375" s="41"/>
      <c r="AS375" s="20"/>
      <c r="AT375" s="41"/>
      <c r="AU375" s="41"/>
      <c r="AV375" s="20"/>
      <c r="AW375" s="20"/>
      <c r="AX375" s="20"/>
      <c r="AY375" s="162"/>
      <c r="AZ375" s="78">
        <v>2616.6799999999989</v>
      </c>
      <c r="BA375" s="76">
        <v>24</v>
      </c>
      <c r="BB375" s="78">
        <v>62800.319999999971</v>
      </c>
      <c r="BC375" s="61">
        <f t="shared" si="12"/>
        <v>1.019194515852613</v>
      </c>
    </row>
    <row r="376" spans="2:55" x14ac:dyDescent="0.25">
      <c r="B376" s="20" t="s">
        <v>65</v>
      </c>
      <c r="C376" s="20"/>
      <c r="D376" s="20" t="s">
        <v>1358</v>
      </c>
      <c r="E376" s="20" t="s">
        <v>866</v>
      </c>
      <c r="F376" s="20"/>
      <c r="G376" s="112"/>
      <c r="H376" s="113"/>
      <c r="I376" s="20" t="s">
        <v>1365</v>
      </c>
      <c r="J376" s="20" t="s">
        <v>73</v>
      </c>
      <c r="K376" s="20" t="s">
        <v>73</v>
      </c>
      <c r="L376" s="27">
        <v>42</v>
      </c>
      <c r="M376" s="20">
        <v>24</v>
      </c>
      <c r="N376" s="20" t="s">
        <v>68</v>
      </c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>
        <v>0</v>
      </c>
      <c r="AC376" s="20"/>
      <c r="AD376" s="20"/>
      <c r="AE376" s="20"/>
      <c r="AF376" s="41">
        <v>39631</v>
      </c>
      <c r="AG376" s="20">
        <v>68022.16</v>
      </c>
      <c r="AH376" s="20" t="s">
        <v>737</v>
      </c>
      <c r="AI376" s="20" t="s">
        <v>145</v>
      </c>
      <c r="AJ376" s="20" t="s">
        <v>1479</v>
      </c>
      <c r="AK376" s="20">
        <v>3342.34</v>
      </c>
      <c r="AL376" s="20"/>
      <c r="AM376" s="20" t="s">
        <v>1480</v>
      </c>
      <c r="AN376" s="20">
        <v>3342.34</v>
      </c>
      <c r="AO376" s="20"/>
      <c r="AP376" s="20" t="s">
        <v>1597</v>
      </c>
      <c r="AQ376" s="20">
        <v>48420.4</v>
      </c>
      <c r="AR376" s="20"/>
      <c r="AS376" s="20" t="s">
        <v>1482</v>
      </c>
      <c r="AT376" s="20">
        <v>19301.47</v>
      </c>
      <c r="AU376" s="20"/>
      <c r="AV376" s="20" t="s">
        <v>1483</v>
      </c>
      <c r="AW376" s="20">
        <v>1520.9</v>
      </c>
      <c r="AX376" s="20"/>
      <c r="AY376" s="160"/>
      <c r="BB376" s="55">
        <v>24019</v>
      </c>
      <c r="BC376" s="61">
        <f t="shared" si="12"/>
        <v>0.38980745760951419</v>
      </c>
    </row>
    <row r="377" spans="2:55" x14ac:dyDescent="0.25">
      <c r="B377" s="20" t="s">
        <v>65</v>
      </c>
      <c r="C377" s="20"/>
      <c r="D377" s="20" t="s">
        <v>1358</v>
      </c>
      <c r="E377" s="20" t="s">
        <v>866</v>
      </c>
      <c r="F377" s="20"/>
      <c r="G377" s="142"/>
      <c r="H377" s="143"/>
      <c r="I377" s="20" t="s">
        <v>1367</v>
      </c>
      <c r="J377" s="20" t="s">
        <v>1368</v>
      </c>
      <c r="K377" s="20" t="s">
        <v>73</v>
      </c>
      <c r="L377" s="27">
        <v>33</v>
      </c>
      <c r="M377" s="20">
        <v>24</v>
      </c>
      <c r="N377" s="20" t="s">
        <v>68</v>
      </c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>
        <v>0</v>
      </c>
      <c r="AC377" s="20"/>
      <c r="AD377" s="20"/>
      <c r="AE377" s="20"/>
      <c r="AF377" s="41">
        <v>7625</v>
      </c>
      <c r="AG377" s="41" t="s">
        <v>1598</v>
      </c>
      <c r="AH377" s="20" t="s">
        <v>737</v>
      </c>
      <c r="AI377" s="20" t="s">
        <v>145</v>
      </c>
      <c r="AJ377" s="20" t="s">
        <v>1366</v>
      </c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153"/>
      <c r="BB377" s="55">
        <v>4621</v>
      </c>
      <c r="BC377" s="61">
        <f t="shared" si="12"/>
        <v>7.4994806678611303E-2</v>
      </c>
    </row>
    <row r="378" spans="2:55" x14ac:dyDescent="0.25">
      <c r="B378" s="20" t="s">
        <v>65</v>
      </c>
      <c r="C378" s="20"/>
      <c r="D378" s="20" t="s">
        <v>1358</v>
      </c>
      <c r="E378" s="20" t="s">
        <v>866</v>
      </c>
      <c r="F378" s="20"/>
      <c r="G378" s="112"/>
      <c r="H378" s="113"/>
      <c r="I378" s="20" t="s">
        <v>1369</v>
      </c>
      <c r="J378" s="20" t="s">
        <v>1370</v>
      </c>
      <c r="K378" s="20" t="s">
        <v>73</v>
      </c>
      <c r="L378" s="27">
        <v>35</v>
      </c>
      <c r="M378" s="20">
        <v>24</v>
      </c>
      <c r="N378" s="20" t="s">
        <v>68</v>
      </c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>
        <v>0</v>
      </c>
      <c r="AC378" s="20"/>
      <c r="AD378" s="20"/>
      <c r="AE378" s="20"/>
      <c r="AF378" s="41">
        <v>17416</v>
      </c>
      <c r="AG378" s="20" t="s">
        <v>1598</v>
      </c>
      <c r="AH378" s="20" t="s">
        <v>737</v>
      </c>
      <c r="AI378" s="20" t="s">
        <v>145</v>
      </c>
      <c r="AJ378" s="20" t="s">
        <v>1366</v>
      </c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160"/>
      <c r="BB378" s="55">
        <v>10555</v>
      </c>
      <c r="BC378" s="61">
        <f t="shared" si="12"/>
        <v>0.17129846018020825</v>
      </c>
    </row>
    <row r="379" spans="2:55" x14ac:dyDescent="0.25">
      <c r="B379" s="20" t="s">
        <v>65</v>
      </c>
      <c r="C379" s="20"/>
      <c r="D379" s="20" t="s">
        <v>1358</v>
      </c>
      <c r="E379" s="20" t="s">
        <v>866</v>
      </c>
      <c r="F379" s="33"/>
      <c r="G379" s="112"/>
      <c r="H379" s="113"/>
      <c r="I379" s="20" t="s">
        <v>1371</v>
      </c>
      <c r="J379" s="20" t="s">
        <v>1362</v>
      </c>
      <c r="K379" s="20" t="s">
        <v>73</v>
      </c>
      <c r="L379" s="27">
        <v>34</v>
      </c>
      <c r="M379" s="20">
        <v>24</v>
      </c>
      <c r="N379" s="20" t="s">
        <v>68</v>
      </c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>
        <v>0</v>
      </c>
      <c r="AC379" s="20"/>
      <c r="AD379" s="20"/>
      <c r="AE379" s="20"/>
      <c r="AF379" s="41">
        <v>15685.055999999959</v>
      </c>
      <c r="AG379" s="41" t="s">
        <v>1478</v>
      </c>
      <c r="AH379" s="33" t="s">
        <v>737</v>
      </c>
      <c r="AI379" s="20" t="s">
        <v>869</v>
      </c>
      <c r="AJ379" s="27"/>
      <c r="AK379" s="41"/>
      <c r="AL379" s="41"/>
      <c r="AM379" s="20"/>
      <c r="AN379" s="41"/>
      <c r="AO379" s="41"/>
      <c r="AP379" s="20"/>
      <c r="AQ379" s="41"/>
      <c r="AR379" s="41"/>
      <c r="AS379" s="20"/>
      <c r="AT379" s="41"/>
      <c r="AU379" s="41"/>
      <c r="AV379" s="20"/>
      <c r="AW379" s="20"/>
      <c r="AX379" s="20"/>
      <c r="AY379" s="147"/>
      <c r="AZ379" s="55">
        <v>363.07999999999902</v>
      </c>
      <c r="BA379" s="55">
        <v>24</v>
      </c>
      <c r="BB379" s="60">
        <v>8713.9199999999764</v>
      </c>
      <c r="BC379" s="61">
        <f t="shared" si="12"/>
        <v>0.14141933473552973</v>
      </c>
    </row>
    <row r="380" spans="2:55" x14ac:dyDescent="0.25">
      <c r="B380" s="20" t="s">
        <v>65</v>
      </c>
      <c r="C380" s="20"/>
      <c r="D380" s="20" t="s">
        <v>1358</v>
      </c>
      <c r="E380" s="20" t="s">
        <v>866</v>
      </c>
      <c r="F380" s="25"/>
      <c r="G380" s="142"/>
      <c r="H380" s="143"/>
      <c r="I380" s="20" t="s">
        <v>1362</v>
      </c>
      <c r="J380" s="20" t="s">
        <v>1361</v>
      </c>
      <c r="K380" s="20" t="s">
        <v>73</v>
      </c>
      <c r="L380" s="27">
        <v>19.023097916527991</v>
      </c>
      <c r="M380" s="20">
        <v>24</v>
      </c>
      <c r="N380" s="20" t="s">
        <v>68</v>
      </c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>
        <v>2</v>
      </c>
      <c r="AC380" s="20"/>
      <c r="AD380" s="20"/>
      <c r="AE380" s="20"/>
      <c r="AF380" s="41">
        <v>51919.487999999954</v>
      </c>
      <c r="AG380" s="41" t="s">
        <v>1478</v>
      </c>
      <c r="AH380" s="25" t="s">
        <v>737</v>
      </c>
      <c r="AI380" s="20" t="s">
        <v>869</v>
      </c>
      <c r="AJ380" s="27"/>
      <c r="AK380" s="41"/>
      <c r="AL380" s="41"/>
      <c r="AM380" s="20"/>
      <c r="AN380" s="41"/>
      <c r="AO380" s="41"/>
      <c r="AP380" s="20"/>
      <c r="AQ380" s="41"/>
      <c r="AR380" s="41"/>
      <c r="AS380" s="20"/>
      <c r="AT380" s="41"/>
      <c r="AU380" s="41"/>
      <c r="AV380" s="20"/>
      <c r="AW380" s="20"/>
      <c r="AX380" s="20"/>
      <c r="AY380" s="153"/>
      <c r="AZ380" s="55">
        <v>1201.839999999999</v>
      </c>
      <c r="BA380" s="55">
        <v>24</v>
      </c>
      <c r="BB380" s="60">
        <v>28844.159999999974</v>
      </c>
      <c r="BC380" s="61">
        <f t="shared" si="12"/>
        <v>0.46811560333411195</v>
      </c>
    </row>
    <row r="381" spans="2:55" x14ac:dyDescent="0.25">
      <c r="B381" s="20" t="s">
        <v>65</v>
      </c>
      <c r="C381" s="20"/>
      <c r="D381" s="20" t="s">
        <v>1358</v>
      </c>
      <c r="E381" s="20" t="s">
        <v>866</v>
      </c>
      <c r="F381" s="20"/>
      <c r="G381" s="142"/>
      <c r="H381" s="143"/>
      <c r="I381" s="20" t="s">
        <v>1368</v>
      </c>
      <c r="J381" s="20" t="s">
        <v>1364</v>
      </c>
      <c r="K381" s="20" t="s">
        <v>1372</v>
      </c>
      <c r="L381" s="27"/>
      <c r="M381" s="20">
        <v>24</v>
      </c>
      <c r="N381" s="20" t="s">
        <v>68</v>
      </c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41">
        <v>5000</v>
      </c>
      <c r="AG381" s="41" t="s">
        <v>1598</v>
      </c>
      <c r="AH381" s="20" t="s">
        <v>737</v>
      </c>
      <c r="AI381" s="20" t="s">
        <v>856</v>
      </c>
      <c r="AJ381" s="20" t="s">
        <v>1366</v>
      </c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153"/>
      <c r="BB381" s="55"/>
    </row>
    <row r="382" spans="2:55" x14ac:dyDescent="0.25">
      <c r="B382" s="20" t="s">
        <v>65</v>
      </c>
      <c r="C382" s="20"/>
      <c r="D382" s="20" t="s">
        <v>1358</v>
      </c>
      <c r="E382" s="20" t="s">
        <v>866</v>
      </c>
      <c r="F382" s="25"/>
      <c r="G382" s="142"/>
      <c r="H382" s="143"/>
      <c r="I382" s="20" t="s">
        <v>1375</v>
      </c>
      <c r="J382" s="20" t="s">
        <v>1361</v>
      </c>
      <c r="K382" s="20" t="s">
        <v>73</v>
      </c>
      <c r="L382" s="27">
        <v>56</v>
      </c>
      <c r="M382" s="20">
        <v>24</v>
      </c>
      <c r="N382" s="20" t="s">
        <v>68</v>
      </c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>
        <v>0</v>
      </c>
      <c r="AC382" s="20"/>
      <c r="AD382" s="20"/>
      <c r="AE382" s="20"/>
      <c r="AF382" s="41">
        <v>8485.4879999999994</v>
      </c>
      <c r="AG382" s="41" t="s">
        <v>1478</v>
      </c>
      <c r="AH382" s="25" t="s">
        <v>737</v>
      </c>
      <c r="AI382" s="20" t="s">
        <v>869</v>
      </c>
      <c r="AJ382" s="27"/>
      <c r="AK382" s="41"/>
      <c r="AL382" s="41"/>
      <c r="AM382" s="20"/>
      <c r="AN382" s="41"/>
      <c r="AO382" s="41"/>
      <c r="AP382" s="20"/>
      <c r="AQ382" s="41"/>
      <c r="AR382" s="41"/>
      <c r="AS382" s="20"/>
      <c r="AT382" s="41"/>
      <c r="AU382" s="41"/>
      <c r="AV382" s="20"/>
      <c r="AW382" s="20"/>
      <c r="AX382" s="20"/>
      <c r="AY382" s="153"/>
      <c r="AZ382" s="55">
        <v>214.28</v>
      </c>
      <c r="BA382" s="55">
        <v>22</v>
      </c>
      <c r="BB382" s="60">
        <v>4714.16</v>
      </c>
      <c r="BC382" s="61">
        <f t="shared" ref="BC382:BC400" si="13">BB382/(5280*11.67)</f>
        <v>7.6506712367894886E-2</v>
      </c>
    </row>
    <row r="383" spans="2:55" x14ac:dyDescent="0.25">
      <c r="B383" s="20" t="s">
        <v>65</v>
      </c>
      <c r="C383" s="20"/>
      <c r="D383" s="20" t="s">
        <v>1358</v>
      </c>
      <c r="E383" s="20" t="s">
        <v>866</v>
      </c>
      <c r="F383" s="20"/>
      <c r="G383" s="112"/>
      <c r="H383" s="113"/>
      <c r="I383" s="20" t="s">
        <v>1376</v>
      </c>
      <c r="J383" s="20" t="s">
        <v>1360</v>
      </c>
      <c r="K383" s="20" t="s">
        <v>1361</v>
      </c>
      <c r="L383" s="27">
        <v>45</v>
      </c>
      <c r="M383" s="20">
        <v>24</v>
      </c>
      <c r="N383" s="20" t="s">
        <v>68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>
        <v>0</v>
      </c>
      <c r="AC383" s="20"/>
      <c r="AD383" s="20"/>
      <c r="AE383" s="20"/>
      <c r="AF383" s="41">
        <v>23762.591999999997</v>
      </c>
      <c r="AG383" s="41" t="s">
        <v>1478</v>
      </c>
      <c r="AH383" s="20" t="s">
        <v>737</v>
      </c>
      <c r="AI383" s="20" t="s">
        <v>869</v>
      </c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160"/>
      <c r="AZ383" s="55">
        <v>550.05999999999995</v>
      </c>
      <c r="BA383" s="55">
        <v>24</v>
      </c>
      <c r="BB383" s="55">
        <v>13201.439999999999</v>
      </c>
      <c r="BC383" s="61">
        <f t="shared" si="13"/>
        <v>0.21424787722988237</v>
      </c>
    </row>
    <row r="384" spans="2:55" x14ac:dyDescent="0.25">
      <c r="B384" s="55" t="s">
        <v>65</v>
      </c>
      <c r="D384" s="55" t="s">
        <v>1355</v>
      </c>
      <c r="E384" s="55" t="s">
        <v>866</v>
      </c>
      <c r="G384" s="121"/>
      <c r="H384" s="122"/>
      <c r="I384" s="55" t="s">
        <v>1356</v>
      </c>
      <c r="J384" s="55" t="s">
        <v>1357</v>
      </c>
      <c r="K384" s="55" t="s">
        <v>73</v>
      </c>
      <c r="L384" s="57">
        <v>36</v>
      </c>
      <c r="M384" s="55">
        <v>24</v>
      </c>
      <c r="N384" s="55" t="s">
        <v>68</v>
      </c>
      <c r="AB384" s="55">
        <v>0</v>
      </c>
      <c r="AF384" s="59">
        <v>19077.12</v>
      </c>
      <c r="AG384" s="59" t="s">
        <v>1477</v>
      </c>
      <c r="AI384" s="55" t="s">
        <v>869</v>
      </c>
      <c r="AY384" s="110"/>
      <c r="AZ384" s="55">
        <v>588.79999999999995</v>
      </c>
      <c r="BA384" s="55">
        <v>18</v>
      </c>
      <c r="BB384" s="60">
        <v>10598.4</v>
      </c>
      <c r="BC384" s="61">
        <f t="shared" si="13"/>
        <v>0.1720028043935499</v>
      </c>
    </row>
    <row r="385" spans="1:55" x14ac:dyDescent="0.25">
      <c r="B385" s="55" t="s">
        <v>65</v>
      </c>
      <c r="D385" s="55" t="s">
        <v>1355</v>
      </c>
      <c r="E385" s="55" t="s">
        <v>866</v>
      </c>
      <c r="F385" s="55"/>
      <c r="G385" s="121"/>
      <c r="H385" s="122"/>
      <c r="I385" s="55" t="s">
        <v>1374</v>
      </c>
      <c r="J385" s="55" t="s">
        <v>1357</v>
      </c>
      <c r="K385" s="55" t="s">
        <v>73</v>
      </c>
      <c r="L385" s="57">
        <v>16</v>
      </c>
      <c r="M385" s="55">
        <v>24</v>
      </c>
      <c r="N385" s="55" t="s">
        <v>68</v>
      </c>
      <c r="AB385" s="55">
        <v>0</v>
      </c>
      <c r="AF385" s="59">
        <v>19069.02</v>
      </c>
      <c r="AG385" s="59" t="s">
        <v>1477</v>
      </c>
      <c r="AH385" s="55"/>
      <c r="AI385" s="55" t="s">
        <v>869</v>
      </c>
      <c r="AJ385" s="55"/>
      <c r="AK385" s="55"/>
      <c r="AL385" s="55"/>
      <c r="AN385" s="55"/>
      <c r="AO385" s="55"/>
      <c r="AQ385" s="55"/>
      <c r="AR385" s="55"/>
      <c r="AT385" s="55"/>
      <c r="AU385" s="55"/>
      <c r="AY385" s="110"/>
      <c r="AZ385" s="55">
        <v>588.54999999999995</v>
      </c>
      <c r="BA385" s="55">
        <v>18</v>
      </c>
      <c r="BB385" s="55">
        <v>10593.9</v>
      </c>
      <c r="BC385" s="61">
        <f t="shared" si="13"/>
        <v>0.17192977331152137</v>
      </c>
    </row>
    <row r="386" spans="1:55" x14ac:dyDescent="0.25">
      <c r="B386" s="55" t="s">
        <v>65</v>
      </c>
      <c r="D386" s="55" t="s">
        <v>1355</v>
      </c>
      <c r="E386" s="55" t="s">
        <v>866</v>
      </c>
      <c r="G386" s="121"/>
      <c r="H386" s="122"/>
      <c r="I386" s="55" t="s">
        <v>1357</v>
      </c>
      <c r="J386" s="55" t="s">
        <v>1377</v>
      </c>
      <c r="K386" s="55" t="s">
        <v>1378</v>
      </c>
      <c r="L386" s="57">
        <v>37.444956184027092</v>
      </c>
      <c r="M386" s="55">
        <v>24</v>
      </c>
      <c r="N386" s="55" t="s">
        <v>68</v>
      </c>
      <c r="AB386" s="55">
        <v>6</v>
      </c>
      <c r="AF386" s="59">
        <v>34705.152000000002</v>
      </c>
      <c r="AG386" s="59" t="s">
        <v>1477</v>
      </c>
      <c r="AI386" s="55" t="s">
        <v>869</v>
      </c>
      <c r="AY386" s="110"/>
      <c r="AZ386" s="55">
        <v>803.36000000000013</v>
      </c>
      <c r="BA386" s="55">
        <v>24</v>
      </c>
      <c r="BB386" s="60">
        <v>19280.64</v>
      </c>
      <c r="BC386" s="61">
        <f t="shared" si="13"/>
        <v>0.31290800031159927</v>
      </c>
    </row>
    <row r="387" spans="1:55" x14ac:dyDescent="0.25">
      <c r="B387" s="55" t="s">
        <v>65</v>
      </c>
      <c r="D387" s="55" t="s">
        <v>1355</v>
      </c>
      <c r="E387" s="55" t="s">
        <v>866</v>
      </c>
      <c r="G387" s="121"/>
      <c r="H387" s="122"/>
      <c r="I387" s="55" t="s">
        <v>1378</v>
      </c>
      <c r="J387" s="55" t="s">
        <v>73</v>
      </c>
      <c r="K387" s="55" t="s">
        <v>73</v>
      </c>
      <c r="L387" s="57">
        <v>26.261648512738681</v>
      </c>
      <c r="M387" s="55">
        <v>24</v>
      </c>
      <c r="N387" s="55" t="s">
        <v>68</v>
      </c>
      <c r="AB387" s="55">
        <v>2</v>
      </c>
      <c r="AF387" s="59">
        <v>34921.367999999966</v>
      </c>
      <c r="AG387" s="59">
        <v>14281.9</v>
      </c>
      <c r="AI387" s="55" t="s">
        <v>869</v>
      </c>
      <c r="AY387" s="110"/>
      <c r="AZ387" s="55">
        <v>1077.819999999999</v>
      </c>
      <c r="BA387" s="55">
        <v>18</v>
      </c>
      <c r="BB387" s="60">
        <v>19400.75999999998</v>
      </c>
      <c r="BC387" s="61">
        <f t="shared" si="13"/>
        <v>0.31485744332788002</v>
      </c>
    </row>
    <row r="388" spans="1:55" x14ac:dyDescent="0.25">
      <c r="B388" s="20" t="s">
        <v>72</v>
      </c>
      <c r="C388" s="20"/>
      <c r="D388" s="20" t="s">
        <v>851</v>
      </c>
      <c r="E388" s="20" t="s">
        <v>866</v>
      </c>
      <c r="F388" s="25"/>
      <c r="G388" s="112"/>
      <c r="H388" s="113"/>
      <c r="I388" s="20" t="s">
        <v>1387</v>
      </c>
      <c r="J388" s="20" t="s">
        <v>666</v>
      </c>
      <c r="K388" s="20" t="s">
        <v>1388</v>
      </c>
      <c r="L388" s="27">
        <v>37</v>
      </c>
      <c r="M388" s="20">
        <v>25</v>
      </c>
      <c r="N388" s="20" t="s">
        <v>68</v>
      </c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7">
        <v>0</v>
      </c>
      <c r="AC388" s="20"/>
      <c r="AD388" s="20"/>
      <c r="AE388" s="20">
        <v>0</v>
      </c>
      <c r="AF388" s="41">
        <v>70953</v>
      </c>
      <c r="AG388" s="41" t="s">
        <v>1487</v>
      </c>
      <c r="AH388" s="25" t="s">
        <v>700</v>
      </c>
      <c r="AI388" s="20" t="s">
        <v>869</v>
      </c>
      <c r="AJ388" s="27"/>
      <c r="AK388" s="41"/>
      <c r="AL388" s="41"/>
      <c r="AM388" s="20"/>
      <c r="AN388" s="41"/>
      <c r="AO388" s="41"/>
      <c r="AP388" s="20"/>
      <c r="AQ388" s="41"/>
      <c r="AR388" s="41"/>
      <c r="AS388" s="20"/>
      <c r="AT388" s="41"/>
      <c r="AU388" s="41"/>
      <c r="AV388" s="20"/>
      <c r="AW388" s="20"/>
      <c r="AX388" s="20"/>
      <c r="AY388" s="114"/>
      <c r="AZ388" s="60">
        <v>1359.2583571099899</v>
      </c>
      <c r="BA388" s="60">
        <v>29</v>
      </c>
      <c r="BB388" s="60">
        <v>39418.492356189709</v>
      </c>
      <c r="BC388" s="61">
        <f t="shared" si="13"/>
        <v>0.63972781082336394</v>
      </c>
    </row>
    <row r="389" spans="1:55" x14ac:dyDescent="0.25">
      <c r="B389" s="20" t="s">
        <v>72</v>
      </c>
      <c r="C389" s="20"/>
      <c r="D389" s="20" t="s">
        <v>851</v>
      </c>
      <c r="E389" s="20" t="s">
        <v>866</v>
      </c>
      <c r="F389" s="20"/>
      <c r="G389" s="140"/>
      <c r="H389" s="141"/>
      <c r="I389" s="20" t="s">
        <v>96</v>
      </c>
      <c r="J389" s="20" t="s">
        <v>666</v>
      </c>
      <c r="K389" s="20" t="s">
        <v>1390</v>
      </c>
      <c r="L389" s="27">
        <v>41.955926927495092</v>
      </c>
      <c r="M389" s="20">
        <v>25</v>
      </c>
      <c r="N389" s="20" t="s">
        <v>69</v>
      </c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>
        <v>0</v>
      </c>
      <c r="AC389" s="20"/>
      <c r="AD389" s="20"/>
      <c r="AE389" s="20">
        <v>2</v>
      </c>
      <c r="AF389" s="41">
        <v>357026</v>
      </c>
      <c r="AG389" s="41" t="s">
        <v>1487</v>
      </c>
      <c r="AH389" s="20" t="s">
        <v>700</v>
      </c>
      <c r="AI389" s="20" t="s">
        <v>869</v>
      </c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153"/>
      <c r="AZ389" s="55">
        <v>8143.409999999998</v>
      </c>
      <c r="BA389" s="55">
        <v>22.6</v>
      </c>
      <c r="BB389" s="55">
        <v>183090.47999999992</v>
      </c>
      <c r="BC389" s="61">
        <f t="shared" si="13"/>
        <v>2.9713990807821129</v>
      </c>
    </row>
    <row r="390" spans="1:55" x14ac:dyDescent="0.25">
      <c r="A390" s="20"/>
      <c r="B390" s="20" t="s">
        <v>72</v>
      </c>
      <c r="C390" s="20"/>
      <c r="D390" s="20" t="s">
        <v>851</v>
      </c>
      <c r="E390" s="20" t="s">
        <v>866</v>
      </c>
      <c r="F390" s="25"/>
      <c r="G390" s="112"/>
      <c r="H390" s="113"/>
      <c r="I390" s="20" t="s">
        <v>1393</v>
      </c>
      <c r="J390" s="20" t="s">
        <v>666</v>
      </c>
      <c r="K390" s="20" t="s">
        <v>1388</v>
      </c>
      <c r="L390" s="27">
        <v>14</v>
      </c>
      <c r="M390" s="20">
        <v>25</v>
      </c>
      <c r="N390" s="20" t="s">
        <v>68</v>
      </c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>
        <v>0</v>
      </c>
      <c r="AC390" s="20"/>
      <c r="AD390" s="20"/>
      <c r="AE390" s="20">
        <v>0</v>
      </c>
      <c r="AF390" s="41">
        <v>38326</v>
      </c>
      <c r="AG390" s="41" t="s">
        <v>1487</v>
      </c>
      <c r="AH390" s="25" t="s">
        <v>700</v>
      </c>
      <c r="AI390" s="20" t="s">
        <v>869</v>
      </c>
      <c r="AJ390" s="27"/>
      <c r="AK390" s="41"/>
      <c r="AL390" s="41"/>
      <c r="AM390" s="20"/>
      <c r="AN390" s="41"/>
      <c r="AO390" s="41"/>
      <c r="AP390" s="20"/>
      <c r="AQ390" s="41"/>
      <c r="AR390" s="41"/>
      <c r="AS390" s="20"/>
      <c r="AT390" s="41"/>
      <c r="AU390" s="41"/>
      <c r="AV390" s="20"/>
      <c r="AW390" s="20"/>
      <c r="AX390" s="20"/>
      <c r="AY390" s="114"/>
      <c r="AZ390" s="55">
        <v>887.17794123999897</v>
      </c>
      <c r="BA390" s="55">
        <v>24</v>
      </c>
      <c r="BB390" s="60">
        <v>21292.270589759974</v>
      </c>
      <c r="BC390" s="61">
        <f t="shared" si="13"/>
        <v>0.34555501333644889</v>
      </c>
    </row>
    <row r="391" spans="1:55" x14ac:dyDescent="0.25">
      <c r="A391" s="20"/>
      <c r="B391" s="20" t="s">
        <v>72</v>
      </c>
      <c r="C391" s="20"/>
      <c r="D391" s="20" t="s">
        <v>851</v>
      </c>
      <c r="E391" s="24" t="s">
        <v>888</v>
      </c>
      <c r="F391" s="20"/>
      <c r="G391" s="142">
        <v>7100</v>
      </c>
      <c r="H391" s="143">
        <v>8299</v>
      </c>
      <c r="I391" s="20" t="s">
        <v>666</v>
      </c>
      <c r="J391" s="20" t="s">
        <v>233</v>
      </c>
      <c r="K391" s="20" t="s">
        <v>96</v>
      </c>
      <c r="L391" s="27">
        <v>22</v>
      </c>
      <c r="M391" s="20">
        <v>25</v>
      </c>
      <c r="N391" s="20" t="s">
        <v>69</v>
      </c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>
        <v>0</v>
      </c>
      <c r="AC391" s="20"/>
      <c r="AD391" s="20"/>
      <c r="AE391" s="20">
        <v>0</v>
      </c>
      <c r="AF391" s="41">
        <v>390484.05</v>
      </c>
      <c r="AG391" s="41">
        <v>1025274.42</v>
      </c>
      <c r="AH391" s="20" t="s">
        <v>700</v>
      </c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153"/>
      <c r="AZ391" s="55">
        <v>11697.799689044397</v>
      </c>
      <c r="BA391" s="55">
        <v>20.23089865538061</v>
      </c>
      <c r="BB391" s="55">
        <v>236657</v>
      </c>
      <c r="BC391" s="40">
        <f t="shared" si="13"/>
        <v>3.8407370621380905</v>
      </c>
    </row>
    <row r="392" spans="1:55" x14ac:dyDescent="0.25">
      <c r="B392" s="20" t="s">
        <v>65</v>
      </c>
      <c r="C392" s="20"/>
      <c r="D392" s="20" t="s">
        <v>1379</v>
      </c>
      <c r="E392" s="20" t="s">
        <v>866</v>
      </c>
      <c r="F392" s="33"/>
      <c r="G392" s="112"/>
      <c r="H392" s="113"/>
      <c r="I392" s="20" t="s">
        <v>1380</v>
      </c>
      <c r="J392" s="20" t="s">
        <v>1381</v>
      </c>
      <c r="K392" s="20" t="s">
        <v>185</v>
      </c>
      <c r="L392" s="27">
        <v>46.757048037754096</v>
      </c>
      <c r="M392" s="20">
        <v>25</v>
      </c>
      <c r="N392" s="20" t="s">
        <v>68</v>
      </c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>
        <v>0</v>
      </c>
      <c r="AC392" s="20"/>
      <c r="AD392" s="20"/>
      <c r="AE392" s="20"/>
      <c r="AF392" s="41">
        <v>41704</v>
      </c>
      <c r="AG392" s="41">
        <v>107100.46</v>
      </c>
      <c r="AH392" s="33" t="s">
        <v>737</v>
      </c>
      <c r="AI392" s="20" t="s">
        <v>869</v>
      </c>
      <c r="AJ392" s="27"/>
      <c r="AK392" s="41"/>
      <c r="AL392" s="41"/>
      <c r="AM392" s="20"/>
      <c r="AN392" s="41"/>
      <c r="AO392" s="41"/>
      <c r="AP392" s="20"/>
      <c r="AQ392" s="41"/>
      <c r="AR392" s="41"/>
      <c r="AS392" s="20"/>
      <c r="AT392" s="41"/>
      <c r="AU392" s="41"/>
      <c r="AV392" s="20"/>
      <c r="AW392" s="20"/>
      <c r="AX392" s="20"/>
      <c r="AY392" s="147"/>
      <c r="AZ392" s="55">
        <v>1053.129999999999</v>
      </c>
      <c r="BA392" s="55">
        <v>22</v>
      </c>
      <c r="BB392" s="60">
        <v>23168.859999999979</v>
      </c>
      <c r="BC392" s="61">
        <f t="shared" si="13"/>
        <v>0.37601042559268749</v>
      </c>
    </row>
    <row r="393" spans="1:55" x14ac:dyDescent="0.25">
      <c r="B393" s="20" t="s">
        <v>65</v>
      </c>
      <c r="C393" s="20"/>
      <c r="D393" s="20" t="s">
        <v>1379</v>
      </c>
      <c r="E393" s="20" t="s">
        <v>866</v>
      </c>
      <c r="F393" s="33"/>
      <c r="G393" s="112"/>
      <c r="H393" s="113"/>
      <c r="I393" s="20" t="s">
        <v>1382</v>
      </c>
      <c r="J393" s="20" t="s">
        <v>1383</v>
      </c>
      <c r="K393" s="20" t="s">
        <v>73</v>
      </c>
      <c r="L393" s="27">
        <v>28</v>
      </c>
      <c r="M393" s="20">
        <v>25</v>
      </c>
      <c r="N393" s="20" t="s">
        <v>68</v>
      </c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>
        <v>0</v>
      </c>
      <c r="AC393" s="20"/>
      <c r="AD393" s="20"/>
      <c r="AE393" s="20"/>
      <c r="AF393" s="41">
        <v>35239</v>
      </c>
      <c r="AG393" s="41" t="s">
        <v>1599</v>
      </c>
      <c r="AH393" s="33" t="s">
        <v>737</v>
      </c>
      <c r="AI393" s="20" t="s">
        <v>869</v>
      </c>
      <c r="AJ393" s="27"/>
      <c r="AK393" s="41"/>
      <c r="AL393" s="41"/>
      <c r="AM393" s="20"/>
      <c r="AN393" s="41"/>
      <c r="AO393" s="41"/>
      <c r="AP393" s="20"/>
      <c r="AQ393" s="41"/>
      <c r="AR393" s="41"/>
      <c r="AS393" s="20"/>
      <c r="AT393" s="41"/>
      <c r="AU393" s="41"/>
      <c r="AV393" s="20"/>
      <c r="AW393" s="20"/>
      <c r="AX393" s="20"/>
      <c r="AY393" s="147"/>
      <c r="AZ393" s="55">
        <v>815.71</v>
      </c>
      <c r="BA393" s="55">
        <v>24</v>
      </c>
      <c r="BB393" s="60">
        <v>19577.04</v>
      </c>
      <c r="BC393" s="61">
        <f t="shared" si="13"/>
        <v>0.31771831424787728</v>
      </c>
    </row>
    <row r="394" spans="1:55" x14ac:dyDescent="0.25">
      <c r="B394" s="20" t="s">
        <v>65</v>
      </c>
      <c r="C394" s="20"/>
      <c r="D394" s="20" t="s">
        <v>1379</v>
      </c>
      <c r="E394" s="20" t="s">
        <v>866</v>
      </c>
      <c r="F394" s="33"/>
      <c r="G394" s="112"/>
      <c r="H394" s="113"/>
      <c r="I394" s="256" t="s">
        <v>1383</v>
      </c>
      <c r="J394" s="256" t="s">
        <v>96</v>
      </c>
      <c r="K394" s="256" t="s">
        <v>1381</v>
      </c>
      <c r="L394" s="81">
        <v>20.891051180965004</v>
      </c>
      <c r="M394" s="20">
        <v>25</v>
      </c>
      <c r="N394" s="20" t="s">
        <v>68</v>
      </c>
      <c r="O394" s="20"/>
      <c r="P394" s="20"/>
      <c r="Q394" s="27"/>
      <c r="R394" s="27"/>
      <c r="S394" s="157"/>
      <c r="T394" s="27"/>
      <c r="U394" s="20"/>
      <c r="V394" s="27"/>
      <c r="W394" s="41"/>
      <c r="X394" s="41"/>
      <c r="Y394" s="41"/>
      <c r="Z394" s="41"/>
      <c r="AA394" s="41"/>
      <c r="AB394" s="20">
        <v>0</v>
      </c>
      <c r="AC394" s="41"/>
      <c r="AD394" s="41"/>
      <c r="AE394" s="20"/>
      <c r="AF394" s="41">
        <v>56753</v>
      </c>
      <c r="AG394" s="41" t="s">
        <v>1599</v>
      </c>
      <c r="AH394" s="33" t="s">
        <v>737</v>
      </c>
      <c r="AI394" s="20" t="s">
        <v>869</v>
      </c>
      <c r="AJ394" s="27"/>
      <c r="AK394" s="41"/>
      <c r="AL394" s="41"/>
      <c r="AM394" s="20"/>
      <c r="AN394" s="41"/>
      <c r="AO394" s="41"/>
      <c r="AP394" s="20"/>
      <c r="AQ394" s="41"/>
      <c r="AR394" s="41"/>
      <c r="AS394" s="20"/>
      <c r="AT394" s="41"/>
      <c r="AU394" s="41"/>
      <c r="AV394" s="20"/>
      <c r="AW394" s="41"/>
      <c r="AX394" s="41"/>
      <c r="AY394" s="147"/>
      <c r="AZ394" s="55">
        <v>1433.15</v>
      </c>
      <c r="BA394" s="55">
        <v>22</v>
      </c>
      <c r="BB394" s="60">
        <v>31529.300000000003</v>
      </c>
      <c r="BC394" s="61">
        <f t="shared" si="13"/>
        <v>0.51169308768923172</v>
      </c>
    </row>
    <row r="395" spans="1:55" x14ac:dyDescent="0.25">
      <c r="B395" s="28" t="s">
        <v>65</v>
      </c>
      <c r="C395" s="28"/>
      <c r="D395" s="28" t="s">
        <v>1379</v>
      </c>
      <c r="E395" s="28" t="s">
        <v>866</v>
      </c>
      <c r="F395" s="38"/>
      <c r="G395" s="131"/>
      <c r="H395" s="132"/>
      <c r="I395" s="28" t="s">
        <v>1384</v>
      </c>
      <c r="J395" s="28" t="s">
        <v>1381</v>
      </c>
      <c r="K395" s="28" t="s">
        <v>185</v>
      </c>
      <c r="L395" s="35">
        <v>45</v>
      </c>
      <c r="M395" s="28">
        <v>25</v>
      </c>
      <c r="N395" s="55" t="s">
        <v>68</v>
      </c>
      <c r="AB395" s="55">
        <v>0</v>
      </c>
      <c r="AF395" s="59">
        <v>33549</v>
      </c>
      <c r="AG395" s="59" t="s">
        <v>1599</v>
      </c>
      <c r="AH395" s="32" t="s">
        <v>737</v>
      </c>
      <c r="AI395" s="55" t="s">
        <v>869</v>
      </c>
      <c r="AY395" s="111"/>
      <c r="AZ395" s="55">
        <v>1164.9100000000001</v>
      </c>
      <c r="BA395" s="55">
        <v>16</v>
      </c>
      <c r="BB395" s="60">
        <v>18638.560000000001</v>
      </c>
      <c r="BC395" s="61">
        <f t="shared" si="13"/>
        <v>0.30248760094518451</v>
      </c>
    </row>
    <row r="396" spans="1:55" x14ac:dyDescent="0.25">
      <c r="B396" s="20" t="s">
        <v>65</v>
      </c>
      <c r="C396" s="20"/>
      <c r="D396" s="20" t="s">
        <v>1379</v>
      </c>
      <c r="E396" s="20" t="s">
        <v>866</v>
      </c>
      <c r="F396" s="25"/>
      <c r="G396" s="112"/>
      <c r="H396" s="113"/>
      <c r="I396" s="20" t="s">
        <v>1381</v>
      </c>
      <c r="J396" s="20" t="s">
        <v>1383</v>
      </c>
      <c r="K396" s="20" t="s">
        <v>1384</v>
      </c>
      <c r="L396" s="27">
        <v>26.940809854412329</v>
      </c>
      <c r="M396" s="20">
        <v>25</v>
      </c>
      <c r="N396" s="20" t="s">
        <v>68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7">
        <v>0</v>
      </c>
      <c r="AC396" s="20"/>
      <c r="AD396" s="20"/>
      <c r="AE396" s="20"/>
      <c r="AF396" s="41">
        <v>32341</v>
      </c>
      <c r="AG396" s="41" t="s">
        <v>1599</v>
      </c>
      <c r="AH396" s="33" t="s">
        <v>737</v>
      </c>
      <c r="AI396" s="20" t="s">
        <v>869</v>
      </c>
      <c r="AJ396" s="27"/>
      <c r="AK396" s="41"/>
      <c r="AL396" s="41"/>
      <c r="AM396" s="20"/>
      <c r="AN396" s="41"/>
      <c r="AO396" s="41"/>
      <c r="AP396" s="20"/>
      <c r="AQ396" s="41"/>
      <c r="AR396" s="41"/>
      <c r="AS396" s="20"/>
      <c r="AT396" s="41"/>
      <c r="AU396" s="41"/>
      <c r="AV396" s="20"/>
      <c r="AW396" s="20"/>
      <c r="AX396" s="20"/>
      <c r="AY396" s="114"/>
      <c r="AZ396" s="60">
        <v>816.68999999999903</v>
      </c>
      <c r="BA396" s="60">
        <v>22</v>
      </c>
      <c r="BB396" s="60">
        <v>17967.179999999978</v>
      </c>
      <c r="BC396" s="61">
        <f t="shared" si="13"/>
        <v>0.29159168808911706</v>
      </c>
    </row>
    <row r="397" spans="1:55" x14ac:dyDescent="0.25">
      <c r="B397" s="20" t="s">
        <v>65</v>
      </c>
      <c r="C397" s="20"/>
      <c r="D397" s="20" t="s">
        <v>1385</v>
      </c>
      <c r="E397" s="20" t="s">
        <v>866</v>
      </c>
      <c r="F397" s="20"/>
      <c r="G397" s="142"/>
      <c r="H397" s="143"/>
      <c r="I397" s="20" t="s">
        <v>1386</v>
      </c>
      <c r="J397" s="20" t="s">
        <v>96</v>
      </c>
      <c r="K397" s="20" t="s">
        <v>73</v>
      </c>
      <c r="L397" s="27">
        <v>45.419200623413921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/>
      <c r="AF397" s="41">
        <v>49339</v>
      </c>
      <c r="AG397" s="41" t="s">
        <v>1600</v>
      </c>
      <c r="AH397" s="20" t="s">
        <v>737</v>
      </c>
      <c r="AI397" s="20" t="s">
        <v>869</v>
      </c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153"/>
      <c r="AZ397" s="55">
        <v>1105.2699999999991</v>
      </c>
      <c r="BA397" s="55">
        <v>25</v>
      </c>
      <c r="BB397" s="55">
        <v>27410.359999999975</v>
      </c>
      <c r="BC397" s="61">
        <f t="shared" si="13"/>
        <v>0.44484627768689428</v>
      </c>
    </row>
    <row r="398" spans="1:55" x14ac:dyDescent="0.25">
      <c r="B398" s="20" t="s">
        <v>65</v>
      </c>
      <c r="C398" s="20"/>
      <c r="D398" s="20" t="s">
        <v>1385</v>
      </c>
      <c r="E398" s="20" t="s">
        <v>866</v>
      </c>
      <c r="F398" s="20"/>
      <c r="G398" s="112"/>
      <c r="H398" s="113"/>
      <c r="I398" s="20" t="s">
        <v>1389</v>
      </c>
      <c r="J398" s="20" t="s">
        <v>96</v>
      </c>
      <c r="K398" s="20" t="s">
        <v>73</v>
      </c>
      <c r="L398" s="81">
        <v>26</v>
      </c>
      <c r="M398" s="20">
        <v>25</v>
      </c>
      <c r="N398" s="20" t="s">
        <v>68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/>
      <c r="AF398" s="41">
        <v>32230</v>
      </c>
      <c r="AG398" s="41">
        <v>105480.93</v>
      </c>
      <c r="AH398" s="20" t="s">
        <v>737</v>
      </c>
      <c r="AI398" s="20" t="s">
        <v>869</v>
      </c>
      <c r="AJ398" s="27"/>
      <c r="AK398" s="41"/>
      <c r="AL398" s="41"/>
      <c r="AM398" s="20"/>
      <c r="AN398" s="41"/>
      <c r="AO398" s="41"/>
      <c r="AP398" s="20"/>
      <c r="AQ398" s="20"/>
      <c r="AR398" s="20"/>
      <c r="AS398" s="20"/>
      <c r="AT398" s="20"/>
      <c r="AU398" s="20"/>
      <c r="AV398" s="20"/>
      <c r="AW398" s="20"/>
      <c r="AX398" s="20"/>
      <c r="AY398" s="147"/>
      <c r="AZ398" s="55">
        <v>596.85</v>
      </c>
      <c r="BA398" s="55">
        <v>30</v>
      </c>
      <c r="BB398" s="60">
        <v>17905.5</v>
      </c>
      <c r="BC398" s="61">
        <f t="shared" si="13"/>
        <v>0.29059067539144662</v>
      </c>
    </row>
    <row r="399" spans="1:55" x14ac:dyDescent="0.25">
      <c r="B399" s="20" t="s">
        <v>65</v>
      </c>
      <c r="C399" s="20"/>
      <c r="D399" s="20" t="s">
        <v>1385</v>
      </c>
      <c r="E399" s="20" t="s">
        <v>866</v>
      </c>
      <c r="F399" s="25"/>
      <c r="G399" s="142"/>
      <c r="H399" s="143"/>
      <c r="I399" s="20" t="s">
        <v>1391</v>
      </c>
      <c r="J399" s="20" t="s">
        <v>96</v>
      </c>
      <c r="K399" s="20" t="s">
        <v>73</v>
      </c>
      <c r="L399" s="27">
        <v>30</v>
      </c>
      <c r="M399" s="20">
        <v>25</v>
      </c>
      <c r="N399" s="20" t="s">
        <v>68</v>
      </c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>
        <v>0</v>
      </c>
      <c r="AC399" s="20"/>
      <c r="AD399" s="20"/>
      <c r="AE399" s="20"/>
      <c r="AF399" s="41">
        <v>28850</v>
      </c>
      <c r="AG399" s="41" t="s">
        <v>1600</v>
      </c>
      <c r="AH399" s="25" t="s">
        <v>737</v>
      </c>
      <c r="AI399" s="20" t="s">
        <v>869</v>
      </c>
      <c r="AJ399" s="27"/>
      <c r="AK399" s="41"/>
      <c r="AL399" s="41"/>
      <c r="AM399" s="20"/>
      <c r="AN399" s="41"/>
      <c r="AO399" s="41"/>
      <c r="AP399" s="20"/>
      <c r="AQ399" s="41"/>
      <c r="AR399" s="41"/>
      <c r="AS399" s="20"/>
      <c r="AT399" s="41"/>
      <c r="AU399" s="41"/>
      <c r="AV399" s="20"/>
      <c r="AW399" s="20"/>
      <c r="AX399" s="20"/>
      <c r="AY399" s="153"/>
      <c r="AZ399" s="55">
        <v>616.45000000000005</v>
      </c>
      <c r="BA399" s="55">
        <v>26</v>
      </c>
      <c r="BB399" s="60">
        <v>16027.7</v>
      </c>
      <c r="BC399" s="61">
        <f t="shared" si="13"/>
        <v>0.26011561631741581</v>
      </c>
    </row>
    <row r="400" spans="1:55" x14ac:dyDescent="0.25">
      <c r="B400" s="20" t="s">
        <v>65</v>
      </c>
      <c r="C400" s="20"/>
      <c r="D400" s="20" t="s">
        <v>1385</v>
      </c>
      <c r="E400" s="20" t="s">
        <v>866</v>
      </c>
      <c r="F400" s="20"/>
      <c r="G400" s="142"/>
      <c r="H400" s="143"/>
      <c r="I400" s="20" t="s">
        <v>1392</v>
      </c>
      <c r="J400" s="20" t="s">
        <v>1386</v>
      </c>
      <c r="K400" s="20" t="s">
        <v>73</v>
      </c>
      <c r="L400" s="27">
        <v>17</v>
      </c>
      <c r="M400" s="20">
        <v>25</v>
      </c>
      <c r="N400" s="20" t="s">
        <v>68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>
        <v>0</v>
      </c>
      <c r="AC400" s="20"/>
      <c r="AD400" s="20"/>
      <c r="AE400" s="20"/>
      <c r="AF400" s="41">
        <v>14012</v>
      </c>
      <c r="AG400" s="41" t="s">
        <v>1600</v>
      </c>
      <c r="AH400" s="20" t="s">
        <v>737</v>
      </c>
      <c r="AI400" s="20" t="s">
        <v>869</v>
      </c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153"/>
      <c r="AZ400" s="55">
        <v>389.22</v>
      </c>
      <c r="BA400" s="55">
        <v>20</v>
      </c>
      <c r="BB400" s="55">
        <v>7784.4000000000005</v>
      </c>
      <c r="BC400" s="61">
        <f t="shared" si="13"/>
        <v>0.12633403443172081</v>
      </c>
    </row>
    <row r="401" spans="2:55" x14ac:dyDescent="0.25">
      <c r="B401" s="55" t="s">
        <v>72</v>
      </c>
      <c r="D401" s="55" t="s">
        <v>854</v>
      </c>
      <c r="E401" s="56" t="s">
        <v>888</v>
      </c>
      <c r="F401" s="55"/>
      <c r="G401" s="105"/>
      <c r="H401" s="106"/>
      <c r="I401" s="55" t="s">
        <v>855</v>
      </c>
      <c r="J401" s="55" t="s">
        <v>87</v>
      </c>
      <c r="K401" s="55" t="s">
        <v>135</v>
      </c>
      <c r="M401" s="55">
        <v>25</v>
      </c>
      <c r="AF401" s="59">
        <v>210000</v>
      </c>
      <c r="AH401" s="55"/>
      <c r="AI401" s="55" t="s">
        <v>856</v>
      </c>
      <c r="AJ401" s="55" t="s">
        <v>1484</v>
      </c>
      <c r="AK401" s="55">
        <v>83369.78</v>
      </c>
      <c r="AL401" s="55"/>
      <c r="AM401" s="55" t="s">
        <v>1485</v>
      </c>
      <c r="AN401" s="55">
        <v>88630.22</v>
      </c>
      <c r="AO401" s="55"/>
      <c r="AP401" s="55" t="s">
        <v>1486</v>
      </c>
      <c r="AQ401" s="55">
        <v>19000</v>
      </c>
      <c r="AR401" s="55"/>
      <c r="AT401" s="55"/>
      <c r="AU401" s="55"/>
      <c r="AY401" s="92"/>
      <c r="BB401" s="55"/>
      <c r="BC401" s="55"/>
    </row>
    <row r="402" spans="2:55" ht="30" x14ac:dyDescent="0.25">
      <c r="B402" s="28" t="s">
        <v>65</v>
      </c>
      <c r="C402" s="28"/>
      <c r="D402" s="28" t="s">
        <v>149</v>
      </c>
      <c r="E402" s="29">
        <v>43282</v>
      </c>
      <c r="F402" s="38"/>
      <c r="G402" s="131">
        <v>200</v>
      </c>
      <c r="H402" s="132">
        <v>499</v>
      </c>
      <c r="I402" s="28" t="s">
        <v>139</v>
      </c>
      <c r="J402" s="28" t="s">
        <v>103</v>
      </c>
      <c r="K402" s="28" t="s">
        <v>140</v>
      </c>
      <c r="L402" s="35">
        <v>51.000785790292213</v>
      </c>
      <c r="M402" s="28">
        <v>25</v>
      </c>
      <c r="N402" s="28" t="s">
        <v>68</v>
      </c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35">
        <v>6</v>
      </c>
      <c r="AC402" s="28"/>
      <c r="AD402" s="28"/>
      <c r="AE402" s="28"/>
      <c r="AF402" s="34">
        <v>91627.5</v>
      </c>
      <c r="AG402" s="34"/>
      <c r="AH402" s="38"/>
      <c r="AI402" s="28" t="s">
        <v>94</v>
      </c>
      <c r="AJ402" s="35"/>
      <c r="AK402" s="34">
        <v>91627.5</v>
      </c>
      <c r="AL402" s="34" t="str">
        <f>IF(AG402="","",AG402)</f>
        <v/>
      </c>
      <c r="AM402" s="28"/>
      <c r="AN402" s="34"/>
      <c r="AO402" s="34"/>
      <c r="AP402" s="28"/>
      <c r="AQ402" s="34"/>
      <c r="AR402" s="34"/>
      <c r="AS402" s="28"/>
      <c r="AT402" s="34"/>
      <c r="AU402" s="34"/>
      <c r="AV402" s="28"/>
      <c r="AW402" s="28"/>
      <c r="AX402" s="28"/>
      <c r="AY402" s="289" t="s">
        <v>141</v>
      </c>
      <c r="AZ402" s="196">
        <v>2545.255317786271</v>
      </c>
      <c r="BA402" s="196">
        <v>23.999556969054293</v>
      </c>
      <c r="BB402" s="39">
        <v>61085</v>
      </c>
      <c r="BC402" s="40">
        <f t="shared" ref="BC402:BC434" si="14">BB402/(5280*11.67)</f>
        <v>0.99135636571369223</v>
      </c>
    </row>
    <row r="403" spans="2:55" x14ac:dyDescent="0.25">
      <c r="B403" s="28" t="s">
        <v>65</v>
      </c>
      <c r="C403" s="28"/>
      <c r="D403" s="28" t="s">
        <v>149</v>
      </c>
      <c r="E403" s="29">
        <v>43282</v>
      </c>
      <c r="F403" s="38"/>
      <c r="G403" s="131">
        <v>400</v>
      </c>
      <c r="H403" s="132">
        <v>599</v>
      </c>
      <c r="I403" s="28" t="s">
        <v>142</v>
      </c>
      <c r="J403" s="28" t="s">
        <v>139</v>
      </c>
      <c r="K403" s="28" t="s">
        <v>73</v>
      </c>
      <c r="L403" s="35">
        <v>29.241756905965417</v>
      </c>
      <c r="M403" s="28">
        <v>25</v>
      </c>
      <c r="N403" s="28" t="s">
        <v>68</v>
      </c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>
        <v>0</v>
      </c>
      <c r="AC403" s="28"/>
      <c r="AD403" s="28"/>
      <c r="AE403" s="28"/>
      <c r="AF403" s="34">
        <v>71077.679999999993</v>
      </c>
      <c r="AG403" s="34"/>
      <c r="AH403" s="38"/>
      <c r="AI403" s="28" t="s">
        <v>94</v>
      </c>
      <c r="AJ403" s="35"/>
      <c r="AK403" s="34">
        <v>71077.679999999993</v>
      </c>
      <c r="AL403" s="34" t="str">
        <f>IF(AG403="","",AG403)</f>
        <v/>
      </c>
      <c r="AM403" s="28"/>
      <c r="AN403" s="34"/>
      <c r="AO403" s="34"/>
      <c r="AP403" s="28"/>
      <c r="AQ403" s="34"/>
      <c r="AR403" s="34"/>
      <c r="AS403" s="28"/>
      <c r="AT403" s="34"/>
      <c r="AU403" s="34"/>
      <c r="AV403" s="28"/>
      <c r="AW403" s="28"/>
      <c r="AX403" s="28"/>
      <c r="AY403" s="289" t="s">
        <v>1312</v>
      </c>
      <c r="AZ403" s="28">
        <v>1974.3799999999999</v>
      </c>
      <c r="BA403" s="28">
        <v>24</v>
      </c>
      <c r="BB403" s="39">
        <v>47385.119999999995</v>
      </c>
      <c r="BC403" s="40">
        <f t="shared" si="14"/>
        <v>0.76901924125574506</v>
      </c>
    </row>
    <row r="404" spans="2:55" x14ac:dyDescent="0.25">
      <c r="B404" s="28" t="s">
        <v>65</v>
      </c>
      <c r="C404" s="28"/>
      <c r="D404" s="28" t="s">
        <v>149</v>
      </c>
      <c r="E404" s="29">
        <v>43282</v>
      </c>
      <c r="F404" s="38"/>
      <c r="G404" s="131">
        <v>6700</v>
      </c>
      <c r="H404" s="132">
        <v>6799</v>
      </c>
      <c r="I404" s="28" t="s">
        <v>143</v>
      </c>
      <c r="J404" s="28" t="s">
        <v>139</v>
      </c>
      <c r="K404" s="28" t="s">
        <v>142</v>
      </c>
      <c r="L404" s="35">
        <v>2</v>
      </c>
      <c r="M404" s="28">
        <v>25</v>
      </c>
      <c r="N404" s="28" t="s">
        <v>68</v>
      </c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35">
        <v>0</v>
      </c>
      <c r="AC404" s="28"/>
      <c r="AD404" s="28"/>
      <c r="AE404" s="28"/>
      <c r="AF404" s="34">
        <v>14709.600000000002</v>
      </c>
      <c r="AG404" s="34"/>
      <c r="AH404" s="38"/>
      <c r="AI404" s="28" t="s">
        <v>94</v>
      </c>
      <c r="AJ404" s="35"/>
      <c r="AK404" s="34">
        <v>14709.600000000002</v>
      </c>
      <c r="AL404" s="34" t="str">
        <f>IF(AG404="","",AG404)</f>
        <v/>
      </c>
      <c r="AM404" s="28"/>
      <c r="AN404" s="34"/>
      <c r="AO404" s="34"/>
      <c r="AP404" s="28"/>
      <c r="AQ404" s="34"/>
      <c r="AR404" s="34"/>
      <c r="AS404" s="28"/>
      <c r="AT404" s="34"/>
      <c r="AU404" s="34"/>
      <c r="AV404" s="28"/>
      <c r="AW404" s="28"/>
      <c r="AX404" s="28"/>
      <c r="AY404" s="289" t="s">
        <v>1312</v>
      </c>
      <c r="AZ404" s="196">
        <v>408.6</v>
      </c>
      <c r="BA404" s="196">
        <v>24.000000000000004</v>
      </c>
      <c r="BB404" s="39">
        <v>9806.4000000000015</v>
      </c>
      <c r="BC404" s="40">
        <f t="shared" si="14"/>
        <v>0.15914933395653194</v>
      </c>
    </row>
    <row r="405" spans="2:55" x14ac:dyDescent="0.25">
      <c r="B405" s="28" t="s">
        <v>65</v>
      </c>
      <c r="C405" s="28"/>
      <c r="D405" s="28" t="s">
        <v>149</v>
      </c>
      <c r="E405" s="29">
        <v>43282</v>
      </c>
      <c r="F405" s="38"/>
      <c r="G405" s="131">
        <v>6500</v>
      </c>
      <c r="H405" s="132">
        <v>6699</v>
      </c>
      <c r="I405" s="28" t="s">
        <v>143</v>
      </c>
      <c r="J405" s="28" t="s">
        <v>139</v>
      </c>
      <c r="K405" s="28" t="s">
        <v>144</v>
      </c>
      <c r="L405" s="35">
        <v>53.977723345801195</v>
      </c>
      <c r="M405" s="28">
        <v>25</v>
      </c>
      <c r="N405" s="28" t="s">
        <v>68</v>
      </c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>
        <v>4</v>
      </c>
      <c r="AC405" s="28"/>
      <c r="AD405" s="28"/>
      <c r="AE405" s="28"/>
      <c r="AF405" s="34">
        <v>45316.5</v>
      </c>
      <c r="AG405" s="34"/>
      <c r="AH405" s="38"/>
      <c r="AI405" s="28" t="s">
        <v>94</v>
      </c>
      <c r="AJ405" s="35"/>
      <c r="AK405" s="34">
        <v>45316.5</v>
      </c>
      <c r="AL405" s="34" t="str">
        <f>IF(AG405="","",AG405)</f>
        <v/>
      </c>
      <c r="AM405" s="28"/>
      <c r="AN405" s="34"/>
      <c r="AO405" s="34"/>
      <c r="AP405" s="28"/>
      <c r="AQ405" s="34"/>
      <c r="AR405" s="34"/>
      <c r="AS405" s="28"/>
      <c r="AT405" s="34"/>
      <c r="AU405" s="34"/>
      <c r="AV405" s="28"/>
      <c r="AW405" s="28"/>
      <c r="AX405" s="28"/>
      <c r="AY405" s="289" t="s">
        <v>1312</v>
      </c>
      <c r="AZ405" s="28">
        <v>1316.5660123774539</v>
      </c>
      <c r="BA405" s="28">
        <v>22.94681749033229</v>
      </c>
      <c r="BB405" s="39">
        <v>30211</v>
      </c>
      <c r="BC405" s="40">
        <f t="shared" si="14"/>
        <v>0.49029822648074578</v>
      </c>
    </row>
    <row r="406" spans="2:55" ht="15.75" thickBot="1" x14ac:dyDescent="0.3">
      <c r="B406" s="55" t="s">
        <v>65</v>
      </c>
      <c r="D406" s="55" t="s">
        <v>811</v>
      </c>
      <c r="E406" s="56" t="s">
        <v>888</v>
      </c>
      <c r="F406" s="55"/>
      <c r="G406" s="134">
        <v>7900</v>
      </c>
      <c r="H406" s="135">
        <v>8399</v>
      </c>
      <c r="I406" s="36" t="s">
        <v>650</v>
      </c>
      <c r="J406" s="36" t="s">
        <v>661</v>
      </c>
      <c r="K406" s="36" t="s">
        <v>256</v>
      </c>
      <c r="L406" s="57">
        <v>26</v>
      </c>
      <c r="M406" s="55">
        <v>25</v>
      </c>
      <c r="N406" s="55" t="s">
        <v>68</v>
      </c>
      <c r="AF406" s="59">
        <v>70776.100000000006</v>
      </c>
      <c r="AG406" s="59" t="s">
        <v>812</v>
      </c>
      <c r="AH406" s="55"/>
      <c r="AJ406" s="55"/>
      <c r="AK406" s="55"/>
      <c r="AL406" s="55"/>
      <c r="AN406" s="55"/>
      <c r="AO406" s="55"/>
      <c r="AQ406" s="55"/>
      <c r="AR406" s="55"/>
      <c r="AT406" s="55"/>
      <c r="AU406" s="55"/>
      <c r="AY406" s="120" t="s">
        <v>813</v>
      </c>
      <c r="AZ406" s="55">
        <v>3055.009135275654</v>
      </c>
      <c r="BA406" s="55">
        <v>14.946600150143221</v>
      </c>
      <c r="BB406" s="55">
        <v>45662</v>
      </c>
      <c r="BC406" s="40">
        <f t="shared" si="14"/>
        <v>0.74105450390797434</v>
      </c>
    </row>
    <row r="407" spans="2:55" x14ac:dyDescent="0.25">
      <c r="B407" s="55" t="s">
        <v>65</v>
      </c>
      <c r="E407" s="55" t="s">
        <v>866</v>
      </c>
      <c r="F407" s="55"/>
      <c r="G407" s="102"/>
      <c r="H407" s="102"/>
      <c r="I407" s="55" t="s">
        <v>1394</v>
      </c>
      <c r="J407" s="55" t="s">
        <v>1395</v>
      </c>
      <c r="K407" s="55" t="s">
        <v>1396</v>
      </c>
      <c r="L407" s="57">
        <v>41.860354696016088</v>
      </c>
      <c r="M407" s="55">
        <v>26</v>
      </c>
      <c r="N407" s="55" t="s">
        <v>68</v>
      </c>
      <c r="AB407" s="55">
        <v>0</v>
      </c>
      <c r="AF407" s="59">
        <v>92931.365894543967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2239.9298586699988</v>
      </c>
      <c r="BA407" s="55">
        <v>23</v>
      </c>
      <c r="BB407" s="55">
        <v>51628.536608079979</v>
      </c>
      <c r="BC407" s="61">
        <f t="shared" si="14"/>
        <v>0.83788619823037547</v>
      </c>
    </row>
    <row r="408" spans="2:55" x14ac:dyDescent="0.25">
      <c r="B408" s="55" t="s">
        <v>65</v>
      </c>
      <c r="E408" s="55" t="s">
        <v>866</v>
      </c>
      <c r="F408" s="55"/>
      <c r="G408" s="55"/>
      <c r="H408" s="55"/>
      <c r="I408" s="55" t="s">
        <v>1397</v>
      </c>
      <c r="J408" s="55" t="s">
        <v>1398</v>
      </c>
      <c r="K408" s="55" t="s">
        <v>1399</v>
      </c>
      <c r="L408" s="57">
        <v>37</v>
      </c>
      <c r="M408" s="55">
        <v>26</v>
      </c>
      <c r="N408" s="55" t="s">
        <v>68</v>
      </c>
      <c r="AB408" s="55">
        <v>6</v>
      </c>
      <c r="AF408" s="59">
        <v>47250</v>
      </c>
      <c r="AH408" s="55"/>
      <c r="AI408" s="55" t="s">
        <v>145</v>
      </c>
      <c r="AJ408" s="55" t="s">
        <v>1488</v>
      </c>
      <c r="AK408" s="55">
        <v>112284.06</v>
      </c>
      <c r="AL408" s="55"/>
      <c r="AM408" s="55" t="s">
        <v>1489</v>
      </c>
      <c r="AN408" s="55">
        <v>50492.42</v>
      </c>
      <c r="AO408" s="55"/>
      <c r="AP408" s="55" t="s">
        <v>1490</v>
      </c>
      <c r="AQ408" s="55">
        <v>17653.650000000001</v>
      </c>
      <c r="AR408" s="55"/>
      <c r="AS408" s="55" t="s">
        <v>1491</v>
      </c>
      <c r="AT408" s="55">
        <v>28163.58</v>
      </c>
      <c r="AU408" s="55"/>
      <c r="AY408" s="55"/>
      <c r="BB408" s="55">
        <v>27008</v>
      </c>
      <c r="BC408" s="61">
        <f t="shared" si="14"/>
        <v>0.4383163252057854</v>
      </c>
    </row>
    <row r="409" spans="2:55" x14ac:dyDescent="0.25">
      <c r="E409" s="55" t="s">
        <v>866</v>
      </c>
      <c r="F409" s="55"/>
      <c r="G409" s="55"/>
      <c r="H409" s="55"/>
      <c r="I409" s="55" t="s">
        <v>1401</v>
      </c>
      <c r="M409" s="55">
        <v>26</v>
      </c>
      <c r="AF409" s="59">
        <v>122844</v>
      </c>
      <c r="AH409" s="55"/>
      <c r="AI409" s="55" t="s">
        <v>145</v>
      </c>
      <c r="AJ409" s="55"/>
      <c r="AK409" s="55"/>
      <c r="AL409" s="55"/>
      <c r="AN409" s="55"/>
      <c r="AO409" s="55"/>
      <c r="AQ409" s="55"/>
      <c r="AR409" s="55"/>
      <c r="AT409" s="55"/>
      <c r="AU409" s="55"/>
      <c r="AY409" s="55"/>
      <c r="BB409" s="55"/>
      <c r="BC409" s="61">
        <f t="shared" si="14"/>
        <v>0</v>
      </c>
    </row>
    <row r="410" spans="2:55" x14ac:dyDescent="0.25">
      <c r="B410" s="55" t="s">
        <v>65</v>
      </c>
      <c r="E410" s="55" t="s">
        <v>866</v>
      </c>
      <c r="F410" s="55"/>
      <c r="G410" s="102"/>
      <c r="H410" s="102"/>
      <c r="I410" s="55" t="s">
        <v>1402</v>
      </c>
      <c r="J410" s="55" t="s">
        <v>1394</v>
      </c>
      <c r="K410" s="55" t="s">
        <v>73</v>
      </c>
      <c r="L410" s="57">
        <v>32</v>
      </c>
      <c r="M410" s="55">
        <v>26</v>
      </c>
      <c r="N410" s="55" t="s">
        <v>68</v>
      </c>
      <c r="AB410" s="55">
        <v>4</v>
      </c>
      <c r="AF410" s="59">
        <v>69295.463999999949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BB410" s="55">
        <v>38497</v>
      </c>
      <c r="BC410" s="61">
        <f t="shared" si="14"/>
        <v>0.62477279218924464</v>
      </c>
    </row>
    <row r="411" spans="2:55" x14ac:dyDescent="0.25">
      <c r="B411" s="55" t="s">
        <v>65</v>
      </c>
      <c r="C411" s="58"/>
      <c r="D411" s="58"/>
      <c r="E411" s="55" t="s">
        <v>866</v>
      </c>
      <c r="F411" s="55"/>
      <c r="G411" s="55"/>
      <c r="H411" s="100"/>
      <c r="I411" s="55" t="s">
        <v>1403</v>
      </c>
      <c r="J411" s="55" t="s">
        <v>1404</v>
      </c>
      <c r="K411" s="55" t="s">
        <v>73</v>
      </c>
      <c r="L411" s="57">
        <v>69</v>
      </c>
      <c r="M411" s="55">
        <v>26</v>
      </c>
      <c r="N411" s="55" t="s">
        <v>68</v>
      </c>
      <c r="AB411" s="55">
        <v>0</v>
      </c>
      <c r="AF411" s="59">
        <v>3877.2000000000003</v>
      </c>
      <c r="AI411" s="55" t="s">
        <v>869</v>
      </c>
      <c r="AY411" s="101"/>
      <c r="AZ411" s="55">
        <v>89.75</v>
      </c>
      <c r="BA411" s="55">
        <v>24</v>
      </c>
      <c r="BB411" s="60">
        <v>2154</v>
      </c>
      <c r="BC411" s="61">
        <f t="shared" si="14"/>
        <v>3.4957544597647425E-2</v>
      </c>
    </row>
    <row r="412" spans="2:55" x14ac:dyDescent="0.25">
      <c r="B412" s="55" t="s">
        <v>65</v>
      </c>
      <c r="C412" s="58"/>
      <c r="D412" s="58"/>
      <c r="E412" s="55" t="s">
        <v>866</v>
      </c>
      <c r="F412" s="55"/>
      <c r="G412" s="55"/>
      <c r="H412" s="100"/>
      <c r="I412" s="55" t="s">
        <v>1404</v>
      </c>
      <c r="J412" s="55" t="s">
        <v>1405</v>
      </c>
      <c r="K412" s="55" t="s">
        <v>460</v>
      </c>
      <c r="L412" s="57">
        <v>18.545716148467886</v>
      </c>
      <c r="M412" s="55">
        <v>26</v>
      </c>
      <c r="N412" s="55" t="s">
        <v>68</v>
      </c>
      <c r="AB412" s="55">
        <v>24</v>
      </c>
      <c r="AF412" s="59">
        <v>38431.583999999959</v>
      </c>
      <c r="AI412" s="55" t="s">
        <v>869</v>
      </c>
      <c r="AY412" s="101"/>
      <c r="AZ412" s="55">
        <v>889.61999999999898</v>
      </c>
      <c r="BA412" s="55">
        <v>24</v>
      </c>
      <c r="BB412" s="60">
        <v>21350.879999999976</v>
      </c>
      <c r="BC412" s="61">
        <f t="shared" si="14"/>
        <v>0.34650619303575564</v>
      </c>
    </row>
    <row r="413" spans="2:55" x14ac:dyDescent="0.25">
      <c r="B413" s="55" t="s">
        <v>65</v>
      </c>
      <c r="E413" s="55" t="s">
        <v>866</v>
      </c>
      <c r="F413" s="55"/>
      <c r="G413" s="55"/>
      <c r="H413" s="55"/>
      <c r="I413" s="55" t="s">
        <v>1406</v>
      </c>
      <c r="J413" s="55" t="s">
        <v>687</v>
      </c>
      <c r="K413" s="55" t="s">
        <v>1407</v>
      </c>
      <c r="L413" s="57">
        <v>42</v>
      </c>
      <c r="M413" s="55">
        <v>26</v>
      </c>
      <c r="N413" s="55" t="s">
        <v>68</v>
      </c>
      <c r="AB413" s="55">
        <v>5</v>
      </c>
      <c r="AF413" s="59">
        <v>38500</v>
      </c>
      <c r="AH413" s="55"/>
      <c r="AI413" s="55" t="s">
        <v>145</v>
      </c>
      <c r="AJ413" s="55" t="s">
        <v>1492</v>
      </c>
      <c r="AK413" s="55"/>
      <c r="AL413" s="55"/>
      <c r="AN413" s="55"/>
      <c r="AO413" s="55"/>
      <c r="AQ413" s="55"/>
      <c r="AR413" s="55"/>
      <c r="AT413" s="55"/>
      <c r="AU413" s="55"/>
      <c r="AY413" s="55"/>
      <c r="BB413" s="55">
        <v>21891</v>
      </c>
      <c r="BC413" s="61">
        <f t="shared" si="14"/>
        <v>0.35527187037469815</v>
      </c>
    </row>
    <row r="414" spans="2:55" x14ac:dyDescent="0.25">
      <c r="B414" s="55" t="s">
        <v>65</v>
      </c>
      <c r="E414" s="55" t="s">
        <v>866</v>
      </c>
      <c r="G414" s="100"/>
      <c r="H414" s="100"/>
      <c r="I414" s="55" t="s">
        <v>1408</v>
      </c>
      <c r="J414" s="55" t="s">
        <v>1409</v>
      </c>
      <c r="K414" s="55" t="s">
        <v>73</v>
      </c>
      <c r="L414" s="57">
        <v>58</v>
      </c>
      <c r="M414" s="55">
        <v>26</v>
      </c>
      <c r="N414" s="55" t="s">
        <v>68</v>
      </c>
      <c r="AB414" s="55">
        <v>0</v>
      </c>
      <c r="AF414" s="59">
        <v>17266.788</v>
      </c>
      <c r="AI414" s="55" t="s">
        <v>869</v>
      </c>
      <c r="AY414" s="101"/>
      <c r="AZ414" s="55">
        <v>436.03</v>
      </c>
      <c r="BA414" s="55">
        <v>22</v>
      </c>
      <c r="BB414" s="60">
        <v>9592.66</v>
      </c>
      <c r="BC414" s="61">
        <f t="shared" si="14"/>
        <v>0.15568051985147102</v>
      </c>
    </row>
    <row r="415" spans="2:55" x14ac:dyDescent="0.25">
      <c r="B415" s="55" t="s">
        <v>65</v>
      </c>
      <c r="E415" s="55" t="s">
        <v>866</v>
      </c>
      <c r="F415" s="55"/>
      <c r="G415" s="102"/>
      <c r="H415" s="102"/>
      <c r="I415" s="55" t="s">
        <v>1410</v>
      </c>
      <c r="J415" s="55" t="s">
        <v>1411</v>
      </c>
      <c r="K415" s="55" t="s">
        <v>1412</v>
      </c>
      <c r="L415" s="57">
        <v>34.490659921054096</v>
      </c>
      <c r="M415" s="55">
        <v>26</v>
      </c>
      <c r="N415" s="55" t="s">
        <v>68</v>
      </c>
      <c r="AB415" s="55">
        <v>0</v>
      </c>
      <c r="AF415" s="59">
        <v>31081.535999999956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AZ415" s="55">
        <v>719.479999999999</v>
      </c>
      <c r="BA415" s="55">
        <v>24</v>
      </c>
      <c r="BB415" s="55">
        <v>17267.519999999975</v>
      </c>
      <c r="BC415" s="61">
        <f t="shared" si="14"/>
        <v>0.28023681545532403</v>
      </c>
    </row>
    <row r="416" spans="2:55" x14ac:dyDescent="0.25">
      <c r="B416" s="55" t="s">
        <v>65</v>
      </c>
      <c r="E416" s="55" t="s">
        <v>866</v>
      </c>
      <c r="F416" s="55"/>
      <c r="G416" s="102"/>
      <c r="H416" s="102"/>
      <c r="I416" s="55" t="s">
        <v>1413</v>
      </c>
      <c r="J416" s="55" t="s">
        <v>1414</v>
      </c>
      <c r="K416" s="55" t="s">
        <v>1400</v>
      </c>
      <c r="L416" s="57">
        <v>39</v>
      </c>
      <c r="M416" s="55">
        <v>26</v>
      </c>
      <c r="N416" s="55" t="s">
        <v>68</v>
      </c>
      <c r="AB416" s="55">
        <v>6</v>
      </c>
      <c r="AF416" s="59">
        <v>36193.950000000004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874.25</v>
      </c>
      <c r="BA416" s="55">
        <v>23</v>
      </c>
      <c r="BB416" s="55">
        <v>20107.75</v>
      </c>
      <c r="BC416" s="61">
        <f t="shared" si="14"/>
        <v>0.32633127547973306</v>
      </c>
    </row>
    <row r="417" spans="1:55" x14ac:dyDescent="0.25">
      <c r="B417" s="55" t="s">
        <v>65</v>
      </c>
      <c r="E417" s="55" t="s">
        <v>866</v>
      </c>
      <c r="G417" s="100"/>
      <c r="H417" s="100"/>
      <c r="I417" s="55" t="s">
        <v>1415</v>
      </c>
      <c r="J417" s="55" t="s">
        <v>1416</v>
      </c>
      <c r="K417" s="55" t="s">
        <v>73</v>
      </c>
      <c r="L417" s="57">
        <v>33</v>
      </c>
      <c r="M417" s="55">
        <v>26</v>
      </c>
      <c r="N417" s="55" t="s">
        <v>68</v>
      </c>
      <c r="AB417" s="55">
        <v>0</v>
      </c>
      <c r="AF417" s="59">
        <v>12043.547999999959</v>
      </c>
      <c r="AI417" s="55" t="s">
        <v>869</v>
      </c>
      <c r="AY417" s="101"/>
      <c r="AZ417" s="55">
        <v>304.12999999999897</v>
      </c>
      <c r="BA417" s="55">
        <v>22</v>
      </c>
      <c r="BB417" s="60">
        <v>6690.8599999999769</v>
      </c>
      <c r="BC417" s="61">
        <f t="shared" si="14"/>
        <v>0.1085868323336186</v>
      </c>
    </row>
    <row r="418" spans="1:55" x14ac:dyDescent="0.25">
      <c r="B418" s="55" t="s">
        <v>65</v>
      </c>
      <c r="E418" s="55" t="s">
        <v>866</v>
      </c>
      <c r="F418" s="55"/>
      <c r="G418" s="102"/>
      <c r="H418" s="102"/>
      <c r="I418" s="55" t="s">
        <v>1411</v>
      </c>
      <c r="J418" s="55" t="s">
        <v>1394</v>
      </c>
      <c r="K418" s="55" t="s">
        <v>1417</v>
      </c>
      <c r="L418" s="57">
        <v>41</v>
      </c>
      <c r="M418" s="55">
        <v>26</v>
      </c>
      <c r="N418" s="55" t="s">
        <v>68</v>
      </c>
      <c r="AB418" s="55">
        <v>6</v>
      </c>
      <c r="AF418" s="59">
        <v>10746.432000000001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248.76</v>
      </c>
      <c r="BA418" s="55">
        <v>24</v>
      </c>
      <c r="BB418" s="55">
        <v>5970.24</v>
      </c>
      <c r="BC418" s="61">
        <f t="shared" si="14"/>
        <v>9.689179714886656E-2</v>
      </c>
    </row>
    <row r="419" spans="1:55" x14ac:dyDescent="0.25">
      <c r="B419" s="55" t="s">
        <v>65</v>
      </c>
      <c r="E419" s="55" t="s">
        <v>866</v>
      </c>
      <c r="G419" s="100"/>
      <c r="H419" s="100"/>
      <c r="I419" s="55" t="s">
        <v>1418</v>
      </c>
      <c r="J419" s="55" t="s">
        <v>1416</v>
      </c>
      <c r="K419" s="55" t="s">
        <v>73</v>
      </c>
      <c r="L419" s="57">
        <v>28</v>
      </c>
      <c r="M419" s="55">
        <v>26</v>
      </c>
      <c r="N419" s="55" t="s">
        <v>68</v>
      </c>
      <c r="AB419" s="55">
        <v>0</v>
      </c>
      <c r="AF419" s="59">
        <v>10504.691999999963</v>
      </c>
      <c r="AI419" s="55" t="s">
        <v>869</v>
      </c>
      <c r="AY419" s="101"/>
      <c r="AZ419" s="55">
        <v>265.26999999999902</v>
      </c>
      <c r="BA419" s="55">
        <v>22</v>
      </c>
      <c r="BB419" s="60">
        <v>5835.9399999999787</v>
      </c>
      <c r="BC419" s="61">
        <f t="shared" si="14"/>
        <v>9.4712225078548637E-2</v>
      </c>
    </row>
    <row r="420" spans="1:55" x14ac:dyDescent="0.25">
      <c r="B420" s="55" t="s">
        <v>65</v>
      </c>
      <c r="E420" s="55" t="s">
        <v>866</v>
      </c>
      <c r="G420" s="100"/>
      <c r="H420" s="100"/>
      <c r="I420" s="55" t="s">
        <v>1416</v>
      </c>
      <c r="J420" s="55" t="s">
        <v>1409</v>
      </c>
      <c r="K420" s="55" t="s">
        <v>1415</v>
      </c>
      <c r="L420" s="57">
        <v>50.787712711197216</v>
      </c>
      <c r="M420" s="55">
        <v>26</v>
      </c>
      <c r="N420" s="55" t="s">
        <v>68</v>
      </c>
      <c r="AB420" s="55">
        <v>8</v>
      </c>
      <c r="AF420" s="59">
        <v>85603.391999999556</v>
      </c>
      <c r="AI420" s="55" t="s">
        <v>869</v>
      </c>
      <c r="AY420" s="101"/>
      <c r="AZ420" s="55">
        <v>1981.5599999999899</v>
      </c>
      <c r="BA420" s="55">
        <v>24</v>
      </c>
      <c r="BB420" s="60">
        <v>47557.439999999755</v>
      </c>
      <c r="BC420" s="61">
        <f t="shared" si="14"/>
        <v>0.77181584482355292</v>
      </c>
    </row>
    <row r="421" spans="1:55" x14ac:dyDescent="0.25">
      <c r="B421" s="55" t="s">
        <v>65</v>
      </c>
      <c r="E421" s="55" t="s">
        <v>866</v>
      </c>
      <c r="F421" s="55"/>
      <c r="G421" s="102"/>
      <c r="H421" s="102"/>
      <c r="I421" s="55" t="s">
        <v>92</v>
      </c>
      <c r="J421" s="55" t="s">
        <v>1394</v>
      </c>
      <c r="K421" s="55" t="s">
        <v>73</v>
      </c>
      <c r="L421" s="57">
        <v>64</v>
      </c>
      <c r="M421" s="55">
        <v>26</v>
      </c>
      <c r="N421" s="55" t="s">
        <v>68</v>
      </c>
      <c r="AB421" s="55">
        <v>1</v>
      </c>
      <c r="AF421" s="59">
        <v>21875.327999999998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759.56</v>
      </c>
      <c r="BA421" s="55">
        <v>16</v>
      </c>
      <c r="BB421" s="55">
        <v>12152.96</v>
      </c>
      <c r="BC421" s="61">
        <f t="shared" si="14"/>
        <v>0.19723195969982601</v>
      </c>
    </row>
    <row r="422" spans="1:55" x14ac:dyDescent="0.25">
      <c r="B422" s="55" t="s">
        <v>65</v>
      </c>
      <c r="E422" s="55" t="s">
        <v>866</v>
      </c>
      <c r="F422" s="55"/>
      <c r="G422" s="102"/>
      <c r="H422" s="102"/>
      <c r="I422" s="55" t="s">
        <v>1419</v>
      </c>
      <c r="J422" s="55" t="s">
        <v>1394</v>
      </c>
      <c r="K422" s="55" t="s">
        <v>1400</v>
      </c>
      <c r="L422" s="57">
        <v>26.486066024331297</v>
      </c>
      <c r="M422" s="55">
        <v>26</v>
      </c>
      <c r="N422" s="55" t="s">
        <v>68</v>
      </c>
      <c r="AB422" s="55">
        <v>4</v>
      </c>
      <c r="AF422" s="59">
        <v>38181.923999999963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936.49999999999886</v>
      </c>
      <c r="BA422" s="55">
        <v>23</v>
      </c>
      <c r="BB422" s="55">
        <v>21212.179999999978</v>
      </c>
      <c r="BC422" s="61">
        <f t="shared" si="14"/>
        <v>0.34425521279634358</v>
      </c>
    </row>
    <row r="423" spans="1:55" x14ac:dyDescent="0.25">
      <c r="B423" s="55" t="s">
        <v>65</v>
      </c>
      <c r="E423" s="55" t="s">
        <v>866</v>
      </c>
      <c r="G423" s="100"/>
      <c r="H423" s="100"/>
      <c r="I423" s="55" t="s">
        <v>1420</v>
      </c>
      <c r="J423" s="55" t="s">
        <v>1409</v>
      </c>
      <c r="K423" s="55" t="s">
        <v>73</v>
      </c>
      <c r="L423" s="57">
        <v>80</v>
      </c>
      <c r="M423" s="55">
        <v>26</v>
      </c>
      <c r="N423" s="55" t="s">
        <v>68</v>
      </c>
      <c r="AB423" s="55">
        <v>0</v>
      </c>
      <c r="AF423" s="59">
        <v>12974.939999999999</v>
      </c>
      <c r="AI423" s="55" t="s">
        <v>869</v>
      </c>
      <c r="AY423" s="101"/>
      <c r="AZ423" s="55">
        <v>327.64999999999998</v>
      </c>
      <c r="BA423" s="55">
        <v>22</v>
      </c>
      <c r="BB423" s="60">
        <v>7208.2999999999993</v>
      </c>
      <c r="BC423" s="61">
        <f t="shared" si="14"/>
        <v>0.11698443301913738</v>
      </c>
    </row>
    <row r="424" spans="1:55" x14ac:dyDescent="0.25">
      <c r="B424" s="55" t="s">
        <v>65</v>
      </c>
      <c r="E424" s="55" t="s">
        <v>866</v>
      </c>
      <c r="G424" s="100"/>
      <c r="H424" s="100"/>
      <c r="I424" s="55" t="s">
        <v>1409</v>
      </c>
      <c r="J424" s="55" t="s">
        <v>95</v>
      </c>
      <c r="K424" s="55" t="s">
        <v>1415</v>
      </c>
      <c r="L424" s="57">
        <v>50.789295044912819</v>
      </c>
      <c r="M424" s="55">
        <v>26</v>
      </c>
      <c r="N424" s="55" t="s">
        <v>68</v>
      </c>
      <c r="AB424" s="55">
        <v>13</v>
      </c>
      <c r="AF424" s="59">
        <v>117732.09600000001</v>
      </c>
      <c r="AI424" s="55" t="s">
        <v>869</v>
      </c>
      <c r="AY424" s="101"/>
      <c r="AZ424" s="55">
        <v>2395.29</v>
      </c>
      <c r="BA424" s="55">
        <v>30</v>
      </c>
      <c r="BB424" s="60">
        <v>65406.720000000001</v>
      </c>
      <c r="BC424" s="61">
        <f t="shared" si="14"/>
        <v>1.0614941185635274</v>
      </c>
    </row>
    <row r="425" spans="1:55" x14ac:dyDescent="0.25">
      <c r="B425" s="55" t="s">
        <v>65</v>
      </c>
      <c r="E425" s="55" t="s">
        <v>866</v>
      </c>
      <c r="G425" s="100"/>
      <c r="H425" s="100"/>
      <c r="I425" s="55" t="s">
        <v>86</v>
      </c>
      <c r="J425" s="55" t="s">
        <v>67</v>
      </c>
      <c r="K425" s="55" t="s">
        <v>201</v>
      </c>
      <c r="L425" s="57">
        <v>29.216156028338347</v>
      </c>
      <c r="M425" s="55" t="s">
        <v>1601</v>
      </c>
      <c r="N425" s="55" t="s">
        <v>68</v>
      </c>
      <c r="AB425" s="55">
        <v>8</v>
      </c>
      <c r="AF425" s="59">
        <v>100582</v>
      </c>
      <c r="AI425" s="55" t="s">
        <v>869</v>
      </c>
      <c r="AY425" s="101" t="s">
        <v>879</v>
      </c>
      <c r="AZ425" s="55">
        <v>1582.869999999999</v>
      </c>
      <c r="BA425" s="55">
        <v>35.5</v>
      </c>
      <c r="BB425" s="60">
        <v>55879.079999999965</v>
      </c>
      <c r="BC425" s="61">
        <f t="shared" si="14"/>
        <v>0.90686881670172104</v>
      </c>
    </row>
    <row r="426" spans="1:55" x14ac:dyDescent="0.25">
      <c r="A426" s="20"/>
      <c r="B426" s="20" t="s">
        <v>72</v>
      </c>
      <c r="C426" s="20"/>
      <c r="D426" s="20" t="s">
        <v>1457</v>
      </c>
      <c r="E426" s="20" t="s">
        <v>866</v>
      </c>
      <c r="F426" s="20"/>
      <c r="G426" s="144"/>
      <c r="H426" s="144"/>
      <c r="I426" s="20" t="s">
        <v>1105</v>
      </c>
      <c r="J426" s="20" t="s">
        <v>1301</v>
      </c>
      <c r="K426" s="20" t="s">
        <v>1110</v>
      </c>
      <c r="L426" s="27">
        <v>41</v>
      </c>
      <c r="M426" s="20" t="s">
        <v>1602</v>
      </c>
      <c r="N426" s="20" t="s">
        <v>99</v>
      </c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>
        <v>0</v>
      </c>
      <c r="AC426" s="20"/>
      <c r="AD426" s="20"/>
      <c r="AE426" s="20">
        <v>0</v>
      </c>
      <c r="AF426" s="41">
        <v>76297</v>
      </c>
      <c r="AG426" s="41">
        <v>79319.14</v>
      </c>
      <c r="AH426" s="20" t="s">
        <v>700</v>
      </c>
      <c r="AI426" s="20" t="s">
        <v>869</v>
      </c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41"/>
      <c r="AY426" s="159"/>
      <c r="AZ426" s="55">
        <v>1956.3228824299899</v>
      </c>
      <c r="BA426" s="55">
        <v>20</v>
      </c>
      <c r="BB426" s="55">
        <v>39126.457648599797</v>
      </c>
      <c r="BC426" s="61">
        <f t="shared" si="14"/>
        <v>0.63498834178221475</v>
      </c>
    </row>
    <row r="427" spans="1:55" x14ac:dyDescent="0.25">
      <c r="B427" s="20" t="s">
        <v>72</v>
      </c>
      <c r="C427" s="20"/>
      <c r="D427" s="20" t="s">
        <v>1517</v>
      </c>
      <c r="E427" s="20" t="s">
        <v>866</v>
      </c>
      <c r="F427" s="20"/>
      <c r="G427" s="144"/>
      <c r="H427" s="144"/>
      <c r="I427" s="20" t="s">
        <v>1098</v>
      </c>
      <c r="J427" s="20" t="s">
        <v>1099</v>
      </c>
      <c r="K427" s="20" t="s">
        <v>92</v>
      </c>
      <c r="L427" s="27">
        <v>36.517047273712045</v>
      </c>
      <c r="M427" s="20" t="s">
        <v>1602</v>
      </c>
      <c r="N427" s="20" t="s">
        <v>69</v>
      </c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>
        <v>0</v>
      </c>
      <c r="AC427" s="20"/>
      <c r="AD427" s="20"/>
      <c r="AE427" s="20" t="s">
        <v>1571</v>
      </c>
      <c r="AF427" s="41">
        <v>196876</v>
      </c>
      <c r="AG427" s="41"/>
      <c r="AH427" s="20" t="s">
        <v>737</v>
      </c>
      <c r="AI427" s="20" t="s">
        <v>869</v>
      </c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159"/>
      <c r="AZ427" s="55">
        <v>4135.4154002099895</v>
      </c>
      <c r="BA427" s="55">
        <v>24</v>
      </c>
      <c r="BB427" s="55">
        <v>100961.81580566973</v>
      </c>
      <c r="BC427" s="61">
        <f t="shared" si="14"/>
        <v>1.6385223670780706</v>
      </c>
    </row>
    <row r="428" spans="1:55" x14ac:dyDescent="0.25">
      <c r="B428" s="55" t="s">
        <v>65</v>
      </c>
      <c r="E428" s="55" t="s">
        <v>866</v>
      </c>
      <c r="F428" s="55"/>
      <c r="G428" s="102"/>
      <c r="H428" s="102"/>
      <c r="I428" s="55" t="s">
        <v>1112</v>
      </c>
      <c r="J428" s="55" t="s">
        <v>95</v>
      </c>
      <c r="K428" s="55" t="s">
        <v>1113</v>
      </c>
      <c r="M428" s="55" t="s">
        <v>1603</v>
      </c>
      <c r="N428" s="55" t="s">
        <v>68</v>
      </c>
      <c r="AB428" s="55">
        <v>17</v>
      </c>
      <c r="AF428" s="59">
        <v>75000</v>
      </c>
      <c r="AG428" s="55"/>
      <c r="AH428" s="59"/>
      <c r="AI428" s="55" t="s">
        <v>145</v>
      </c>
      <c r="AJ428" s="55" t="s">
        <v>1456</v>
      </c>
      <c r="AK428" s="55">
        <v>28500</v>
      </c>
      <c r="AL428" s="55"/>
      <c r="AM428" s="55" t="s">
        <v>1459</v>
      </c>
      <c r="AN428" s="55">
        <v>44500</v>
      </c>
      <c r="AO428" s="55"/>
      <c r="AP428" s="55" t="s">
        <v>1460</v>
      </c>
      <c r="AQ428" s="55">
        <v>2000</v>
      </c>
      <c r="AR428" s="55"/>
      <c r="AT428" s="55"/>
      <c r="AU428" s="55"/>
      <c r="AY428" s="101"/>
      <c r="BB428" s="55">
        <v>112833</v>
      </c>
      <c r="BC428" s="61">
        <f t="shared" si="14"/>
        <v>1.8311813507828933</v>
      </c>
    </row>
    <row r="429" spans="1:55" x14ac:dyDescent="0.25">
      <c r="B429" s="28" t="s">
        <v>65</v>
      </c>
      <c r="C429" s="28"/>
      <c r="D429" s="28" t="s">
        <v>478</v>
      </c>
      <c r="E429" s="29" t="s">
        <v>888</v>
      </c>
      <c r="F429" s="28"/>
      <c r="G429" s="189">
        <v>7000</v>
      </c>
      <c r="H429" s="189">
        <v>7499</v>
      </c>
      <c r="I429" s="28" t="s">
        <v>480</v>
      </c>
      <c r="J429" s="28" t="s">
        <v>484</v>
      </c>
      <c r="K429" s="28" t="s">
        <v>169</v>
      </c>
      <c r="L429" s="35">
        <v>29</v>
      </c>
      <c r="M429" s="28" t="s">
        <v>1604</v>
      </c>
      <c r="N429" s="28" t="s">
        <v>71</v>
      </c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34">
        <v>225680</v>
      </c>
      <c r="AG429" s="34">
        <f>7236.52+2720.44</f>
        <v>9956.9600000000009</v>
      </c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190" t="s">
        <v>1118</v>
      </c>
      <c r="AZ429" s="55">
        <v>3792.9346400966961</v>
      </c>
      <c r="BA429" s="55">
        <v>34.000058592286294</v>
      </c>
      <c r="BB429" s="55">
        <v>128960</v>
      </c>
      <c r="BC429" s="40">
        <f t="shared" si="14"/>
        <v>2.0929085196437383</v>
      </c>
    </row>
    <row r="430" spans="1:55" x14ac:dyDescent="0.25">
      <c r="B430" s="55" t="s">
        <v>65</v>
      </c>
      <c r="D430" s="55" t="s">
        <v>1544</v>
      </c>
      <c r="E430" s="56" t="s">
        <v>888</v>
      </c>
      <c r="G430" s="66">
        <v>7200</v>
      </c>
      <c r="H430" s="66">
        <v>7499</v>
      </c>
      <c r="I430" s="71" t="s">
        <v>182</v>
      </c>
      <c r="J430" s="71" t="s">
        <v>183</v>
      </c>
      <c r="K430" s="71" t="s">
        <v>73</v>
      </c>
      <c r="L430" s="66">
        <v>34</v>
      </c>
      <c r="M430" s="71" t="s">
        <v>1605</v>
      </c>
      <c r="N430" s="71" t="s">
        <v>68</v>
      </c>
      <c r="AB430" s="57">
        <v>0</v>
      </c>
      <c r="AF430" s="103">
        <v>36798.550000000003</v>
      </c>
      <c r="AY430" s="72" t="s">
        <v>184</v>
      </c>
      <c r="AZ430" s="73">
        <v>1032.2135459281001</v>
      </c>
      <c r="BA430" s="66">
        <v>23</v>
      </c>
      <c r="BB430" s="74">
        <v>23741</v>
      </c>
      <c r="BC430" s="40">
        <f t="shared" si="14"/>
        <v>0.38529575965308616</v>
      </c>
    </row>
    <row r="431" spans="1:55" x14ac:dyDescent="0.25">
      <c r="B431" s="20" t="s">
        <v>72</v>
      </c>
      <c r="C431" s="20"/>
      <c r="D431" s="20" t="s">
        <v>1210</v>
      </c>
      <c r="E431" s="20" t="s">
        <v>866</v>
      </c>
      <c r="F431" s="20"/>
      <c r="G431" s="20"/>
      <c r="H431" s="20"/>
      <c r="I431" s="20" t="s">
        <v>1211</v>
      </c>
      <c r="J431" s="20" t="s">
        <v>1212</v>
      </c>
      <c r="K431" s="20" t="s">
        <v>560</v>
      </c>
      <c r="L431" s="27">
        <v>46</v>
      </c>
      <c r="M431" s="20" t="s">
        <v>1606</v>
      </c>
      <c r="N431" s="20" t="s">
        <v>99</v>
      </c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>
        <v>5</v>
      </c>
      <c r="AC431" s="20"/>
      <c r="AD431" s="20"/>
      <c r="AE431" s="20">
        <v>0</v>
      </c>
      <c r="AF431" s="41">
        <v>18747</v>
      </c>
      <c r="AG431" s="41">
        <v>96889.36</v>
      </c>
      <c r="AH431" s="20" t="s">
        <v>700</v>
      </c>
      <c r="AI431" s="20" t="s">
        <v>869</v>
      </c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41">
        <v>92359.62</v>
      </c>
      <c r="AY431" s="20"/>
      <c r="AZ431" s="55">
        <v>4369.7221618352523</v>
      </c>
      <c r="BA431" s="55">
        <v>21.993618001478648</v>
      </c>
      <c r="BB431" s="55">
        <v>96106</v>
      </c>
      <c r="BC431" s="61">
        <f t="shared" si="14"/>
        <v>1.5597167043182467</v>
      </c>
    </row>
    <row r="432" spans="1:55" x14ac:dyDescent="0.25">
      <c r="A432" s="20"/>
      <c r="B432" s="20" t="s">
        <v>72</v>
      </c>
      <c r="C432" s="20"/>
      <c r="D432" s="20" t="s">
        <v>1339</v>
      </c>
      <c r="E432" s="20" t="s">
        <v>866</v>
      </c>
      <c r="F432" s="20"/>
      <c r="G432" s="193"/>
      <c r="H432" s="193"/>
      <c r="I432" s="20" t="s">
        <v>616</v>
      </c>
      <c r="J432" s="20" t="s">
        <v>91</v>
      </c>
      <c r="K432" s="20" t="s">
        <v>474</v>
      </c>
      <c r="L432" s="27">
        <v>53.865464163648603</v>
      </c>
      <c r="M432" s="20" t="s">
        <v>1607</v>
      </c>
      <c r="N432" s="20" t="s">
        <v>69</v>
      </c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>
        <v>0</v>
      </c>
      <c r="AC432" s="20"/>
      <c r="AD432" s="20"/>
      <c r="AE432" s="20"/>
      <c r="AF432" s="41">
        <v>500000</v>
      </c>
      <c r="AG432" s="41">
        <v>328511.09999999998</v>
      </c>
      <c r="AH432" s="20" t="s">
        <v>737</v>
      </c>
      <c r="AI432" s="20" t="s">
        <v>869</v>
      </c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159"/>
      <c r="AZ432" s="55">
        <v>7830.1598238199877</v>
      </c>
      <c r="BA432" s="55">
        <v>21.333333333333332</v>
      </c>
      <c r="BB432" s="55">
        <v>177103.35858840976</v>
      </c>
      <c r="BC432" s="61">
        <f t="shared" si="14"/>
        <v>2.8742333130211133</v>
      </c>
    </row>
    <row r="433" spans="2:55" x14ac:dyDescent="0.25">
      <c r="B433" s="20" t="s">
        <v>72</v>
      </c>
      <c r="C433" s="20"/>
      <c r="D433" s="20" t="s">
        <v>1545</v>
      </c>
      <c r="E433" s="20" t="s">
        <v>866</v>
      </c>
      <c r="F433" s="20"/>
      <c r="G433" s="144"/>
      <c r="H433" s="144"/>
      <c r="I433" s="20" t="s">
        <v>1373</v>
      </c>
      <c r="J433" s="20" t="s">
        <v>635</v>
      </c>
      <c r="K433" s="20" t="s">
        <v>196</v>
      </c>
      <c r="L433" s="27">
        <v>26</v>
      </c>
      <c r="M433" s="20" t="s">
        <v>1608</v>
      </c>
      <c r="N433" s="20" t="s">
        <v>99</v>
      </c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>
        <v>0</v>
      </c>
      <c r="AC433" s="20"/>
      <c r="AD433" s="20"/>
      <c r="AE433" s="20"/>
      <c r="AF433" s="41">
        <v>97192</v>
      </c>
      <c r="AG433" s="41">
        <v>74662.880000000005</v>
      </c>
      <c r="AH433" s="20" t="s">
        <v>737</v>
      </c>
      <c r="AI433" s="20" t="s">
        <v>869</v>
      </c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159"/>
      <c r="AZ433" s="55">
        <v>2265.5500000000002</v>
      </c>
      <c r="BA433" s="55">
        <v>22</v>
      </c>
      <c r="BB433" s="55">
        <v>49842.100000000006</v>
      </c>
      <c r="BC433" s="61">
        <f t="shared" si="14"/>
        <v>0.80889388746072566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998</v>
      </c>
      <c r="J434" s="55" t="s">
        <v>999</v>
      </c>
      <c r="K434" s="55" t="s">
        <v>1000</v>
      </c>
      <c r="L434" s="57">
        <v>20.279571892728789</v>
      </c>
      <c r="M434" s="55" t="s">
        <v>1609</v>
      </c>
      <c r="N434" s="55" t="s">
        <v>68</v>
      </c>
      <c r="AB434" s="55">
        <v>14</v>
      </c>
      <c r="AF434" s="59">
        <v>105470.38799999996</v>
      </c>
      <c r="AI434" s="55" t="s">
        <v>869</v>
      </c>
      <c r="AY434" s="101"/>
      <c r="AZ434" s="55">
        <v>2259.8899999999985</v>
      </c>
      <c r="BA434" s="55">
        <v>27.2</v>
      </c>
      <c r="BB434" s="60">
        <v>58594.659999999974</v>
      </c>
      <c r="BC434" s="61">
        <f t="shared" si="14"/>
        <v>0.95094031575394</v>
      </c>
    </row>
    <row r="435" spans="2:55" x14ac:dyDescent="0.25">
      <c r="E435" s="55" t="s">
        <v>866</v>
      </c>
      <c r="F435" s="55"/>
      <c r="G435" s="102"/>
      <c r="H435" s="102"/>
      <c r="I435" s="55" t="s">
        <v>391</v>
      </c>
      <c r="J435" s="55" t="s">
        <v>1509</v>
      </c>
      <c r="K435" s="55" t="s">
        <v>940</v>
      </c>
      <c r="M435" s="55" t="s">
        <v>1610</v>
      </c>
      <c r="N435" s="55" t="s">
        <v>71</v>
      </c>
      <c r="AF435" s="59">
        <v>100000</v>
      </c>
      <c r="AH435" s="55"/>
      <c r="AJ435" s="55"/>
      <c r="AK435" s="55"/>
      <c r="AL435" s="55"/>
      <c r="AN435" s="55"/>
      <c r="AO435" s="55"/>
      <c r="AQ435" s="55"/>
      <c r="AR435" s="55"/>
      <c r="AT435" s="55"/>
      <c r="AU435" s="55"/>
      <c r="AY435" s="101" t="s">
        <v>1510</v>
      </c>
      <c r="BB435" s="55"/>
    </row>
    <row r="436" spans="2:55" x14ac:dyDescent="0.25">
      <c r="B436" s="55" t="s">
        <v>65</v>
      </c>
      <c r="D436" s="55" t="s">
        <v>269</v>
      </c>
      <c r="E436" s="56" t="s">
        <v>888</v>
      </c>
      <c r="G436" s="55">
        <v>1100</v>
      </c>
      <c r="H436" s="55">
        <v>1199</v>
      </c>
      <c r="I436" s="89" t="s">
        <v>211</v>
      </c>
      <c r="J436" s="89" t="s">
        <v>77</v>
      </c>
      <c r="K436" s="89" t="s">
        <v>212</v>
      </c>
      <c r="L436" s="66">
        <v>46</v>
      </c>
      <c r="M436" s="55" t="s">
        <v>1611</v>
      </c>
      <c r="N436" s="89" t="s">
        <v>71</v>
      </c>
      <c r="Q436" s="57"/>
      <c r="R436" s="57"/>
      <c r="S436" s="61"/>
      <c r="T436" s="57"/>
      <c r="V436" s="57"/>
      <c r="W436" s="59"/>
      <c r="X436" s="59"/>
      <c r="Y436" s="59"/>
      <c r="Z436" s="59"/>
      <c r="AA436" s="59"/>
      <c r="AC436" s="59"/>
      <c r="AD436" s="59"/>
      <c r="AF436" s="59">
        <v>88352.549999999988</v>
      </c>
      <c r="AG436" s="59">
        <f>21852.98+11549.04</f>
        <v>33402.020000000004</v>
      </c>
      <c r="AM436" s="89"/>
      <c r="AZ436" s="55">
        <v>764.95254289725403</v>
      </c>
      <c r="BA436" s="55">
        <v>70.000420937475411</v>
      </c>
      <c r="BB436" s="60">
        <v>53547</v>
      </c>
      <c r="BC436" s="40">
        <f t="shared" ref="BC436:BC441" si="15">BB436/(5280*11.67)</f>
        <v>0.86902118875126588</v>
      </c>
    </row>
    <row r="437" spans="2:55" x14ac:dyDescent="0.25">
      <c r="B437" s="55" t="s">
        <v>65</v>
      </c>
      <c r="E437" s="55" t="s">
        <v>866</v>
      </c>
      <c r="F437" s="55"/>
      <c r="G437" s="55"/>
      <c r="H437" s="55"/>
      <c r="I437" s="205" t="s">
        <v>1090</v>
      </c>
      <c r="J437" s="55" t="s">
        <v>1091</v>
      </c>
      <c r="K437" s="55" t="s">
        <v>1092</v>
      </c>
      <c r="L437" s="57">
        <v>35.944363592086646</v>
      </c>
      <c r="M437" s="55" t="s">
        <v>1612</v>
      </c>
      <c r="N437" s="55" t="s">
        <v>68</v>
      </c>
      <c r="AB437" s="55">
        <v>16</v>
      </c>
      <c r="AF437" s="59">
        <v>74506.175999999934</v>
      </c>
      <c r="AH437" s="55"/>
      <c r="AI437" s="55" t="s">
        <v>869</v>
      </c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AZ437" s="55">
        <v>1171.4299999999989</v>
      </c>
      <c r="BA437" s="55">
        <v>35.333333333333336</v>
      </c>
      <c r="BB437" s="55">
        <v>41392.319999999963</v>
      </c>
      <c r="BC437" s="61">
        <f t="shared" si="15"/>
        <v>0.67176131494897506</v>
      </c>
    </row>
    <row r="438" spans="2:55" x14ac:dyDescent="0.25">
      <c r="B438" s="55" t="s">
        <v>65</v>
      </c>
      <c r="C438" s="58"/>
      <c r="D438" s="58"/>
      <c r="E438" s="55" t="s">
        <v>866</v>
      </c>
      <c r="F438" s="55"/>
      <c r="G438" s="55"/>
      <c r="H438" s="100"/>
      <c r="I438" s="55" t="s">
        <v>1081</v>
      </c>
      <c r="J438" s="55" t="s">
        <v>942</v>
      </c>
      <c r="K438" s="55" t="s">
        <v>1082</v>
      </c>
      <c r="L438" s="57">
        <v>35.68223275876263</v>
      </c>
      <c r="M438" s="55" t="s">
        <v>1613</v>
      </c>
      <c r="N438" s="55" t="s">
        <v>68</v>
      </c>
      <c r="AB438" s="55">
        <v>15</v>
      </c>
      <c r="AF438" s="59">
        <v>166187.37599999987</v>
      </c>
      <c r="AI438" s="55" t="s">
        <v>869</v>
      </c>
      <c r="AY438" s="101"/>
      <c r="AZ438" s="55">
        <v>2429.6399999999985</v>
      </c>
      <c r="BA438" s="55">
        <v>38</v>
      </c>
      <c r="BB438" s="60">
        <v>92326.31999999992</v>
      </c>
      <c r="BC438" s="61">
        <f t="shared" si="15"/>
        <v>1.4983757887356846</v>
      </c>
    </row>
    <row r="439" spans="2:55" x14ac:dyDescent="0.25">
      <c r="B439" s="55" t="s">
        <v>65</v>
      </c>
      <c r="E439" s="55" t="s">
        <v>866</v>
      </c>
      <c r="G439" s="102"/>
      <c r="H439" s="102"/>
      <c r="I439" s="55" t="s">
        <v>1015</v>
      </c>
      <c r="J439" s="55" t="s">
        <v>1016</v>
      </c>
      <c r="K439" s="55" t="s">
        <v>1017</v>
      </c>
      <c r="L439" s="57">
        <v>42</v>
      </c>
      <c r="M439" s="55" t="s">
        <v>1614</v>
      </c>
      <c r="N439" s="55" t="s">
        <v>68</v>
      </c>
      <c r="AB439" s="55">
        <v>0</v>
      </c>
      <c r="AF439" s="59">
        <v>12590.423999999959</v>
      </c>
      <c r="AI439" s="55" t="s">
        <v>869</v>
      </c>
      <c r="AY439" s="101" t="s">
        <v>1018</v>
      </c>
      <c r="AZ439" s="55">
        <v>317.93999999999897</v>
      </c>
      <c r="BA439" s="55">
        <v>22</v>
      </c>
      <c r="BB439" s="60">
        <v>6994.6799999999776</v>
      </c>
      <c r="BC439" s="61">
        <f t="shared" si="15"/>
        <v>0.1135175664095969</v>
      </c>
    </row>
    <row r="440" spans="2:55" x14ac:dyDescent="0.25">
      <c r="B440" s="55" t="s">
        <v>65</v>
      </c>
      <c r="E440" s="55" t="s">
        <v>866</v>
      </c>
      <c r="F440" s="55"/>
      <c r="G440" s="102"/>
      <c r="H440" s="102"/>
      <c r="I440" s="55" t="s">
        <v>1396</v>
      </c>
      <c r="J440" s="55" t="s">
        <v>1394</v>
      </c>
      <c r="K440" s="55" t="s">
        <v>1400</v>
      </c>
      <c r="L440" s="57">
        <v>35</v>
      </c>
      <c r="M440" s="55" t="s">
        <v>1615</v>
      </c>
      <c r="N440" s="55" t="s">
        <v>68</v>
      </c>
      <c r="AB440" s="55">
        <v>1</v>
      </c>
      <c r="AF440" s="59">
        <v>39974.21999999995</v>
      </c>
      <c r="AH440" s="55"/>
      <c r="AI440" s="55" t="s">
        <v>869</v>
      </c>
      <c r="AJ440" s="55"/>
      <c r="AK440" s="55"/>
      <c r="AL440" s="55"/>
      <c r="AN440" s="55"/>
      <c r="AO440" s="55"/>
      <c r="AQ440" s="55"/>
      <c r="AR440" s="55"/>
      <c r="AT440" s="55"/>
      <c r="AU440" s="55"/>
      <c r="AY440" s="101"/>
      <c r="AZ440" s="55">
        <v>854.14999999999895</v>
      </c>
      <c r="BA440" s="55">
        <v>26</v>
      </c>
      <c r="BB440" s="55">
        <v>22207.899999999972</v>
      </c>
      <c r="BC440" s="61">
        <f t="shared" si="15"/>
        <v>0.36041488146243889</v>
      </c>
    </row>
    <row r="441" spans="2:55" x14ac:dyDescent="0.25">
      <c r="B441" s="20" t="s">
        <v>65</v>
      </c>
      <c r="C441" s="20"/>
      <c r="D441" s="20" t="s">
        <v>1022</v>
      </c>
      <c r="E441" s="24" t="s">
        <v>888</v>
      </c>
      <c r="F441" s="25"/>
      <c r="G441" s="193">
        <v>700</v>
      </c>
      <c r="H441" s="193">
        <v>999</v>
      </c>
      <c r="I441" s="160" t="s">
        <v>167</v>
      </c>
      <c r="J441" s="20" t="s">
        <v>404</v>
      </c>
      <c r="K441" s="20" t="s">
        <v>181</v>
      </c>
      <c r="L441" s="27">
        <v>47</v>
      </c>
      <c r="M441" s="20" t="s">
        <v>1616</v>
      </c>
      <c r="N441" s="20" t="s">
        <v>68</v>
      </c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41">
        <v>56092.950000000004</v>
      </c>
      <c r="AG441" s="41">
        <v>121935.01</v>
      </c>
      <c r="AH441" s="25" t="s">
        <v>700</v>
      </c>
      <c r="AI441" s="20"/>
      <c r="AJ441" s="27"/>
      <c r="AK441" s="41"/>
      <c r="AL441" s="41"/>
      <c r="AM441" s="20"/>
      <c r="AN441" s="41"/>
      <c r="AO441" s="41"/>
      <c r="AP441" s="20"/>
      <c r="AQ441" s="41"/>
      <c r="AR441" s="41"/>
      <c r="AS441" s="20"/>
      <c r="AT441" s="41"/>
      <c r="AU441" s="41"/>
      <c r="AV441" s="20"/>
      <c r="AW441" s="20"/>
      <c r="AX441" s="20"/>
      <c r="AY441" s="159"/>
      <c r="AZ441" s="55">
        <v>1644.9194388762248</v>
      </c>
      <c r="BA441" s="55">
        <v>22.000469533464557</v>
      </c>
      <c r="BB441" s="60">
        <v>36189</v>
      </c>
      <c r="BC441" s="40">
        <f t="shared" si="15"/>
        <v>0.58731596167328814</v>
      </c>
    </row>
    <row r="442" spans="2:55" x14ac:dyDescent="0.25">
      <c r="B442" s="55" t="s">
        <v>1493</v>
      </c>
      <c r="D442" s="55" t="s">
        <v>1494</v>
      </c>
      <c r="E442" s="55" t="s">
        <v>866</v>
      </c>
      <c r="F442" s="55"/>
      <c r="G442" s="55"/>
      <c r="H442" s="55"/>
      <c r="I442" s="92" t="s">
        <v>1495</v>
      </c>
      <c r="AG442" s="59">
        <f>2005.42+2670.5</f>
        <v>4675.92</v>
      </c>
      <c r="AH442" s="55"/>
      <c r="AJ442" s="55"/>
      <c r="AK442" s="55"/>
      <c r="AL442" s="55"/>
      <c r="AN442" s="55"/>
      <c r="AO442" s="55"/>
      <c r="AQ442" s="55"/>
      <c r="AR442" s="55"/>
      <c r="AT442" s="55"/>
      <c r="AU442" s="55"/>
      <c r="AY442" s="55"/>
      <c r="BB442" s="55"/>
      <c r="BC442" s="55"/>
    </row>
    <row r="443" spans="2:55" x14ac:dyDescent="0.25">
      <c r="B443" s="55" t="s">
        <v>1493</v>
      </c>
      <c r="D443" s="55" t="s">
        <v>1547</v>
      </c>
      <c r="E443" s="55" t="s">
        <v>937</v>
      </c>
      <c r="F443" s="55"/>
      <c r="G443" s="55"/>
      <c r="H443" s="55"/>
      <c r="I443" s="55" t="s">
        <v>1548</v>
      </c>
      <c r="AG443" s="59">
        <v>5650</v>
      </c>
      <c r="AH443" s="55"/>
      <c r="AJ443" s="55"/>
      <c r="AK443" s="55"/>
      <c r="AL443" s="55"/>
      <c r="AN443" s="55"/>
      <c r="AO443" s="55"/>
      <c r="AQ443" s="55"/>
      <c r="AR443" s="55"/>
      <c r="AT443" s="55"/>
      <c r="AU443" s="55"/>
      <c r="AY443" s="55"/>
      <c r="BB443" s="55"/>
      <c r="BC443" s="55"/>
    </row>
    <row r="444" spans="2:55" x14ac:dyDescent="0.25">
      <c r="B444" s="55" t="s">
        <v>1493</v>
      </c>
      <c r="D444" s="55" t="s">
        <v>1549</v>
      </c>
      <c r="F444" s="55"/>
      <c r="G444" s="55"/>
      <c r="H444" s="55"/>
      <c r="I444" s="55" t="s">
        <v>1550</v>
      </c>
      <c r="AG444" s="59">
        <f>22050+7690</f>
        <v>29740</v>
      </c>
      <c r="AH444" s="55"/>
      <c r="AJ444" s="55"/>
      <c r="AK444" s="55"/>
      <c r="AL444" s="55"/>
      <c r="AN444" s="55"/>
      <c r="AO444" s="55"/>
      <c r="AQ444" s="55"/>
      <c r="AR444" s="55"/>
      <c r="AT444" s="55"/>
      <c r="AU444" s="55"/>
      <c r="AY444" s="55"/>
      <c r="BB444" s="55"/>
      <c r="BC444" s="55"/>
    </row>
    <row r="445" spans="2:55" x14ac:dyDescent="0.25">
      <c r="B445" s="55" t="s">
        <v>859</v>
      </c>
      <c r="D445" s="55" t="s">
        <v>860</v>
      </c>
      <c r="E445" s="56" t="s">
        <v>866</v>
      </c>
      <c r="F445" s="55"/>
      <c r="G445" s="55"/>
      <c r="H445" s="55"/>
      <c r="I445" s="55" t="s">
        <v>861</v>
      </c>
      <c r="AF445" s="59">
        <v>71609</v>
      </c>
      <c r="AG445" s="59">
        <f>17701.73+29292.49+39362.68+25706.24</f>
        <v>112063.14</v>
      </c>
      <c r="AH445" s="55"/>
      <c r="AJ445" s="55"/>
      <c r="AK445" s="55"/>
      <c r="AL445" s="55"/>
      <c r="AN445" s="55"/>
      <c r="AO445" s="55"/>
      <c r="AQ445" s="55"/>
      <c r="AR445" s="55"/>
      <c r="AT445" s="55"/>
      <c r="AU445" s="55"/>
      <c r="AY445" s="55"/>
      <c r="BB445" s="55"/>
      <c r="BC445" s="55"/>
    </row>
    <row r="446" spans="2:55" x14ac:dyDescent="0.25">
      <c r="F446" s="55"/>
      <c r="G446" s="55"/>
      <c r="H446" s="55"/>
      <c r="AH446" s="55"/>
      <c r="AJ446" s="55"/>
      <c r="AK446" s="55"/>
      <c r="AL446" s="55"/>
      <c r="AN446" s="55"/>
      <c r="AO446" s="55"/>
      <c r="AQ446" s="55"/>
      <c r="AR446" s="55"/>
      <c r="AT446" s="55"/>
      <c r="AU446" s="55"/>
      <c r="AY446" s="55"/>
      <c r="BB446" s="55"/>
      <c r="BC446" s="5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F1:BC1"/>
  <sheetViews>
    <sheetView topLeftCell="I2" workbookViewId="0">
      <pane ySplit="1" topLeftCell="A3" activePane="bottomLeft" state="frozen"/>
      <selection activeCell="I2" sqref="I2"/>
      <selection pane="bottomLeft" activeCell="O33" sqref="O33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F1:BC1"/>
  <sheetViews>
    <sheetView topLeftCell="I2" workbookViewId="0">
      <selection activeCell="I2" sqref="A1:XFD1048576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F1:BC1"/>
  <sheetViews>
    <sheetView topLeftCell="I2" workbookViewId="0">
      <pane ySplit="1" topLeftCell="A3" activePane="bottomLeft" state="frozen"/>
      <selection activeCell="J18" sqref="J18"/>
      <selection pane="bottomLeft" activeCell="I2" sqref="A1:XFD1048576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F1:BC1"/>
  <sheetViews>
    <sheetView topLeftCell="I2" workbookViewId="0">
      <pane ySplit="1" topLeftCell="A3" activePane="bottomLeft" state="frozen"/>
      <selection activeCell="I2" sqref="I2"/>
      <selection pane="bottomLeft" activeCell="I2" sqref="A1:XFD1048576"/>
    </sheetView>
  </sheetViews>
  <sheetFormatPr defaultColWidth="9.140625" defaultRowHeight="15" x14ac:dyDescent="0.25"/>
  <cols>
    <col min="1" max="5" width="9.140625" style="55"/>
    <col min="6" max="8" width="9.140625" style="37"/>
    <col min="9" max="11" width="9.140625" style="58"/>
    <col min="12" max="12" width="9.140625" style="57"/>
    <col min="13" max="31" width="9.140625" style="55"/>
    <col min="32" max="33" width="9.140625" style="59"/>
    <col min="34" max="34" width="9.140625" style="37"/>
    <col min="35" max="35" width="9.140625" style="55"/>
    <col min="36" max="36" width="9.140625" style="57"/>
    <col min="37" max="38" width="9.140625" style="59"/>
    <col min="39" max="39" width="9.140625" style="55"/>
    <col min="40" max="41" width="9.140625" style="59"/>
    <col min="42" max="42" width="9.140625" style="55"/>
    <col min="43" max="44" width="9.140625" style="59"/>
    <col min="45" max="45" width="9.140625" style="55"/>
    <col min="46" max="47" width="9.140625" style="59"/>
    <col min="48" max="50" width="9.140625" style="55"/>
    <col min="51" max="51" width="9.140625" style="64"/>
    <col min="52" max="53" width="9.140625" style="55"/>
    <col min="54" max="54" width="9.140625" style="60"/>
    <col min="55" max="55" width="9.140625" style="61"/>
    <col min="56" max="16384" width="9.140625" style="55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410"/>
  <sheetViews>
    <sheetView topLeftCell="I2" workbookViewId="0">
      <selection activeCell="M24" sqref="M24"/>
    </sheetView>
  </sheetViews>
  <sheetFormatPr defaultColWidth="9.140625" defaultRowHeight="15" x14ac:dyDescent="0.25"/>
  <cols>
    <col min="1" max="1" width="10.140625" style="55" hidden="1" customWidth="1"/>
    <col min="2" max="2" width="13.7109375" style="55" hidden="1" customWidth="1"/>
    <col min="3" max="3" width="9.5703125" style="55" hidden="1" customWidth="1"/>
    <col min="4" max="4" width="11.7109375" style="55" hidden="1" customWidth="1"/>
    <col min="5" max="5" width="13.28515625" style="55" hidden="1" customWidth="1"/>
    <col min="6" max="8" width="14.42578125" style="37" hidden="1" customWidth="1"/>
    <col min="9" max="9" width="27.140625" style="58" bestFit="1" customWidth="1"/>
    <col min="10" max="10" width="34.85546875" style="58" customWidth="1"/>
    <col min="11" max="11" width="42.28515625" style="58" bestFit="1" customWidth="1"/>
    <col min="12" max="12" width="7.140625" style="57" hidden="1" customWidth="1"/>
    <col min="13" max="13" width="12.5703125" style="55" customWidth="1"/>
    <col min="14" max="14" width="18.28515625" style="55" hidden="1" customWidth="1"/>
    <col min="15" max="15" width="7" style="55" hidden="1" customWidth="1"/>
    <col min="16" max="16" width="6.5703125" style="55" hidden="1" customWidth="1"/>
    <col min="17" max="17" width="10.42578125" style="55" hidden="1" customWidth="1"/>
    <col min="18" max="18" width="9.140625" style="55" hidden="1" customWidth="1"/>
    <col min="19" max="19" width="6.42578125" style="55" hidden="1" customWidth="1"/>
    <col min="20" max="20" width="8" style="55" hidden="1" customWidth="1"/>
    <col min="21" max="22" width="10.7109375" style="55" hidden="1" customWidth="1"/>
    <col min="23" max="23" width="11.140625" style="55" hidden="1" customWidth="1"/>
    <col min="24" max="25" width="10.140625" style="55" hidden="1" customWidth="1"/>
    <col min="26" max="26" width="8.7109375" style="55" hidden="1" customWidth="1"/>
    <col min="27" max="27" width="13.140625" style="55" hidden="1" customWidth="1"/>
    <col min="28" max="28" width="18.42578125" style="55" hidden="1" customWidth="1"/>
    <col min="29" max="29" width="11.140625" style="55" hidden="1" customWidth="1"/>
    <col min="30" max="30" width="15.28515625" style="55" hidden="1" customWidth="1"/>
    <col min="31" max="31" width="19.7109375" style="55" hidden="1" customWidth="1"/>
    <col min="32" max="32" width="13.85546875" style="59" customWidth="1"/>
    <col min="33" max="33" width="23.42578125" style="59" customWidth="1"/>
    <col min="34" max="34" width="14.28515625" style="37" bestFit="1" customWidth="1"/>
    <col min="35" max="35" width="30.7109375" style="55" customWidth="1"/>
    <col min="36" max="36" width="28" style="57" bestFit="1" customWidth="1"/>
    <col min="37" max="37" width="14.28515625" style="59" customWidth="1"/>
    <col min="38" max="38" width="20.140625" style="59" bestFit="1" customWidth="1"/>
    <col min="39" max="39" width="27.42578125" style="55" customWidth="1"/>
    <col min="40" max="41" width="14.28515625" style="59" customWidth="1"/>
    <col min="42" max="42" width="27.42578125" style="55" customWidth="1"/>
    <col min="43" max="44" width="14.28515625" style="59" customWidth="1"/>
    <col min="45" max="45" width="27.42578125" style="55" customWidth="1"/>
    <col min="46" max="47" width="14.28515625" style="59" customWidth="1"/>
    <col min="48" max="48" width="27.42578125" style="55" customWidth="1"/>
    <col min="49" max="50" width="14.28515625" style="55" customWidth="1"/>
    <col min="51" max="51" width="54.42578125" style="64" customWidth="1"/>
    <col min="52" max="53" width="14.28515625" style="55" hidden="1" customWidth="1"/>
    <col min="54" max="54" width="14.28515625" style="60" hidden="1" customWidth="1"/>
    <col min="55" max="55" width="14.28515625" style="61" hidden="1" customWidth="1"/>
    <col min="56" max="56" width="0" style="55" hidden="1" customWidth="1"/>
    <col min="57" max="16384" width="9.140625" style="55"/>
  </cols>
  <sheetData>
    <row r="1" spans="1:56" s="43" customFormat="1" ht="15.75" hidden="1" thickBot="1" x14ac:dyDescent="0.3">
      <c r="F1" s="12"/>
      <c r="G1" s="12"/>
      <c r="H1" s="12"/>
      <c r="I1" s="44"/>
      <c r="J1" s="44"/>
      <c r="K1" s="44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3.5" thickBot="1" x14ac:dyDescent="0.3">
      <c r="A2" s="48" t="s">
        <v>27</v>
      </c>
      <c r="B2" s="49" t="s">
        <v>28</v>
      </c>
      <c r="C2" s="49" t="s">
        <v>29</v>
      </c>
      <c r="D2" s="49" t="s">
        <v>30</v>
      </c>
      <c r="E2" s="13" t="s">
        <v>31</v>
      </c>
      <c r="F2" s="14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99" t="s">
        <v>35</v>
      </c>
      <c r="M2" s="15" t="s">
        <v>36</v>
      </c>
      <c r="N2" s="49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19" t="s">
        <v>38</v>
      </c>
      <c r="BA2" s="19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D3" s="55" t="s">
        <v>817</v>
      </c>
      <c r="G3" s="100">
        <v>1117</v>
      </c>
      <c r="H3" s="100">
        <v>1499</v>
      </c>
      <c r="I3" s="58" t="s">
        <v>200</v>
      </c>
      <c r="J3" s="58" t="s">
        <v>66</v>
      </c>
      <c r="K3" s="58" t="s">
        <v>73</v>
      </c>
      <c r="L3" s="57">
        <v>47</v>
      </c>
      <c r="M3" s="55">
        <v>1</v>
      </c>
      <c r="N3" s="55" t="s">
        <v>68</v>
      </c>
      <c r="AF3" s="59">
        <v>106322.25</v>
      </c>
      <c r="AG3" s="59">
        <v>53022.19</v>
      </c>
      <c r="AY3" s="101"/>
      <c r="AZ3" s="55">
        <v>1429.0490569125839</v>
      </c>
      <c r="BA3" s="55">
        <v>47.999751770730114</v>
      </c>
      <c r="BB3" s="60">
        <v>68595</v>
      </c>
      <c r="BC3" s="40">
        <f t="shared" ref="BC3:BC49" si="0">BB3/(5280*11.67)</f>
        <v>1.1132371270546078</v>
      </c>
      <c r="BD3" s="86"/>
    </row>
    <row r="4" spans="1:56" ht="15" customHeight="1" x14ac:dyDescent="0.25">
      <c r="A4" s="85"/>
      <c r="B4" s="55" t="s">
        <v>65</v>
      </c>
      <c r="G4" s="100">
        <v>4600</v>
      </c>
      <c r="H4" s="100">
        <v>4799</v>
      </c>
      <c r="I4" s="58" t="s">
        <v>318</v>
      </c>
      <c r="J4" s="58" t="s">
        <v>319</v>
      </c>
      <c r="K4" s="58" t="s">
        <v>73</v>
      </c>
      <c r="L4" s="57">
        <v>45</v>
      </c>
      <c r="M4" s="55">
        <v>1</v>
      </c>
      <c r="N4" s="55" t="s">
        <v>68</v>
      </c>
      <c r="AF4" s="59">
        <v>56234</v>
      </c>
      <c r="AY4" s="101"/>
      <c r="AZ4" s="55">
        <v>1473.9232302897426</v>
      </c>
      <c r="BA4" s="55">
        <v>24.614579141186415</v>
      </c>
      <c r="BB4" s="60">
        <v>36280</v>
      </c>
      <c r="BC4" s="40">
        <f t="shared" si="0"/>
        <v>0.58879281244319803</v>
      </c>
      <c r="BD4" s="86"/>
    </row>
    <row r="5" spans="1:56" ht="15" customHeight="1" x14ac:dyDescent="0.25">
      <c r="A5" s="85"/>
      <c r="B5" s="55" t="s">
        <v>65</v>
      </c>
      <c r="D5" s="55" t="s">
        <v>817</v>
      </c>
      <c r="G5" s="100">
        <v>1100</v>
      </c>
      <c r="H5" s="100">
        <v>1199</v>
      </c>
      <c r="I5" s="58" t="s">
        <v>320</v>
      </c>
      <c r="J5" s="58" t="s">
        <v>321</v>
      </c>
      <c r="K5" s="58" t="s">
        <v>73</v>
      </c>
      <c r="L5" s="57">
        <v>32</v>
      </c>
      <c r="M5" s="55">
        <v>1</v>
      </c>
      <c r="N5" s="55" t="s">
        <v>68</v>
      </c>
      <c r="AF5" s="59">
        <v>13061.85</v>
      </c>
      <c r="AG5" s="59" t="s">
        <v>834</v>
      </c>
      <c r="AY5" s="101"/>
      <c r="AZ5" s="55">
        <v>324</v>
      </c>
      <c r="BA5" s="55">
        <v>26</v>
      </c>
      <c r="BB5" s="60">
        <v>8427</v>
      </c>
      <c r="BC5" s="40">
        <f t="shared" si="0"/>
        <v>0.13676287294539222</v>
      </c>
      <c r="BD5" s="86"/>
    </row>
    <row r="6" spans="1:56" ht="15" customHeight="1" x14ac:dyDescent="0.25">
      <c r="A6" s="85"/>
      <c r="B6" s="55" t="s">
        <v>65</v>
      </c>
      <c r="D6" s="55" t="s">
        <v>817</v>
      </c>
      <c r="G6" s="100">
        <v>4000</v>
      </c>
      <c r="H6" s="100">
        <v>4299</v>
      </c>
      <c r="I6" s="58" t="s">
        <v>322</v>
      </c>
      <c r="J6" s="58" t="s">
        <v>323</v>
      </c>
      <c r="K6" s="58" t="s">
        <v>158</v>
      </c>
      <c r="L6" s="57">
        <v>26.706005794464751</v>
      </c>
      <c r="M6" s="55">
        <v>1</v>
      </c>
      <c r="N6" s="55" t="s">
        <v>68</v>
      </c>
      <c r="AF6" s="59">
        <v>58683.418500000007</v>
      </c>
      <c r="AG6" s="59" t="s">
        <v>834</v>
      </c>
      <c r="AY6" s="101"/>
      <c r="AZ6" s="55">
        <v>1316.89</v>
      </c>
      <c r="BA6" s="55">
        <v>28.5</v>
      </c>
      <c r="BB6" s="60">
        <v>37860.270000000004</v>
      </c>
      <c r="BC6" s="40">
        <f t="shared" si="0"/>
        <v>0.61443921866479712</v>
      </c>
      <c r="BD6" s="86"/>
    </row>
    <row r="7" spans="1:56" ht="15" customHeight="1" x14ac:dyDescent="0.25">
      <c r="A7" s="85"/>
      <c r="B7" s="55" t="s">
        <v>65</v>
      </c>
      <c r="D7" s="55" t="s">
        <v>285</v>
      </c>
      <c r="E7" s="56"/>
      <c r="G7" s="55">
        <v>2600</v>
      </c>
      <c r="H7" s="55">
        <v>4427</v>
      </c>
      <c r="I7" s="58" t="s">
        <v>86</v>
      </c>
      <c r="J7" s="58" t="s">
        <v>201</v>
      </c>
      <c r="K7" s="58" t="s">
        <v>200</v>
      </c>
      <c r="L7" s="76">
        <v>40.069371675598141</v>
      </c>
      <c r="M7" s="55">
        <v>1</v>
      </c>
      <c r="N7" s="55" t="s">
        <v>68</v>
      </c>
      <c r="AF7" s="59">
        <v>311221.40000000002</v>
      </c>
      <c r="AG7" s="59">
        <f>78835.19+166599.62</f>
        <v>245434.81</v>
      </c>
      <c r="AM7" s="62"/>
      <c r="AY7" s="63" t="s">
        <v>324</v>
      </c>
      <c r="AZ7" s="55">
        <v>5697.0894867738443</v>
      </c>
      <c r="BA7" s="55">
        <v>35.243961055226904</v>
      </c>
      <c r="BB7" s="87">
        <v>200788</v>
      </c>
      <c r="BC7" s="40">
        <f t="shared" si="0"/>
        <v>3.2586144218534967</v>
      </c>
      <c r="BD7" s="86"/>
    </row>
    <row r="8" spans="1:56" ht="15" customHeight="1" x14ac:dyDescent="0.25">
      <c r="A8" s="85"/>
      <c r="B8" s="55" t="s">
        <v>65</v>
      </c>
      <c r="D8" s="55" t="s">
        <v>779</v>
      </c>
      <c r="F8" s="55"/>
      <c r="G8" s="102"/>
      <c r="H8" s="102"/>
      <c r="I8" s="58" t="s">
        <v>325</v>
      </c>
      <c r="J8" s="58" t="s">
        <v>326</v>
      </c>
      <c r="K8" s="58" t="s">
        <v>327</v>
      </c>
      <c r="L8" s="57">
        <v>27</v>
      </c>
      <c r="M8" s="55">
        <v>1</v>
      </c>
      <c r="N8" s="55" t="s">
        <v>99</v>
      </c>
      <c r="AF8" s="59">
        <v>23741.651999999965</v>
      </c>
      <c r="AG8" s="59" t="s">
        <v>780</v>
      </c>
      <c r="AH8" s="55"/>
      <c r="AJ8" s="55"/>
      <c r="AK8" s="55"/>
      <c r="AL8" s="55"/>
      <c r="AN8" s="55"/>
      <c r="AO8" s="55"/>
      <c r="AQ8" s="55"/>
      <c r="AR8" s="55"/>
      <c r="AT8" s="55"/>
      <c r="AU8" s="55"/>
      <c r="AY8" s="101"/>
      <c r="AZ8" s="55">
        <v>654.03999999999905</v>
      </c>
      <c r="BA8" s="55">
        <v>22</v>
      </c>
      <c r="BB8" s="55">
        <v>14388.879999999979</v>
      </c>
      <c r="BC8" s="40">
        <f t="shared" si="0"/>
        <v>0.23351899457297881</v>
      </c>
      <c r="BD8" s="86"/>
    </row>
    <row r="9" spans="1:56" ht="15" customHeight="1" x14ac:dyDescent="0.25">
      <c r="A9" s="85"/>
      <c r="B9" s="55" t="s">
        <v>65</v>
      </c>
      <c r="D9" s="36"/>
      <c r="G9" s="100">
        <v>1032</v>
      </c>
      <c r="H9" s="100">
        <v>1299</v>
      </c>
      <c r="I9" s="58" t="s">
        <v>204</v>
      </c>
      <c r="J9" s="58" t="s">
        <v>192</v>
      </c>
      <c r="K9" s="58" t="s">
        <v>86</v>
      </c>
      <c r="L9" s="57">
        <v>35.034042179241993</v>
      </c>
      <c r="M9" s="55">
        <v>1</v>
      </c>
      <c r="N9" s="55" t="s">
        <v>68</v>
      </c>
      <c r="AF9" s="59">
        <v>109708.75199999995</v>
      </c>
      <c r="AY9" s="101"/>
      <c r="AZ9" s="55">
        <v>2022.339999999999</v>
      </c>
      <c r="BA9" s="55">
        <v>35</v>
      </c>
      <c r="BB9" s="60">
        <v>70779.839999999967</v>
      </c>
      <c r="BC9" s="40">
        <f t="shared" si="0"/>
        <v>1.1486951780010901</v>
      </c>
      <c r="BD9" s="86"/>
    </row>
    <row r="10" spans="1:56" ht="15" customHeight="1" x14ac:dyDescent="0.25">
      <c r="A10" s="85"/>
      <c r="B10" s="36" t="s">
        <v>65</v>
      </c>
      <c r="C10" s="36"/>
      <c r="D10" s="36"/>
      <c r="E10" s="56"/>
      <c r="G10" s="66">
        <v>2100</v>
      </c>
      <c r="H10" s="66">
        <v>2136</v>
      </c>
      <c r="I10" s="68" t="s">
        <v>116</v>
      </c>
      <c r="J10" s="67" t="s">
        <v>153</v>
      </c>
      <c r="K10" s="67" t="s">
        <v>154</v>
      </c>
      <c r="L10" s="69">
        <v>33</v>
      </c>
      <c r="M10" s="70">
        <v>1</v>
      </c>
      <c r="N10" s="71" t="s">
        <v>68</v>
      </c>
      <c r="AB10" s="57" t="s">
        <v>262</v>
      </c>
      <c r="AF10" s="103">
        <v>110276</v>
      </c>
      <c r="AY10" s="72" t="s">
        <v>155</v>
      </c>
      <c r="AZ10" s="73">
        <v>862</v>
      </c>
      <c r="BA10" s="66">
        <v>32</v>
      </c>
      <c r="BB10" s="74">
        <v>27569</v>
      </c>
      <c r="BC10" s="40">
        <f t="shared" si="0"/>
        <v>0.44742086676533976</v>
      </c>
      <c r="BD10" s="86"/>
    </row>
    <row r="11" spans="1:56" ht="15" customHeight="1" x14ac:dyDescent="0.25">
      <c r="A11" s="85"/>
      <c r="B11" s="55" t="s">
        <v>65</v>
      </c>
      <c r="E11" s="56"/>
      <c r="G11" s="66">
        <v>1800</v>
      </c>
      <c r="H11" s="66">
        <v>2125</v>
      </c>
      <c r="I11" s="68" t="s">
        <v>70</v>
      </c>
      <c r="J11" s="68" t="s">
        <v>73</v>
      </c>
      <c r="K11" s="68" t="s">
        <v>156</v>
      </c>
      <c r="L11" s="66">
        <v>36.145054945054945</v>
      </c>
      <c r="M11" s="71">
        <v>1</v>
      </c>
      <c r="N11" s="71" t="s">
        <v>68</v>
      </c>
      <c r="Q11" s="57"/>
      <c r="R11" s="57"/>
      <c r="S11" s="61"/>
      <c r="T11" s="57"/>
      <c r="V11" s="57"/>
      <c r="W11" s="59"/>
      <c r="X11" s="59"/>
      <c r="Y11" s="59"/>
      <c r="Z11" s="59"/>
      <c r="AA11" s="59"/>
      <c r="AB11" s="57">
        <v>3</v>
      </c>
      <c r="AC11" s="61"/>
      <c r="AD11" s="21"/>
      <c r="AE11" s="22"/>
      <c r="AF11" s="103">
        <v>52188.5</v>
      </c>
      <c r="AG11" s="23"/>
      <c r="AY11" s="72" t="s">
        <v>157</v>
      </c>
      <c r="AZ11" s="73">
        <v>1342.940862323863</v>
      </c>
      <c r="BA11" s="66">
        <v>25.071841169339709</v>
      </c>
      <c r="BB11" s="74">
        <v>33670</v>
      </c>
      <c r="BC11" s="40">
        <f t="shared" si="0"/>
        <v>0.54643478486666153</v>
      </c>
      <c r="BD11" s="86"/>
    </row>
    <row r="12" spans="1:56" ht="15" customHeight="1" x14ac:dyDescent="0.25">
      <c r="A12" s="85"/>
      <c r="B12" s="55" t="s">
        <v>65</v>
      </c>
      <c r="E12" s="56"/>
      <c r="G12" s="66">
        <v>2000</v>
      </c>
      <c r="H12" s="66">
        <v>2199</v>
      </c>
      <c r="I12" s="68" t="s">
        <v>158</v>
      </c>
      <c r="J12" s="68" t="s">
        <v>117</v>
      </c>
      <c r="K12" s="68" t="s">
        <v>159</v>
      </c>
      <c r="L12" s="66">
        <v>41.104051141729421</v>
      </c>
      <c r="M12" s="71">
        <v>1</v>
      </c>
      <c r="N12" s="71" t="s">
        <v>68</v>
      </c>
      <c r="AB12" s="57">
        <v>1</v>
      </c>
      <c r="AF12" s="103">
        <v>64010.35</v>
      </c>
      <c r="AY12" s="72" t="s">
        <v>160</v>
      </c>
      <c r="AZ12" s="73">
        <v>1717.4638482538398</v>
      </c>
      <c r="BA12" s="66">
        <v>24.045338737107631</v>
      </c>
      <c r="BB12" s="74">
        <v>41297</v>
      </c>
      <c r="BC12" s="40">
        <f t="shared" si="0"/>
        <v>0.6702143543403184</v>
      </c>
      <c r="BD12" s="86"/>
    </row>
    <row r="13" spans="1:56" ht="15" customHeight="1" x14ac:dyDescent="0.25">
      <c r="A13" s="85"/>
      <c r="B13" s="55" t="s">
        <v>65</v>
      </c>
      <c r="D13" s="55" t="s">
        <v>817</v>
      </c>
      <c r="G13" s="100">
        <v>1100</v>
      </c>
      <c r="H13" s="100">
        <v>1401</v>
      </c>
      <c r="I13" s="58" t="s">
        <v>158</v>
      </c>
      <c r="J13" s="58" t="s">
        <v>66</v>
      </c>
      <c r="K13" s="58" t="s">
        <v>73</v>
      </c>
      <c r="L13" s="57">
        <v>48</v>
      </c>
      <c r="M13" s="55">
        <v>1</v>
      </c>
      <c r="N13" s="55" t="s">
        <v>68</v>
      </c>
      <c r="AF13" s="59">
        <v>58766.700000000004</v>
      </c>
      <c r="AG13" s="59" t="s">
        <v>834</v>
      </c>
      <c r="AY13" s="101"/>
      <c r="AZ13" s="55">
        <v>1354.0409002558022</v>
      </c>
      <c r="BA13" s="55">
        <v>28.00063129026411</v>
      </c>
      <c r="BB13" s="60">
        <v>37914</v>
      </c>
      <c r="BC13" s="40">
        <f t="shared" si="0"/>
        <v>0.61531120978421749</v>
      </c>
      <c r="BD13" s="86"/>
    </row>
    <row r="14" spans="1:56" ht="15" customHeight="1" x14ac:dyDescent="0.25">
      <c r="A14" s="85"/>
      <c r="B14" s="55" t="s">
        <v>65</v>
      </c>
      <c r="D14" s="55" t="s">
        <v>817</v>
      </c>
      <c r="G14" s="100">
        <v>1140</v>
      </c>
      <c r="H14" s="100">
        <v>1199</v>
      </c>
      <c r="I14" s="58" t="s">
        <v>328</v>
      </c>
      <c r="J14" s="58" t="s">
        <v>66</v>
      </c>
      <c r="K14" s="58" t="s">
        <v>321</v>
      </c>
      <c r="L14" s="57">
        <v>62</v>
      </c>
      <c r="M14" s="55">
        <v>1</v>
      </c>
      <c r="N14" s="55" t="s">
        <v>68</v>
      </c>
      <c r="AF14" s="59">
        <v>23591</v>
      </c>
      <c r="AG14" s="59" t="s">
        <v>834</v>
      </c>
      <c r="AY14" s="101"/>
      <c r="AZ14" s="55">
        <v>507</v>
      </c>
      <c r="BA14" s="55">
        <v>30</v>
      </c>
      <c r="BB14" s="60">
        <v>15220</v>
      </c>
      <c r="BC14" s="40">
        <f t="shared" si="0"/>
        <v>0.247007348549765</v>
      </c>
      <c r="BD14" s="86"/>
    </row>
    <row r="15" spans="1:56" ht="15" customHeight="1" x14ac:dyDescent="0.25">
      <c r="A15" s="85"/>
      <c r="B15" s="55" t="s">
        <v>65</v>
      </c>
      <c r="D15" s="55" t="s">
        <v>779</v>
      </c>
      <c r="F15" s="55"/>
      <c r="G15" s="102">
        <v>2958</v>
      </c>
      <c r="H15" s="102">
        <v>3299</v>
      </c>
      <c r="I15" s="58" t="s">
        <v>327</v>
      </c>
      <c r="J15" s="58" t="s">
        <v>325</v>
      </c>
      <c r="K15" s="58" t="s">
        <v>329</v>
      </c>
      <c r="L15" s="57">
        <v>51</v>
      </c>
      <c r="M15" s="55">
        <v>1</v>
      </c>
      <c r="N15" s="55" t="s">
        <v>69</v>
      </c>
      <c r="AF15" s="59">
        <v>155675.85</v>
      </c>
      <c r="AG15" s="59">
        <v>29122.48</v>
      </c>
      <c r="AH15" s="55"/>
      <c r="AJ15" s="55"/>
      <c r="AK15" s="55"/>
      <c r="AL15" s="55"/>
      <c r="AN15" s="55"/>
      <c r="AO15" s="55"/>
      <c r="AQ15" s="55"/>
      <c r="AR15" s="55"/>
      <c r="AT15" s="55"/>
      <c r="AU15" s="55"/>
      <c r="AY15" s="101"/>
      <c r="AZ15" s="55">
        <v>4193.0787933590809</v>
      </c>
      <c r="BA15" s="55">
        <v>22.501127369566287</v>
      </c>
      <c r="BB15" s="55">
        <v>94349</v>
      </c>
      <c r="BC15" s="40">
        <f t="shared" si="0"/>
        <v>1.5312021240684479</v>
      </c>
      <c r="BD15" s="86"/>
    </row>
    <row r="16" spans="1:56" ht="15" customHeight="1" x14ac:dyDescent="0.25">
      <c r="A16" s="85"/>
      <c r="B16" s="55" t="s">
        <v>65</v>
      </c>
      <c r="D16" s="55" t="s">
        <v>817</v>
      </c>
      <c r="G16" s="100">
        <v>4100</v>
      </c>
      <c r="H16" s="100">
        <v>4299</v>
      </c>
      <c r="I16" s="58" t="s">
        <v>330</v>
      </c>
      <c r="J16" s="58" t="s">
        <v>323</v>
      </c>
      <c r="K16" s="58" t="s">
        <v>200</v>
      </c>
      <c r="L16" s="57">
        <v>27</v>
      </c>
      <c r="M16" s="55">
        <v>1</v>
      </c>
      <c r="N16" s="55" t="s">
        <v>68</v>
      </c>
      <c r="AF16" s="59">
        <v>37463.5</v>
      </c>
      <c r="AG16" s="59" t="s">
        <v>834</v>
      </c>
      <c r="AY16" s="101"/>
      <c r="AZ16" s="55">
        <v>1007</v>
      </c>
      <c r="BA16" s="55">
        <v>24</v>
      </c>
      <c r="BB16" s="60">
        <v>24170</v>
      </c>
      <c r="BC16" s="40">
        <f t="shared" si="0"/>
        <v>0.39225805613980425</v>
      </c>
      <c r="BD16" s="86"/>
    </row>
    <row r="17" spans="1:56" ht="15" customHeight="1" x14ac:dyDescent="0.25">
      <c r="A17" s="85"/>
      <c r="B17" s="20" t="s">
        <v>72</v>
      </c>
      <c r="C17" s="20"/>
      <c r="D17" s="20" t="s">
        <v>699</v>
      </c>
      <c r="E17" s="20"/>
      <c r="F17" s="20"/>
      <c r="G17" s="144">
        <v>1200</v>
      </c>
      <c r="H17" s="144">
        <v>1399</v>
      </c>
      <c r="I17" s="26" t="s">
        <v>344</v>
      </c>
      <c r="J17" s="26" t="s">
        <v>345</v>
      </c>
      <c r="K17" s="26" t="s">
        <v>75</v>
      </c>
      <c r="L17" s="27">
        <v>39</v>
      </c>
      <c r="M17" s="20">
        <v>2</v>
      </c>
      <c r="N17" s="20" t="s">
        <v>99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41">
        <v>93299.25</v>
      </c>
      <c r="AG17" s="41">
        <v>82228.33</v>
      </c>
      <c r="AH17" s="20" t="s">
        <v>700</v>
      </c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159"/>
      <c r="AZ17" s="55">
        <v>3141.3700554479701</v>
      </c>
      <c r="BA17" s="55">
        <v>18.000107915314196</v>
      </c>
      <c r="BB17" s="55">
        <v>56545</v>
      </c>
      <c r="BC17" s="40">
        <f t="shared" si="0"/>
        <v>0.91767611851159414</v>
      </c>
      <c r="BD17" s="86"/>
    </row>
    <row r="18" spans="1:56" ht="15" customHeight="1" x14ac:dyDescent="0.25">
      <c r="A18" s="85"/>
      <c r="B18" s="20" t="s">
        <v>65</v>
      </c>
      <c r="C18" s="20"/>
      <c r="D18" s="20" t="s">
        <v>783</v>
      </c>
      <c r="E18" s="20"/>
      <c r="F18" s="20"/>
      <c r="G18" s="159">
        <v>5200</v>
      </c>
      <c r="H18" s="159">
        <v>7399</v>
      </c>
      <c r="I18" s="26" t="s">
        <v>203</v>
      </c>
      <c r="J18" s="26" t="s">
        <v>106</v>
      </c>
      <c r="K18" s="26" t="s">
        <v>183</v>
      </c>
      <c r="L18" s="27">
        <v>41.201622580509977</v>
      </c>
      <c r="M18" s="20">
        <v>2</v>
      </c>
      <c r="N18" s="20" t="s">
        <v>71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41">
        <v>682945.84629449411</v>
      </c>
      <c r="AG18" s="41">
        <f>360112.08+1050+6612.5</f>
        <v>367774.58</v>
      </c>
      <c r="AH18" s="20" t="s">
        <v>784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159"/>
      <c r="AZ18" s="55">
        <v>6319.790106469989</v>
      </c>
      <c r="BA18" s="55">
        <v>64.25</v>
      </c>
      <c r="BB18" s="55">
        <v>390254.76931113948</v>
      </c>
      <c r="BC18" s="40">
        <f t="shared" si="0"/>
        <v>6.3334951265732435</v>
      </c>
      <c r="BD18" s="86"/>
    </row>
    <row r="19" spans="1:56" ht="15" customHeight="1" x14ac:dyDescent="0.25">
      <c r="A19" s="85"/>
      <c r="B19" s="55" t="s">
        <v>65</v>
      </c>
      <c r="D19" s="55" t="s">
        <v>781</v>
      </c>
      <c r="F19" s="55"/>
      <c r="G19" s="102">
        <v>1915</v>
      </c>
      <c r="H19" s="102">
        <v>2135</v>
      </c>
      <c r="I19" s="58" t="s">
        <v>331</v>
      </c>
      <c r="J19" s="58" t="s">
        <v>332</v>
      </c>
      <c r="K19" s="58" t="s">
        <v>333</v>
      </c>
      <c r="L19" s="57">
        <v>27</v>
      </c>
      <c r="M19" s="55">
        <v>2</v>
      </c>
      <c r="N19" s="55" t="s">
        <v>69</v>
      </c>
      <c r="AF19" s="59">
        <v>139301.25</v>
      </c>
      <c r="AG19" s="59">
        <v>73605.48</v>
      </c>
      <c r="AH19" s="55"/>
      <c r="AJ19" s="55"/>
      <c r="AK19" s="55"/>
      <c r="AL19" s="55"/>
      <c r="AN19" s="55"/>
      <c r="AO19" s="55"/>
      <c r="AQ19" s="55"/>
      <c r="AR19" s="55"/>
      <c r="AT19" s="55"/>
      <c r="AU19" s="55"/>
      <c r="AY19" s="104" t="s">
        <v>334</v>
      </c>
      <c r="AZ19" s="55">
        <v>4105.8566584328719</v>
      </c>
      <c r="BA19" s="55">
        <v>20.562091427766362</v>
      </c>
      <c r="BB19" s="55">
        <v>84425</v>
      </c>
      <c r="BC19" s="40">
        <f t="shared" si="0"/>
        <v>1.370144244501571</v>
      </c>
      <c r="BD19" s="86"/>
    </row>
    <row r="20" spans="1:56" ht="15" customHeight="1" x14ac:dyDescent="0.25">
      <c r="A20" s="85"/>
      <c r="B20" s="55" t="s">
        <v>65</v>
      </c>
      <c r="D20" s="55" t="s">
        <v>863</v>
      </c>
      <c r="G20" s="100">
        <v>4900</v>
      </c>
      <c r="H20" s="100">
        <v>4999</v>
      </c>
      <c r="I20" s="58" t="s">
        <v>335</v>
      </c>
      <c r="J20" s="58" t="s">
        <v>336</v>
      </c>
      <c r="K20" s="58" t="s">
        <v>336</v>
      </c>
      <c r="L20" s="57">
        <v>65</v>
      </c>
      <c r="M20" s="55">
        <v>2</v>
      </c>
      <c r="N20" s="55" t="s">
        <v>68</v>
      </c>
      <c r="AF20" s="59">
        <v>30403.25</v>
      </c>
      <c r="AY20" s="101"/>
      <c r="AZ20" s="55">
        <v>980.74767626485095</v>
      </c>
      <c r="BA20" s="55">
        <v>20</v>
      </c>
      <c r="BB20" s="60">
        <v>19615</v>
      </c>
      <c r="BC20" s="40">
        <f t="shared" si="0"/>
        <v>0.31833437199761105</v>
      </c>
      <c r="BD20" s="86"/>
    </row>
    <row r="21" spans="1:56" ht="15" customHeight="1" x14ac:dyDescent="0.25">
      <c r="A21" s="85"/>
      <c r="B21" s="55" t="s">
        <v>65</v>
      </c>
      <c r="D21" s="55" t="s">
        <v>863</v>
      </c>
      <c r="G21" s="100">
        <v>4600</v>
      </c>
      <c r="H21" s="100">
        <v>4699</v>
      </c>
      <c r="I21" s="58" t="s">
        <v>337</v>
      </c>
      <c r="J21" s="58" t="s">
        <v>338</v>
      </c>
      <c r="K21" s="58" t="s">
        <v>339</v>
      </c>
      <c r="L21" s="57">
        <v>14</v>
      </c>
      <c r="M21" s="55">
        <v>2</v>
      </c>
      <c r="N21" s="55" t="s">
        <v>68</v>
      </c>
      <c r="AF21" s="59">
        <v>23000.45</v>
      </c>
      <c r="AY21" s="101"/>
      <c r="AZ21" s="55">
        <v>618</v>
      </c>
      <c r="BA21" s="55">
        <v>24</v>
      </c>
      <c r="BB21" s="60">
        <v>14839</v>
      </c>
      <c r="BC21" s="40">
        <f t="shared" si="0"/>
        <v>0.24082405027135104</v>
      </c>
      <c r="BD21" s="86"/>
    </row>
    <row r="22" spans="1:56" ht="15" customHeight="1" x14ac:dyDescent="0.25">
      <c r="A22" s="85"/>
      <c r="B22" s="55" t="s">
        <v>65</v>
      </c>
      <c r="D22" s="55" t="s">
        <v>863</v>
      </c>
      <c r="G22" s="100">
        <v>4200</v>
      </c>
      <c r="H22" s="100">
        <v>4499</v>
      </c>
      <c r="I22" s="58" t="s">
        <v>339</v>
      </c>
      <c r="J22" s="58" t="s">
        <v>337</v>
      </c>
      <c r="K22" s="58" t="s">
        <v>179</v>
      </c>
      <c r="L22" s="57">
        <v>15.09808017193072</v>
      </c>
      <c r="M22" s="55">
        <v>2</v>
      </c>
      <c r="N22" s="55" t="s">
        <v>68</v>
      </c>
      <c r="AF22" s="59">
        <v>53955.508905400937</v>
      </c>
      <c r="AY22" s="101"/>
      <c r="AZ22" s="55">
        <v>1453.735500829998</v>
      </c>
      <c r="BA22" s="55">
        <v>24</v>
      </c>
      <c r="BB22" s="60">
        <v>34810.005745419956</v>
      </c>
      <c r="BC22" s="40">
        <f t="shared" si="0"/>
        <v>0.56493608555704788</v>
      </c>
      <c r="BD22" s="86"/>
    </row>
    <row r="23" spans="1:56" ht="15" customHeight="1" x14ac:dyDescent="0.25">
      <c r="A23" s="85"/>
      <c r="B23" s="55" t="s">
        <v>65</v>
      </c>
      <c r="D23" s="55" t="s">
        <v>781</v>
      </c>
      <c r="G23" s="100">
        <v>2136</v>
      </c>
      <c r="H23" s="100">
        <v>2199</v>
      </c>
      <c r="I23" s="58" t="s">
        <v>340</v>
      </c>
      <c r="J23" s="58" t="s">
        <v>333</v>
      </c>
      <c r="K23" s="58" t="s">
        <v>91</v>
      </c>
      <c r="L23" s="57">
        <v>26</v>
      </c>
      <c r="M23" s="55">
        <v>2</v>
      </c>
      <c r="N23" s="55" t="s">
        <v>68</v>
      </c>
      <c r="AF23" s="59">
        <v>22273.5</v>
      </c>
      <c r="AG23" s="59" t="s">
        <v>782</v>
      </c>
      <c r="AY23" s="101"/>
      <c r="AZ23" s="55">
        <v>674</v>
      </c>
      <c r="BA23" s="55">
        <v>24</v>
      </c>
      <c r="BB23" s="60">
        <v>14370</v>
      </c>
      <c r="BC23" s="40">
        <f t="shared" si="0"/>
        <v>0.23321258861104621</v>
      </c>
      <c r="BD23" s="86"/>
    </row>
    <row r="24" spans="1:56" ht="15" customHeight="1" x14ac:dyDescent="0.25">
      <c r="A24" s="91"/>
      <c r="B24" s="55" t="s">
        <v>65</v>
      </c>
      <c r="D24" s="55" t="s">
        <v>863</v>
      </c>
      <c r="G24" s="100"/>
      <c r="H24" s="100"/>
      <c r="I24" s="58" t="s">
        <v>341</v>
      </c>
      <c r="J24" s="58" t="s">
        <v>336</v>
      </c>
      <c r="K24" s="58" t="s">
        <v>339</v>
      </c>
      <c r="L24" s="57">
        <v>30</v>
      </c>
      <c r="M24" s="55">
        <v>2</v>
      </c>
      <c r="N24" s="55" t="s">
        <v>68</v>
      </c>
      <c r="AF24" s="59">
        <v>30914.037000000004</v>
      </c>
      <c r="AY24" s="101"/>
      <c r="AZ24" s="55">
        <v>906.57</v>
      </c>
      <c r="BA24" s="55">
        <v>22</v>
      </c>
      <c r="BB24" s="60">
        <v>19944.54</v>
      </c>
      <c r="BC24" s="40">
        <f t="shared" si="0"/>
        <v>0.32368251928020569</v>
      </c>
      <c r="BD24" s="86"/>
    </row>
    <row r="25" spans="1:56" ht="15" customHeight="1" x14ac:dyDescent="0.25">
      <c r="A25" s="91"/>
      <c r="B25" s="55" t="s">
        <v>65</v>
      </c>
      <c r="D25" s="55" t="s">
        <v>863</v>
      </c>
      <c r="G25" s="100">
        <v>4300</v>
      </c>
      <c r="H25" s="100">
        <v>4499</v>
      </c>
      <c r="I25" s="58" t="s">
        <v>342</v>
      </c>
      <c r="J25" s="58" t="s">
        <v>73</v>
      </c>
      <c r="K25" s="58" t="s">
        <v>343</v>
      </c>
      <c r="L25" s="57">
        <v>26</v>
      </c>
      <c r="M25" s="55">
        <v>2</v>
      </c>
      <c r="N25" s="55" t="s">
        <v>68</v>
      </c>
      <c r="AF25" s="59">
        <v>16947.7</v>
      </c>
      <c r="AY25" s="101"/>
      <c r="AZ25" s="55">
        <v>421</v>
      </c>
      <c r="BA25" s="55">
        <v>26</v>
      </c>
      <c r="BB25" s="60">
        <v>10934</v>
      </c>
      <c r="BC25" s="40">
        <f t="shared" si="0"/>
        <v>0.17744930019994287</v>
      </c>
      <c r="BD25" s="86"/>
    </row>
    <row r="26" spans="1:56" ht="15" customHeight="1" x14ac:dyDescent="0.25">
      <c r="A26" s="91"/>
      <c r="B26" s="55" t="s">
        <v>65</v>
      </c>
      <c r="D26" s="55" t="s">
        <v>781</v>
      </c>
      <c r="G26" s="100">
        <v>3800</v>
      </c>
      <c r="H26" s="100">
        <v>4099</v>
      </c>
      <c r="I26" s="58" t="s">
        <v>346</v>
      </c>
      <c r="J26" s="58" t="s">
        <v>73</v>
      </c>
      <c r="K26" s="58" t="s">
        <v>340</v>
      </c>
      <c r="L26" s="57">
        <v>19</v>
      </c>
      <c r="M26" s="55">
        <v>2</v>
      </c>
      <c r="N26" s="55" t="s">
        <v>68</v>
      </c>
      <c r="AF26" s="59">
        <v>56035.6</v>
      </c>
      <c r="AY26" s="101"/>
      <c r="AZ26" s="55">
        <v>1291</v>
      </c>
      <c r="BA26" s="55">
        <v>28</v>
      </c>
      <c r="BB26" s="60">
        <v>36152</v>
      </c>
      <c r="BC26" s="40">
        <f t="shared" si="0"/>
        <v>0.58671548388772043</v>
      </c>
      <c r="BD26" s="86"/>
    </row>
    <row r="27" spans="1:56" ht="15" customHeight="1" x14ac:dyDescent="0.25">
      <c r="A27" s="91"/>
      <c r="B27" s="55" t="s">
        <v>65</v>
      </c>
      <c r="D27" s="55" t="s">
        <v>863</v>
      </c>
      <c r="G27" s="102">
        <v>4400</v>
      </c>
      <c r="H27" s="102">
        <v>4499</v>
      </c>
      <c r="I27" s="58" t="s">
        <v>347</v>
      </c>
      <c r="J27" s="58" t="s">
        <v>73</v>
      </c>
      <c r="K27" s="58" t="s">
        <v>179</v>
      </c>
      <c r="L27" s="57">
        <v>54</v>
      </c>
      <c r="M27" s="55">
        <v>2</v>
      </c>
      <c r="N27" s="55" t="s">
        <v>68</v>
      </c>
      <c r="AF27" s="59">
        <v>16209.9</v>
      </c>
      <c r="AY27" s="101"/>
      <c r="AZ27" s="55">
        <v>349</v>
      </c>
      <c r="BA27" s="55">
        <v>30</v>
      </c>
      <c r="BB27" s="60">
        <v>10458</v>
      </c>
      <c r="BC27" s="40">
        <f t="shared" si="0"/>
        <v>0.16972423463426034</v>
      </c>
      <c r="BD27" s="86"/>
    </row>
    <row r="28" spans="1:56" ht="15" customHeight="1" x14ac:dyDescent="0.25">
      <c r="A28" s="91"/>
      <c r="B28" s="55" t="s">
        <v>65</v>
      </c>
      <c r="D28" s="55" t="s">
        <v>863</v>
      </c>
      <c r="G28" s="100">
        <v>4300</v>
      </c>
      <c r="H28" s="100">
        <v>4499</v>
      </c>
      <c r="I28" s="58" t="s">
        <v>348</v>
      </c>
      <c r="J28" s="58" t="s">
        <v>337</v>
      </c>
      <c r="K28" s="58" t="s">
        <v>343</v>
      </c>
      <c r="L28" s="57">
        <v>34</v>
      </c>
      <c r="M28" s="55">
        <v>2</v>
      </c>
      <c r="N28" s="55" t="s">
        <v>68</v>
      </c>
      <c r="AF28" s="59">
        <v>24753.5</v>
      </c>
      <c r="AY28" s="101"/>
      <c r="AZ28" s="55">
        <v>614</v>
      </c>
      <c r="BA28" s="55">
        <v>26</v>
      </c>
      <c r="BB28" s="60">
        <v>15970</v>
      </c>
      <c r="BC28" s="40">
        <f t="shared" si="0"/>
        <v>0.25917919555451691</v>
      </c>
      <c r="BD28" s="86"/>
    </row>
    <row r="29" spans="1:56" ht="15" customHeight="1" x14ac:dyDescent="0.25">
      <c r="A29" s="91"/>
      <c r="B29" s="55" t="s">
        <v>65</v>
      </c>
      <c r="D29" s="55" t="s">
        <v>863</v>
      </c>
      <c r="G29" s="100">
        <v>4200</v>
      </c>
      <c r="H29" s="100">
        <v>4499</v>
      </c>
      <c r="I29" s="58" t="s">
        <v>336</v>
      </c>
      <c r="J29" s="58" t="s">
        <v>179</v>
      </c>
      <c r="K29" s="58" t="s">
        <v>73</v>
      </c>
      <c r="L29" s="57">
        <v>20</v>
      </c>
      <c r="M29" s="55">
        <v>2</v>
      </c>
      <c r="N29" s="55" t="s">
        <v>68</v>
      </c>
      <c r="AF29" s="59">
        <v>77431.8</v>
      </c>
      <c r="AY29" s="101"/>
      <c r="AZ29" s="55">
        <v>1561.1216705524889</v>
      </c>
      <c r="BA29" s="55">
        <v>32.000068247288063</v>
      </c>
      <c r="BB29" s="60">
        <v>49956</v>
      </c>
      <c r="BC29" s="40">
        <f t="shared" si="0"/>
        <v>0.81074238529251386</v>
      </c>
      <c r="BD29" s="86"/>
    </row>
    <row r="30" spans="1:56" ht="15" customHeight="1" x14ac:dyDescent="0.25">
      <c r="A30" s="91"/>
      <c r="B30" s="55" t="s">
        <v>65</v>
      </c>
      <c r="D30" s="55" t="s">
        <v>863</v>
      </c>
      <c r="G30" s="100">
        <v>4700</v>
      </c>
      <c r="H30" s="100">
        <v>4899</v>
      </c>
      <c r="I30" s="58" t="s">
        <v>343</v>
      </c>
      <c r="J30" s="58" t="s">
        <v>348</v>
      </c>
      <c r="K30" s="58" t="s">
        <v>339</v>
      </c>
      <c r="L30" s="57">
        <v>23</v>
      </c>
      <c r="M30" s="55">
        <v>2</v>
      </c>
      <c r="N30" s="55" t="s">
        <v>68</v>
      </c>
      <c r="AF30" s="59">
        <v>29803.4</v>
      </c>
      <c r="AY30" s="101"/>
      <c r="AZ30" s="55">
        <v>740</v>
      </c>
      <c r="BA30" s="55">
        <v>26</v>
      </c>
      <c r="BB30" s="60">
        <v>19228</v>
      </c>
      <c r="BC30" s="40">
        <f t="shared" si="0"/>
        <v>0.3120536989431591</v>
      </c>
      <c r="BD30" s="86"/>
    </row>
    <row r="31" spans="1:56" ht="15" customHeight="1" x14ac:dyDescent="0.25">
      <c r="A31" s="91"/>
      <c r="B31" s="20" t="s">
        <v>72</v>
      </c>
      <c r="C31" s="20"/>
      <c r="D31" s="20" t="s">
        <v>803</v>
      </c>
      <c r="E31" s="20"/>
      <c r="F31" s="20"/>
      <c r="G31" s="144">
        <v>100</v>
      </c>
      <c r="H31" s="144">
        <v>13399</v>
      </c>
      <c r="I31" s="26" t="s">
        <v>352</v>
      </c>
      <c r="J31" s="26" t="s">
        <v>87</v>
      </c>
      <c r="K31" s="26" t="s">
        <v>353</v>
      </c>
      <c r="L31" s="27">
        <v>42.062813242043305</v>
      </c>
      <c r="M31" s="20">
        <v>3</v>
      </c>
      <c r="N31" s="20" t="s">
        <v>69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>
        <v>3</v>
      </c>
      <c r="AF31" s="41">
        <v>323726.8979999997</v>
      </c>
      <c r="AG31" s="41">
        <v>333341.38</v>
      </c>
      <c r="AH31" s="20" t="s">
        <v>804</v>
      </c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159"/>
      <c r="AZ31" s="20">
        <v>8488.8399999999929</v>
      </c>
      <c r="BA31" s="20">
        <v>24.375</v>
      </c>
      <c r="BB31" s="20">
        <v>196198.11999999982</v>
      </c>
      <c r="BC31" s="40">
        <f t="shared" si="0"/>
        <v>3.1841246656799327</v>
      </c>
      <c r="BD31" s="86"/>
    </row>
    <row r="32" spans="1:56" ht="15" customHeight="1" x14ac:dyDescent="0.25">
      <c r="A32" s="91"/>
      <c r="B32" s="20" t="s">
        <v>65</v>
      </c>
      <c r="C32" s="20"/>
      <c r="D32" s="20" t="s">
        <v>701</v>
      </c>
      <c r="E32" s="20"/>
      <c r="F32" s="20"/>
      <c r="G32" s="144">
        <v>2930</v>
      </c>
      <c r="H32" s="144">
        <v>3499</v>
      </c>
      <c r="I32" s="26" t="s">
        <v>128</v>
      </c>
      <c r="J32" s="26" t="s">
        <v>76</v>
      </c>
      <c r="K32" s="26" t="s">
        <v>153</v>
      </c>
      <c r="L32" s="27">
        <v>42</v>
      </c>
      <c r="M32" s="20">
        <v>3</v>
      </c>
      <c r="N32" s="20" t="s">
        <v>71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41">
        <v>198968</v>
      </c>
      <c r="AG32" s="41">
        <f>47904.56+114661.34</f>
        <v>162565.9</v>
      </c>
      <c r="AH32" s="20" t="s">
        <v>784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159"/>
      <c r="AZ32" s="20">
        <v>2879.414714706038</v>
      </c>
      <c r="BA32" s="20">
        <v>39.485802242837856</v>
      </c>
      <c r="BB32" s="20">
        <v>113696</v>
      </c>
      <c r="BC32" s="40">
        <f t="shared" si="0"/>
        <v>1.8451870894030278</v>
      </c>
      <c r="BD32" s="86"/>
    </row>
    <row r="33" spans="1:56" ht="15" customHeight="1" x14ac:dyDescent="0.25">
      <c r="A33" s="91"/>
      <c r="B33" s="55" t="s">
        <v>65</v>
      </c>
      <c r="D33" s="55" t="s">
        <v>864</v>
      </c>
      <c r="G33" s="100"/>
      <c r="H33" s="100"/>
      <c r="I33" s="58" t="s">
        <v>349</v>
      </c>
      <c r="J33" s="58" t="s">
        <v>87</v>
      </c>
      <c r="K33" s="58" t="s">
        <v>350</v>
      </c>
      <c r="L33" s="57">
        <v>20</v>
      </c>
      <c r="M33" s="55">
        <v>3</v>
      </c>
      <c r="N33" s="55" t="s">
        <v>68</v>
      </c>
      <c r="AF33" s="59">
        <v>67784.600000000006</v>
      </c>
      <c r="AY33" s="101"/>
      <c r="AZ33" s="55">
        <v>1566.7757124269669</v>
      </c>
      <c r="BA33" s="55">
        <v>27.912099768420749</v>
      </c>
      <c r="BB33" s="60">
        <v>43732</v>
      </c>
      <c r="BC33" s="40">
        <f t="shared" si="0"/>
        <v>0.70973228428241286</v>
      </c>
      <c r="BD33" s="86"/>
    </row>
    <row r="34" spans="1:56" ht="15" customHeight="1" x14ac:dyDescent="0.25">
      <c r="A34" s="91"/>
      <c r="B34" s="55" t="s">
        <v>65</v>
      </c>
      <c r="D34" s="55" t="s">
        <v>864</v>
      </c>
      <c r="G34" s="100"/>
      <c r="H34" s="100"/>
      <c r="I34" s="58" t="s">
        <v>351</v>
      </c>
      <c r="J34" s="58" t="s">
        <v>76</v>
      </c>
      <c r="K34" s="58" t="s">
        <v>165</v>
      </c>
      <c r="L34" s="57">
        <v>56</v>
      </c>
      <c r="M34" s="55">
        <v>3</v>
      </c>
      <c r="N34" s="55" t="s">
        <v>68</v>
      </c>
      <c r="AF34" s="59">
        <v>31238.7</v>
      </c>
      <c r="AY34" s="101"/>
      <c r="AZ34" s="55">
        <v>629.79764892583194</v>
      </c>
      <c r="BA34" s="55">
        <v>32.00075458264125</v>
      </c>
      <c r="BB34" s="60">
        <v>20154</v>
      </c>
      <c r="BC34" s="40">
        <f t="shared" si="0"/>
        <v>0.32708187271169276</v>
      </c>
      <c r="BD34" s="86"/>
    </row>
    <row r="35" spans="1:56" ht="15" customHeight="1" x14ac:dyDescent="0.25">
      <c r="A35" s="91"/>
      <c r="B35" s="55" t="s">
        <v>65</v>
      </c>
      <c r="D35" s="55" t="s">
        <v>864</v>
      </c>
      <c r="G35" s="100"/>
      <c r="H35" s="100"/>
      <c r="I35" s="58" t="s">
        <v>350</v>
      </c>
      <c r="J35" s="58" t="s">
        <v>76</v>
      </c>
      <c r="K35" s="58" t="s">
        <v>165</v>
      </c>
      <c r="L35" s="57">
        <v>34</v>
      </c>
      <c r="M35" s="55">
        <v>3</v>
      </c>
      <c r="N35" s="55" t="s">
        <v>68</v>
      </c>
      <c r="AF35" s="59">
        <v>28873.4</v>
      </c>
      <c r="AY35" s="101"/>
      <c r="AZ35" s="55">
        <v>620.94619409046004</v>
      </c>
      <c r="BA35" s="55">
        <v>29.999378653549257</v>
      </c>
      <c r="BB35" s="60">
        <v>18628</v>
      </c>
      <c r="BC35" s="40">
        <f t="shared" si="0"/>
        <v>0.30231622133935759</v>
      </c>
      <c r="BD35" s="86"/>
    </row>
    <row r="36" spans="1:56" ht="15" customHeight="1" x14ac:dyDescent="0.25">
      <c r="A36" s="91"/>
      <c r="B36" s="55" t="s">
        <v>65</v>
      </c>
      <c r="E36" s="56"/>
      <c r="G36" s="57"/>
      <c r="H36" s="57"/>
      <c r="I36" s="31" t="s">
        <v>205</v>
      </c>
      <c r="L36" s="76"/>
      <c r="M36" s="55">
        <v>3</v>
      </c>
      <c r="N36" s="55" t="s">
        <v>68</v>
      </c>
      <c r="AB36" s="57"/>
      <c r="AF36" s="59">
        <v>50000</v>
      </c>
      <c r="AY36" s="63"/>
      <c r="AZ36" s="60"/>
      <c r="BA36" s="60"/>
      <c r="BB36" s="87"/>
      <c r="BC36" s="40">
        <f t="shared" si="0"/>
        <v>0</v>
      </c>
      <c r="BD36" s="86"/>
    </row>
    <row r="37" spans="1:56" ht="15" customHeight="1" x14ac:dyDescent="0.25">
      <c r="A37" s="91"/>
      <c r="B37" s="55" t="s">
        <v>65</v>
      </c>
      <c r="E37" s="56"/>
      <c r="G37" s="55">
        <v>2200</v>
      </c>
      <c r="H37" s="55">
        <v>2299</v>
      </c>
      <c r="I37" s="58" t="s">
        <v>206</v>
      </c>
      <c r="J37" s="58" t="s">
        <v>207</v>
      </c>
      <c r="K37" s="58" t="s">
        <v>208</v>
      </c>
      <c r="L37" s="76">
        <v>61.375659437280184</v>
      </c>
      <c r="M37" s="55">
        <v>3</v>
      </c>
      <c r="N37" s="55" t="s">
        <v>68</v>
      </c>
      <c r="AB37" s="57"/>
      <c r="AF37" s="59">
        <v>21154.400000000001</v>
      </c>
      <c r="AY37" s="63"/>
      <c r="AZ37" s="60">
        <v>758.20571462969406</v>
      </c>
      <c r="BA37" s="60">
        <v>18.000391894521201</v>
      </c>
      <c r="BB37" s="87">
        <v>13648</v>
      </c>
      <c r="BC37" s="40">
        <f t="shared" si="0"/>
        <v>0.22149515722780505</v>
      </c>
      <c r="BD37" s="86"/>
    </row>
    <row r="38" spans="1:56" ht="15" customHeight="1" x14ac:dyDescent="0.25">
      <c r="A38" s="91"/>
      <c r="B38" s="55" t="s">
        <v>65</v>
      </c>
      <c r="D38" s="55" t="s">
        <v>864</v>
      </c>
      <c r="G38" s="100"/>
      <c r="H38" s="100"/>
      <c r="I38" s="58" t="s">
        <v>165</v>
      </c>
      <c r="J38" s="58" t="s">
        <v>87</v>
      </c>
      <c r="K38" s="58" t="s">
        <v>350</v>
      </c>
      <c r="L38" s="57">
        <v>47</v>
      </c>
      <c r="M38" s="55">
        <v>3</v>
      </c>
      <c r="N38" s="55" t="s">
        <v>68</v>
      </c>
      <c r="AF38" s="59">
        <v>50573.4</v>
      </c>
      <c r="AY38" s="101"/>
      <c r="AZ38" s="55">
        <v>1483.1220273127169</v>
      </c>
      <c r="BA38" s="55">
        <v>21.999538405561264</v>
      </c>
      <c r="BB38" s="60">
        <v>32628</v>
      </c>
      <c r="BC38" s="40">
        <f t="shared" si="0"/>
        <v>0.5295240320947262</v>
      </c>
      <c r="BD38" s="86"/>
    </row>
    <row r="39" spans="1:56" ht="15" customHeight="1" x14ac:dyDescent="0.25">
      <c r="A39" s="91"/>
      <c r="B39" s="20" t="s">
        <v>65</v>
      </c>
      <c r="C39" s="20"/>
      <c r="D39" s="20" t="s">
        <v>268</v>
      </c>
      <c r="E39" s="20"/>
      <c r="F39" s="24"/>
      <c r="G39" s="20">
        <v>100</v>
      </c>
      <c r="H39" s="20">
        <v>199</v>
      </c>
      <c r="I39" s="26" t="s">
        <v>131</v>
      </c>
      <c r="J39" s="26" t="s">
        <v>209</v>
      </c>
      <c r="K39" s="26" t="s">
        <v>210</v>
      </c>
      <c r="L39" s="81">
        <v>40.442975376901678</v>
      </c>
      <c r="M39" s="20">
        <v>4</v>
      </c>
      <c r="N39" s="20" t="s">
        <v>68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41">
        <v>45134.450000000004</v>
      </c>
      <c r="AG39" s="41">
        <f>832.3+38611.62+320</f>
        <v>39763.920000000006</v>
      </c>
      <c r="AH39" s="20" t="s">
        <v>700</v>
      </c>
      <c r="AI39" s="20"/>
      <c r="AJ39" s="27"/>
      <c r="AK39" s="41"/>
      <c r="AL39" s="41"/>
      <c r="AM39" s="20"/>
      <c r="AN39" s="41"/>
      <c r="AO39" s="41"/>
      <c r="AP39" s="20"/>
      <c r="AQ39" s="20"/>
      <c r="AR39" s="20"/>
      <c r="AS39" s="20"/>
      <c r="AT39" s="20"/>
      <c r="AU39" s="20"/>
      <c r="AV39" s="20"/>
      <c r="AW39" s="20"/>
      <c r="AX39" s="20"/>
      <c r="AY39" s="146"/>
      <c r="AZ39" s="20">
        <v>798.6543012029839</v>
      </c>
      <c r="BA39" s="20">
        <v>36.460080357845833</v>
      </c>
      <c r="BB39" s="42">
        <v>29119</v>
      </c>
      <c r="BC39" s="40">
        <f t="shared" si="0"/>
        <v>0.47257601724182702</v>
      </c>
      <c r="BD39" s="86"/>
    </row>
    <row r="40" spans="1:56" ht="15" customHeight="1" x14ac:dyDescent="0.25">
      <c r="A40" s="91"/>
      <c r="B40" s="20" t="s">
        <v>65</v>
      </c>
      <c r="C40" s="20"/>
      <c r="D40" s="20" t="s">
        <v>268</v>
      </c>
      <c r="E40" s="24"/>
      <c r="F40" s="25"/>
      <c r="G40" s="20">
        <v>600</v>
      </c>
      <c r="H40" s="20">
        <v>1299</v>
      </c>
      <c r="I40" s="26" t="s">
        <v>132</v>
      </c>
      <c r="J40" s="26" t="s">
        <v>133</v>
      </c>
      <c r="K40" s="26" t="s">
        <v>131</v>
      </c>
      <c r="L40" s="81">
        <v>57.385242398339237</v>
      </c>
      <c r="M40" s="20">
        <v>4</v>
      </c>
      <c r="N40" s="20" t="s">
        <v>68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41">
        <v>203087.2</v>
      </c>
      <c r="AG40" s="41" t="s">
        <v>703</v>
      </c>
      <c r="AH40" s="25" t="s">
        <v>700</v>
      </c>
      <c r="AI40" s="20"/>
      <c r="AJ40" s="27"/>
      <c r="AK40" s="41"/>
      <c r="AL40" s="41"/>
      <c r="AM40" s="20"/>
      <c r="AN40" s="41"/>
      <c r="AO40" s="41"/>
      <c r="AP40" s="20"/>
      <c r="AQ40" s="41"/>
      <c r="AR40" s="41"/>
      <c r="AS40" s="20"/>
      <c r="AT40" s="41"/>
      <c r="AU40" s="41"/>
      <c r="AV40" s="20"/>
      <c r="AW40" s="20"/>
      <c r="AX40" s="20"/>
      <c r="AY40" s="145"/>
      <c r="AZ40" s="20">
        <v>3881.86</v>
      </c>
      <c r="BA40" s="20">
        <v>33.752891655031348</v>
      </c>
      <c r="BB40" s="42">
        <v>131024</v>
      </c>
      <c r="BC40" s="40">
        <f t="shared" si="0"/>
        <v>2.1264054426008152</v>
      </c>
      <c r="BD40" s="86"/>
    </row>
    <row r="41" spans="1:56" ht="15" customHeight="1" x14ac:dyDescent="0.25">
      <c r="A41" s="91"/>
      <c r="B41" s="20" t="s">
        <v>65</v>
      </c>
      <c r="C41" s="20"/>
      <c r="D41" s="20" t="s">
        <v>302</v>
      </c>
      <c r="E41" s="24"/>
      <c r="F41" s="25"/>
      <c r="G41" s="20"/>
      <c r="H41" s="20"/>
      <c r="I41" s="26" t="s">
        <v>264</v>
      </c>
      <c r="J41" s="26" t="s">
        <v>265</v>
      </c>
      <c r="K41" s="26" t="s">
        <v>73</v>
      </c>
      <c r="L41" s="81"/>
      <c r="M41" s="20">
        <v>4</v>
      </c>
      <c r="N41" s="20" t="s">
        <v>68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7"/>
      <c r="AC41" s="20"/>
      <c r="AD41" s="20"/>
      <c r="AE41" s="20"/>
      <c r="AF41" s="41">
        <v>12500</v>
      </c>
      <c r="AG41" s="41">
        <f>7213.09+10295.93</f>
        <v>17509.02</v>
      </c>
      <c r="AH41" s="25" t="s">
        <v>700</v>
      </c>
      <c r="AI41" s="20" t="s">
        <v>145</v>
      </c>
      <c r="AJ41" s="27" t="s">
        <v>266</v>
      </c>
      <c r="AK41" s="41">
        <v>3432.86</v>
      </c>
      <c r="AL41" s="41"/>
      <c r="AM41" s="20" t="s">
        <v>267</v>
      </c>
      <c r="AN41" s="41">
        <v>9067.14</v>
      </c>
      <c r="AO41" s="41"/>
      <c r="AP41" s="20"/>
      <c r="AQ41" s="41"/>
      <c r="AR41" s="41"/>
      <c r="AS41" s="20"/>
      <c r="AT41" s="41"/>
      <c r="AU41" s="41"/>
      <c r="AV41" s="20"/>
      <c r="AW41" s="20"/>
      <c r="AX41" s="20"/>
      <c r="AY41" s="145"/>
      <c r="AZ41" s="42"/>
      <c r="BA41" s="42"/>
      <c r="BB41" s="42">
        <v>7841</v>
      </c>
      <c r="BC41" s="40">
        <f t="shared" si="0"/>
        <v>0.12725260315234607</v>
      </c>
      <c r="BD41" s="86"/>
    </row>
    <row r="42" spans="1:56" ht="15" customHeight="1" x14ac:dyDescent="0.25">
      <c r="A42" s="92"/>
      <c r="B42" s="20" t="s">
        <v>65</v>
      </c>
      <c r="C42" s="20"/>
      <c r="D42" s="20" t="s">
        <v>301</v>
      </c>
      <c r="E42" s="24"/>
      <c r="F42" s="25"/>
      <c r="G42" s="20">
        <v>2200</v>
      </c>
      <c r="H42" s="20">
        <v>2399</v>
      </c>
      <c r="I42" s="26" t="s">
        <v>214</v>
      </c>
      <c r="J42" s="26" t="s">
        <v>216</v>
      </c>
      <c r="K42" s="26" t="s">
        <v>217</v>
      </c>
      <c r="L42" s="81">
        <v>34.266222507406447</v>
      </c>
      <c r="M42" s="20">
        <v>4</v>
      </c>
      <c r="N42" s="20" t="s">
        <v>68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7"/>
      <c r="AC42" s="20"/>
      <c r="AD42" s="20"/>
      <c r="AE42" s="20"/>
      <c r="AF42" s="41">
        <v>113532.85</v>
      </c>
      <c r="AG42" s="41">
        <f>58784.5+209071.03+3220</f>
        <v>271075.53000000003</v>
      </c>
      <c r="AH42" s="25" t="s">
        <v>74</v>
      </c>
      <c r="AI42" s="20"/>
      <c r="AJ42" s="27"/>
      <c r="AK42" s="41"/>
      <c r="AL42" s="41"/>
      <c r="AM42" s="20"/>
      <c r="AN42" s="41"/>
      <c r="AO42" s="41"/>
      <c r="AP42" s="20"/>
      <c r="AQ42" s="41"/>
      <c r="AR42" s="41"/>
      <c r="AS42" s="20"/>
      <c r="AT42" s="41"/>
      <c r="AU42" s="41"/>
      <c r="AV42" s="20"/>
      <c r="AW42" s="20"/>
      <c r="AX42" s="20"/>
      <c r="AY42" s="145"/>
      <c r="AZ42" s="42">
        <v>1220.7900652250621</v>
      </c>
      <c r="BA42" s="42">
        <v>59.999669137622242</v>
      </c>
      <c r="BB42" s="60">
        <v>73247</v>
      </c>
      <c r="BC42" s="40">
        <f t="shared" si="0"/>
        <v>1.1887350367427489</v>
      </c>
      <c r="BD42" s="86"/>
    </row>
    <row r="43" spans="1:56" x14ac:dyDescent="0.25">
      <c r="A43" s="85"/>
      <c r="B43" s="20" t="s">
        <v>65</v>
      </c>
      <c r="C43" s="20"/>
      <c r="D43" s="20" t="s">
        <v>354</v>
      </c>
      <c r="E43" s="20"/>
      <c r="F43" s="20"/>
      <c r="G43" s="20"/>
      <c r="H43" s="20"/>
      <c r="I43" s="26" t="s">
        <v>355</v>
      </c>
      <c r="J43" s="26" t="s">
        <v>356</v>
      </c>
      <c r="K43" s="26"/>
      <c r="L43" s="27"/>
      <c r="M43" s="20">
        <v>4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41">
        <v>35000</v>
      </c>
      <c r="AG43" s="41">
        <f>34683.36+1400</f>
        <v>36083.360000000001</v>
      </c>
      <c r="AH43" s="20" t="s">
        <v>74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 t="s">
        <v>814</v>
      </c>
      <c r="AZ43" s="20"/>
      <c r="BA43" s="20"/>
      <c r="BB43" s="55"/>
      <c r="BC43" s="40">
        <f t="shared" si="0"/>
        <v>0</v>
      </c>
      <c r="BD43" s="86"/>
    </row>
    <row r="44" spans="1:56" x14ac:dyDescent="0.25">
      <c r="A44" s="85"/>
      <c r="B44" s="55" t="s">
        <v>65</v>
      </c>
      <c r="G44" s="100">
        <v>500</v>
      </c>
      <c r="H44" s="100">
        <v>699</v>
      </c>
      <c r="I44" s="58" t="s">
        <v>357</v>
      </c>
      <c r="J44" s="58" t="s">
        <v>215</v>
      </c>
      <c r="K44" s="58" t="s">
        <v>77</v>
      </c>
      <c r="L44" s="57">
        <v>25</v>
      </c>
      <c r="M44" s="55">
        <v>4</v>
      </c>
      <c r="N44" s="55" t="s">
        <v>68</v>
      </c>
      <c r="AF44" s="59">
        <v>98990.75</v>
      </c>
      <c r="AY44" s="101"/>
      <c r="AZ44" s="55">
        <v>1691</v>
      </c>
      <c r="BA44" s="55">
        <v>39</v>
      </c>
      <c r="BB44" s="60">
        <v>63865</v>
      </c>
      <c r="BC44" s="40">
        <f t="shared" si="0"/>
        <v>1.0364733452779726</v>
      </c>
      <c r="BD44" s="86"/>
    </row>
    <row r="45" spans="1:56" x14ac:dyDescent="0.25">
      <c r="A45" s="85"/>
      <c r="B45" s="55" t="s">
        <v>65</v>
      </c>
      <c r="D45" s="36" t="s">
        <v>702</v>
      </c>
      <c r="F45" s="55"/>
      <c r="G45" s="102">
        <v>100</v>
      </c>
      <c r="H45" s="102">
        <v>899</v>
      </c>
      <c r="I45" s="58" t="s">
        <v>81</v>
      </c>
      <c r="J45" s="58" t="s">
        <v>78</v>
      </c>
      <c r="K45" s="58" t="s">
        <v>358</v>
      </c>
      <c r="L45" s="57">
        <v>58</v>
      </c>
      <c r="M45" s="55">
        <v>4</v>
      </c>
      <c r="N45" s="55" t="s">
        <v>71</v>
      </c>
      <c r="AF45" s="59">
        <v>326676</v>
      </c>
      <c r="AH45" s="55"/>
      <c r="AJ45" s="55"/>
      <c r="AK45" s="55"/>
      <c r="AL45" s="55"/>
      <c r="AN45" s="55"/>
      <c r="AO45" s="55"/>
      <c r="AQ45" s="55"/>
      <c r="AR45" s="55"/>
      <c r="AT45" s="55"/>
      <c r="AU45" s="55"/>
      <c r="AY45" s="101"/>
      <c r="AZ45" s="55">
        <v>4583.8784600762974</v>
      </c>
      <c r="BA45" s="55">
        <v>40.72359283210421</v>
      </c>
      <c r="BB45" s="55">
        <v>186672</v>
      </c>
      <c r="BC45" s="40">
        <f t="shared" si="0"/>
        <v>3.0295240320947263</v>
      </c>
      <c r="BD45" s="86"/>
    </row>
    <row r="46" spans="1:56" x14ac:dyDescent="0.25">
      <c r="A46" s="85"/>
      <c r="B46" s="55" t="s">
        <v>65</v>
      </c>
      <c r="D46" s="55" t="s">
        <v>269</v>
      </c>
      <c r="E46" s="56"/>
      <c r="G46" s="55">
        <v>1100</v>
      </c>
      <c r="H46" s="55">
        <v>1199</v>
      </c>
      <c r="I46" s="88" t="s">
        <v>211</v>
      </c>
      <c r="J46" s="88" t="s">
        <v>77</v>
      </c>
      <c r="K46" s="88" t="s">
        <v>212</v>
      </c>
      <c r="L46" s="66">
        <v>46</v>
      </c>
      <c r="M46" s="55">
        <v>4</v>
      </c>
      <c r="N46" s="89" t="s">
        <v>71</v>
      </c>
      <c r="Q46" s="57"/>
      <c r="R46" s="57"/>
      <c r="S46" s="61"/>
      <c r="T46" s="57"/>
      <c r="V46" s="57"/>
      <c r="W46" s="59"/>
      <c r="X46" s="59"/>
      <c r="Y46" s="59"/>
      <c r="Z46" s="59"/>
      <c r="AA46" s="59"/>
      <c r="AC46" s="59"/>
      <c r="AD46" s="59"/>
      <c r="AF46" s="59">
        <v>88352.549999999988</v>
      </c>
      <c r="AG46" s="59">
        <v>21852.98</v>
      </c>
      <c r="AM46" s="89"/>
      <c r="AZ46" s="55">
        <v>764.95254289725403</v>
      </c>
      <c r="BA46" s="55">
        <v>70.000420937475411</v>
      </c>
      <c r="BB46" s="60">
        <v>53547</v>
      </c>
      <c r="BC46" s="40">
        <f t="shared" si="0"/>
        <v>0.86902118875126588</v>
      </c>
      <c r="BD46" s="86"/>
    </row>
    <row r="47" spans="1:56" x14ac:dyDescent="0.25">
      <c r="A47" s="85"/>
      <c r="B47" s="55" t="s">
        <v>65</v>
      </c>
      <c r="D47" s="55" t="s">
        <v>269</v>
      </c>
      <c r="E47" s="56"/>
      <c r="G47" s="55">
        <v>100</v>
      </c>
      <c r="H47" s="55">
        <v>399</v>
      </c>
      <c r="I47" s="88" t="s">
        <v>211</v>
      </c>
      <c r="J47" s="88" t="s">
        <v>78</v>
      </c>
      <c r="K47" s="88" t="s">
        <v>84</v>
      </c>
      <c r="L47" s="66">
        <v>57.286012289413421</v>
      </c>
      <c r="M47" s="89">
        <v>4</v>
      </c>
      <c r="N47" s="89" t="s">
        <v>71</v>
      </c>
      <c r="Q47" s="57"/>
      <c r="R47" s="57"/>
      <c r="S47" s="61"/>
      <c r="T47" s="57"/>
      <c r="V47" s="57"/>
      <c r="W47" s="59"/>
      <c r="X47" s="59"/>
      <c r="Y47" s="59"/>
      <c r="Z47" s="59"/>
      <c r="AA47" s="59"/>
      <c r="AC47" s="59"/>
      <c r="AD47" s="59"/>
      <c r="AF47" s="59">
        <v>145539.9</v>
      </c>
      <c r="AG47" s="59" t="s">
        <v>273</v>
      </c>
      <c r="AZ47" s="55">
        <v>1709.909865823035</v>
      </c>
      <c r="BA47" s="55">
        <v>51.585175197257307</v>
      </c>
      <c r="BB47" s="60">
        <v>88206</v>
      </c>
      <c r="BC47" s="40">
        <f t="shared" si="0"/>
        <v>1.4315065825348603</v>
      </c>
      <c r="BD47" s="86"/>
    </row>
    <row r="48" spans="1:56" x14ac:dyDescent="0.25">
      <c r="A48" s="85"/>
      <c r="B48" s="55" t="s">
        <v>65</v>
      </c>
      <c r="D48" s="55" t="s">
        <v>702</v>
      </c>
      <c r="G48" s="102">
        <v>800</v>
      </c>
      <c r="H48" s="102">
        <v>999</v>
      </c>
      <c r="I48" s="58" t="s">
        <v>359</v>
      </c>
      <c r="J48" s="58" t="s">
        <v>83</v>
      </c>
      <c r="K48" s="58" t="s">
        <v>73</v>
      </c>
      <c r="L48" s="57">
        <v>29</v>
      </c>
      <c r="M48" s="55">
        <v>4</v>
      </c>
      <c r="N48" s="55" t="s">
        <v>68</v>
      </c>
      <c r="AF48" s="59">
        <v>63942.15</v>
      </c>
      <c r="AY48" s="101"/>
      <c r="AZ48" s="55">
        <v>1114.5146837563329</v>
      </c>
      <c r="BA48" s="55">
        <v>37.015214425850836</v>
      </c>
      <c r="BB48" s="60">
        <v>41253</v>
      </c>
      <c r="BC48" s="40">
        <f t="shared" si="0"/>
        <v>0.66950027264937295</v>
      </c>
      <c r="BD48" s="86"/>
    </row>
    <row r="49" spans="1:56" x14ac:dyDescent="0.25">
      <c r="A49" s="85"/>
      <c r="B49" s="55" t="s">
        <v>65</v>
      </c>
      <c r="D49" s="36" t="s">
        <v>702</v>
      </c>
      <c r="F49" s="55"/>
      <c r="G49" s="102">
        <v>100</v>
      </c>
      <c r="H49" s="102">
        <v>1099</v>
      </c>
      <c r="I49" s="58" t="s">
        <v>360</v>
      </c>
      <c r="J49" s="58" t="s">
        <v>78</v>
      </c>
      <c r="K49" s="58" t="s">
        <v>81</v>
      </c>
      <c r="L49" s="57">
        <v>53</v>
      </c>
      <c r="M49" s="55">
        <v>4</v>
      </c>
      <c r="N49" s="55" t="s">
        <v>71</v>
      </c>
      <c r="AF49" s="59">
        <v>374336.91749999998</v>
      </c>
      <c r="AH49" s="55"/>
      <c r="AJ49" s="55"/>
      <c r="AK49" s="55"/>
      <c r="AL49" s="55"/>
      <c r="AN49" s="55"/>
      <c r="AO49" s="55"/>
      <c r="AQ49" s="55"/>
      <c r="AR49" s="55"/>
      <c r="AT49" s="55"/>
      <c r="AU49" s="55"/>
      <c r="AY49" s="101"/>
      <c r="AZ49" s="55">
        <v>5484.79</v>
      </c>
      <c r="BA49" s="55">
        <v>39</v>
      </c>
      <c r="BB49" s="55">
        <v>213906.81</v>
      </c>
      <c r="BC49" s="40">
        <f t="shared" si="0"/>
        <v>3.471521286126042</v>
      </c>
      <c r="BD49" s="86"/>
    </row>
    <row r="50" spans="1:56" x14ac:dyDescent="0.25">
      <c r="A50" s="85"/>
      <c r="B50" s="55" t="s">
        <v>65</v>
      </c>
      <c r="D50" s="55" t="s">
        <v>862</v>
      </c>
      <c r="F50" s="55"/>
      <c r="G50" s="55"/>
      <c r="H50" s="55"/>
      <c r="I50" s="58" t="s">
        <v>818</v>
      </c>
      <c r="J50" s="58" t="s">
        <v>819</v>
      </c>
      <c r="K50" s="58" t="s">
        <v>191</v>
      </c>
      <c r="M50" s="55">
        <v>4</v>
      </c>
      <c r="N50" s="55" t="s">
        <v>68</v>
      </c>
      <c r="AF50" s="59">
        <v>50000</v>
      </c>
      <c r="AH50" s="55"/>
      <c r="AJ50" s="55"/>
      <c r="AK50" s="55"/>
      <c r="AL50" s="55"/>
      <c r="AN50" s="55"/>
      <c r="AO50" s="55"/>
      <c r="AQ50" s="55"/>
      <c r="AR50" s="55"/>
      <c r="AT50" s="55"/>
      <c r="AU50" s="55"/>
      <c r="AY50" s="55" t="s">
        <v>820</v>
      </c>
      <c r="BB50" s="55"/>
      <c r="BC50" s="55"/>
      <c r="BD50" s="86"/>
    </row>
    <row r="51" spans="1:56" x14ac:dyDescent="0.25">
      <c r="A51" s="85"/>
      <c r="B51" s="55" t="s">
        <v>65</v>
      </c>
      <c r="G51" s="100">
        <v>100</v>
      </c>
      <c r="H51" s="100">
        <v>199</v>
      </c>
      <c r="I51" s="58" t="s">
        <v>361</v>
      </c>
      <c r="J51" s="58" t="s">
        <v>82</v>
      </c>
      <c r="K51" s="58" t="s">
        <v>362</v>
      </c>
      <c r="L51" s="57">
        <v>37</v>
      </c>
      <c r="M51" s="55">
        <v>4</v>
      </c>
      <c r="N51" s="55" t="s">
        <v>68</v>
      </c>
      <c r="AF51" s="59">
        <v>14171.65</v>
      </c>
      <c r="AY51" s="101"/>
      <c r="AZ51" s="55">
        <v>254</v>
      </c>
      <c r="BA51" s="55">
        <v>36</v>
      </c>
      <c r="BB51" s="60">
        <v>9143</v>
      </c>
      <c r="BC51" s="40">
        <f t="shared" ref="BC51:BC82" si="1">BB51/(5280*11.67)</f>
        <v>0.14838292955259536</v>
      </c>
      <c r="BD51" s="86"/>
    </row>
    <row r="52" spans="1:56" x14ac:dyDescent="0.25">
      <c r="A52" s="85"/>
      <c r="B52" s="55" t="s">
        <v>65</v>
      </c>
      <c r="D52" s="55" t="s">
        <v>702</v>
      </c>
      <c r="F52" s="55"/>
      <c r="G52" s="102">
        <v>136</v>
      </c>
      <c r="H52" s="102">
        <v>299</v>
      </c>
      <c r="I52" s="31" t="s">
        <v>363</v>
      </c>
      <c r="J52" s="58" t="s">
        <v>210</v>
      </c>
      <c r="K52" s="58" t="s">
        <v>80</v>
      </c>
      <c r="L52" s="57">
        <v>35</v>
      </c>
      <c r="M52" s="55">
        <v>4</v>
      </c>
      <c r="N52" s="55" t="s">
        <v>69</v>
      </c>
      <c r="AF52" s="59">
        <v>54247.049999999996</v>
      </c>
      <c r="AH52" s="55"/>
      <c r="AJ52" s="55"/>
      <c r="AK52" s="55"/>
      <c r="AL52" s="55"/>
      <c r="AN52" s="55"/>
      <c r="AO52" s="55"/>
      <c r="AQ52" s="55"/>
      <c r="AR52" s="55"/>
      <c r="AT52" s="55"/>
      <c r="AU52" s="55"/>
      <c r="AY52" s="101"/>
      <c r="AZ52" s="55">
        <v>966.98762444828799</v>
      </c>
      <c r="BA52" s="55">
        <v>33.999400994152204</v>
      </c>
      <c r="BB52" s="55">
        <v>32877</v>
      </c>
      <c r="BC52" s="40">
        <f t="shared" si="1"/>
        <v>0.53356508530030378</v>
      </c>
      <c r="BD52" s="86"/>
    </row>
    <row r="53" spans="1:56" x14ac:dyDescent="0.25">
      <c r="A53" s="85"/>
      <c r="B53" s="55" t="s">
        <v>65</v>
      </c>
      <c r="G53" s="100">
        <v>100</v>
      </c>
      <c r="H53" s="100">
        <v>199</v>
      </c>
      <c r="I53" s="58" t="s">
        <v>85</v>
      </c>
      <c r="J53" s="58" t="s">
        <v>364</v>
      </c>
      <c r="K53" s="58" t="s">
        <v>162</v>
      </c>
      <c r="L53" s="57">
        <v>20</v>
      </c>
      <c r="M53" s="55">
        <v>4</v>
      </c>
      <c r="N53" s="55" t="s">
        <v>68</v>
      </c>
      <c r="AF53" s="59">
        <v>28657.95</v>
      </c>
      <c r="AY53" s="101"/>
      <c r="AZ53" s="55">
        <v>514</v>
      </c>
      <c r="BA53" s="55">
        <v>36</v>
      </c>
      <c r="BB53" s="60">
        <v>18489</v>
      </c>
      <c r="BC53" s="40">
        <f t="shared" si="1"/>
        <v>0.30006037236114358</v>
      </c>
      <c r="BD53" s="86"/>
    </row>
    <row r="54" spans="1:56" x14ac:dyDescent="0.25">
      <c r="A54" s="85"/>
      <c r="B54" s="55" t="s">
        <v>65</v>
      </c>
      <c r="G54" s="102">
        <v>616</v>
      </c>
      <c r="H54" s="102">
        <v>699</v>
      </c>
      <c r="I54" s="58" t="s">
        <v>365</v>
      </c>
      <c r="J54" s="58" t="s">
        <v>366</v>
      </c>
      <c r="K54" s="58" t="s">
        <v>215</v>
      </c>
      <c r="L54" s="57">
        <v>19</v>
      </c>
      <c r="M54" s="55">
        <v>4</v>
      </c>
      <c r="N54" s="55" t="s">
        <v>68</v>
      </c>
      <c r="AF54" s="59">
        <v>34380.550000000003</v>
      </c>
      <c r="AY54" s="101"/>
      <c r="AZ54" s="55">
        <v>619.83652759997005</v>
      </c>
      <c r="BA54" s="55">
        <v>36</v>
      </c>
      <c r="BB54" s="60">
        <v>22181</v>
      </c>
      <c r="BC54" s="40">
        <f t="shared" si="1"/>
        <v>0.35997831788320223</v>
      </c>
      <c r="BD54" s="86"/>
    </row>
    <row r="55" spans="1:56" x14ac:dyDescent="0.25">
      <c r="A55" s="85"/>
      <c r="B55" s="55" t="s">
        <v>65</v>
      </c>
      <c r="C55" s="94"/>
      <c r="D55" s="175" t="s">
        <v>702</v>
      </c>
      <c r="E55" s="94"/>
      <c r="F55" s="158"/>
      <c r="G55" s="121">
        <v>100</v>
      </c>
      <c r="H55" s="122">
        <v>629</v>
      </c>
      <c r="I55" s="95" t="s">
        <v>358</v>
      </c>
      <c r="J55" s="95" t="s">
        <v>367</v>
      </c>
      <c r="K55" s="95" t="s">
        <v>73</v>
      </c>
      <c r="L55" s="97">
        <v>21</v>
      </c>
      <c r="M55" s="94">
        <v>4</v>
      </c>
      <c r="N55" s="94" t="s">
        <v>68</v>
      </c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6">
        <v>184008.25</v>
      </c>
      <c r="AG55" s="96"/>
      <c r="AH55" s="158"/>
      <c r="AI55" s="94"/>
      <c r="AJ55" s="97"/>
      <c r="AK55" s="96"/>
      <c r="AL55" s="96"/>
      <c r="AM55" s="94"/>
      <c r="AN55" s="96"/>
      <c r="AO55" s="96"/>
      <c r="AP55" s="94"/>
      <c r="AY55" s="110"/>
      <c r="AZ55" s="55">
        <v>3063.1175210625788</v>
      </c>
      <c r="BA55" s="55">
        <v>38.75626683719873</v>
      </c>
      <c r="BB55" s="60">
        <v>118715</v>
      </c>
      <c r="BC55" s="40">
        <f t="shared" si="1"/>
        <v>1.9266410895588273</v>
      </c>
      <c r="BD55" s="86"/>
    </row>
    <row r="56" spans="1:56" x14ac:dyDescent="0.25">
      <c r="A56" s="85"/>
      <c r="B56" s="55" t="s">
        <v>65</v>
      </c>
      <c r="D56" s="55" t="s">
        <v>702</v>
      </c>
      <c r="G56" s="121"/>
      <c r="H56" s="122"/>
      <c r="I56" s="58" t="s">
        <v>190</v>
      </c>
      <c r="J56" s="58" t="s">
        <v>368</v>
      </c>
      <c r="K56" s="58" t="s">
        <v>369</v>
      </c>
      <c r="L56" s="57" t="s">
        <v>370</v>
      </c>
      <c r="M56" s="55">
        <v>4</v>
      </c>
      <c r="N56" s="55" t="s">
        <v>68</v>
      </c>
      <c r="AF56" s="59">
        <v>150444</v>
      </c>
      <c r="AY56" s="120" t="s">
        <v>371</v>
      </c>
      <c r="AZ56" s="55">
        <v>995</v>
      </c>
      <c r="BA56" s="55">
        <v>36</v>
      </c>
      <c r="BB56" s="60">
        <v>35820</v>
      </c>
      <c r="BC56" s="40">
        <f t="shared" si="1"/>
        <v>0.58132741294695023</v>
      </c>
      <c r="BD56" s="86"/>
    </row>
    <row r="57" spans="1:56" x14ac:dyDescent="0.25">
      <c r="A57" s="85"/>
      <c r="B57" s="55" t="s">
        <v>65</v>
      </c>
      <c r="D57" s="55" t="s">
        <v>270</v>
      </c>
      <c r="F57" s="55"/>
      <c r="G57" s="105">
        <v>600</v>
      </c>
      <c r="H57" s="106">
        <v>699</v>
      </c>
      <c r="I57" s="58" t="s">
        <v>79</v>
      </c>
      <c r="J57" s="58" t="s">
        <v>81</v>
      </c>
      <c r="K57" s="58" t="s">
        <v>215</v>
      </c>
      <c r="L57" s="66">
        <v>66.71148036253777</v>
      </c>
      <c r="M57" s="55">
        <v>4</v>
      </c>
      <c r="N57" s="55" t="s">
        <v>69</v>
      </c>
      <c r="AF57" s="59">
        <v>62261.1</v>
      </c>
      <c r="AG57" s="59">
        <v>30131.58</v>
      </c>
      <c r="AH57" s="55"/>
      <c r="AQ57" s="55"/>
      <c r="AR57" s="55"/>
      <c r="AT57" s="55"/>
      <c r="AU57" s="55"/>
      <c r="AY57" s="107"/>
      <c r="AZ57" s="55">
        <v>943.32545346261304</v>
      </c>
      <c r="BA57" s="55">
        <v>40.001040851269174</v>
      </c>
      <c r="BB57" s="60">
        <v>37734</v>
      </c>
      <c r="BC57" s="40">
        <f t="shared" si="1"/>
        <v>0.61238996650307709</v>
      </c>
      <c r="BD57" s="86"/>
    </row>
    <row r="58" spans="1:56" x14ac:dyDescent="0.25">
      <c r="A58" s="85"/>
      <c r="B58" s="55" t="s">
        <v>65</v>
      </c>
      <c r="G58" s="108">
        <v>800</v>
      </c>
      <c r="H58" s="109">
        <v>899</v>
      </c>
      <c r="I58" s="58" t="s">
        <v>362</v>
      </c>
      <c r="J58" s="58" t="s">
        <v>372</v>
      </c>
      <c r="K58" s="58" t="s">
        <v>361</v>
      </c>
      <c r="L58" s="57">
        <v>26</v>
      </c>
      <c r="M58" s="55">
        <v>4</v>
      </c>
      <c r="N58" s="55" t="s">
        <v>68</v>
      </c>
      <c r="AF58" s="59">
        <v>14680.050000000001</v>
      </c>
      <c r="AY58" s="110"/>
      <c r="AZ58" s="55">
        <v>474</v>
      </c>
      <c r="BA58" s="55">
        <v>20</v>
      </c>
      <c r="BB58" s="60">
        <v>9471</v>
      </c>
      <c r="BC58" s="40">
        <f t="shared" si="1"/>
        <v>0.15370608397600685</v>
      </c>
      <c r="BD58" s="86"/>
    </row>
    <row r="59" spans="1:56" x14ac:dyDescent="0.25">
      <c r="A59" s="85"/>
      <c r="B59" s="20" t="s">
        <v>65</v>
      </c>
      <c r="C59" s="20"/>
      <c r="D59" s="20" t="s">
        <v>306</v>
      </c>
      <c r="E59" s="24"/>
      <c r="F59" s="25"/>
      <c r="G59" s="112">
        <v>4400</v>
      </c>
      <c r="H59" s="113">
        <v>4699</v>
      </c>
      <c r="I59" s="26" t="s">
        <v>220</v>
      </c>
      <c r="J59" s="26" t="s">
        <v>221</v>
      </c>
      <c r="K59" s="26" t="s">
        <v>219</v>
      </c>
      <c r="L59" s="81">
        <v>42.737766624843161</v>
      </c>
      <c r="M59" s="20">
        <v>5</v>
      </c>
      <c r="N59" s="20" t="s">
        <v>68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7"/>
      <c r="AC59" s="20"/>
      <c r="AD59" s="20"/>
      <c r="AE59" s="20"/>
      <c r="AF59" s="41">
        <v>51884.700000000004</v>
      </c>
      <c r="AG59" s="41">
        <f>4741.12+42431.5</f>
        <v>47172.62</v>
      </c>
      <c r="AH59" s="25" t="s">
        <v>74</v>
      </c>
      <c r="AI59" s="20"/>
      <c r="AJ59" s="27"/>
      <c r="AK59" s="41"/>
      <c r="AL59" s="41"/>
      <c r="AM59" s="20"/>
      <c r="AN59" s="41"/>
      <c r="AO59" s="41"/>
      <c r="AP59" s="20"/>
      <c r="AQ59" s="41"/>
      <c r="AR59" s="41"/>
      <c r="AS59" s="20"/>
      <c r="AT59" s="41"/>
      <c r="AU59" s="41"/>
      <c r="AV59" s="20"/>
      <c r="AW59" s="20"/>
      <c r="AX59" s="20"/>
      <c r="AY59" s="114"/>
      <c r="AZ59" s="42">
        <v>1142.4876832592051</v>
      </c>
      <c r="BA59" s="42">
        <v>29.299221768857784</v>
      </c>
      <c r="BB59" s="42">
        <v>33474</v>
      </c>
      <c r="BC59" s="40">
        <f t="shared" si="1"/>
        <v>0.54325387551608628</v>
      </c>
      <c r="BD59" s="86"/>
    </row>
    <row r="60" spans="1:56" x14ac:dyDescent="0.25">
      <c r="A60" s="85"/>
      <c r="B60" s="20" t="s">
        <v>65</v>
      </c>
      <c r="C60" s="20"/>
      <c r="D60" s="20" t="s">
        <v>263</v>
      </c>
      <c r="E60" s="20"/>
      <c r="F60" s="20"/>
      <c r="G60" s="112">
        <v>4500</v>
      </c>
      <c r="H60" s="113">
        <v>4530</v>
      </c>
      <c r="I60" s="26" t="s">
        <v>164</v>
      </c>
      <c r="J60" s="26" t="s">
        <v>223</v>
      </c>
      <c r="K60" s="26" t="s">
        <v>224</v>
      </c>
      <c r="L60" s="80">
        <v>44.161085024642013</v>
      </c>
      <c r="M60" s="20">
        <v>5</v>
      </c>
      <c r="N60" s="20" t="s">
        <v>71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42518.85</v>
      </c>
      <c r="AG60" s="41" t="s">
        <v>275</v>
      </c>
      <c r="AH60" s="20" t="s">
        <v>74</v>
      </c>
      <c r="AI60" s="20"/>
      <c r="AJ60" s="27"/>
      <c r="AK60" s="41"/>
      <c r="AL60" s="41"/>
      <c r="AM60" s="20"/>
      <c r="AN60" s="41"/>
      <c r="AO60" s="41"/>
      <c r="AP60" s="20"/>
      <c r="AQ60" s="20"/>
      <c r="AR60" s="20"/>
      <c r="AS60" s="20"/>
      <c r="AT60" s="20"/>
      <c r="AU60" s="20"/>
      <c r="AV60" s="20"/>
      <c r="AW60" s="20"/>
      <c r="AX60" s="20"/>
      <c r="AY60" s="147"/>
      <c r="AZ60" s="20">
        <v>1073.6732551716491</v>
      </c>
      <c r="BA60" s="20">
        <v>24.000784108085366</v>
      </c>
      <c r="BB60" s="42">
        <v>25769</v>
      </c>
      <c r="BC60" s="40">
        <f t="shared" si="1"/>
        <v>0.41820843395393525</v>
      </c>
      <c r="BD60" s="86"/>
    </row>
    <row r="61" spans="1:56" x14ac:dyDescent="0.25">
      <c r="A61" s="85"/>
      <c r="B61" s="20" t="s">
        <v>65</v>
      </c>
      <c r="C61" s="20"/>
      <c r="D61" s="20" t="s">
        <v>263</v>
      </c>
      <c r="E61" s="20"/>
      <c r="F61" s="25"/>
      <c r="G61" s="115">
        <v>100</v>
      </c>
      <c r="H61" s="116">
        <v>199</v>
      </c>
      <c r="I61" s="26" t="s">
        <v>164</v>
      </c>
      <c r="J61" s="26" t="s">
        <v>219</v>
      </c>
      <c r="K61" s="26" t="s">
        <v>162</v>
      </c>
      <c r="L61" s="80">
        <v>57</v>
      </c>
      <c r="M61" s="20">
        <v>5</v>
      </c>
      <c r="N61" s="20" t="s">
        <v>71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18273.75</v>
      </c>
      <c r="AG61" s="41">
        <f>19797.88+258958.14+14367.5+150+900</f>
        <v>294173.52</v>
      </c>
      <c r="AH61" s="25" t="s">
        <v>74</v>
      </c>
      <c r="AI61" s="20"/>
      <c r="AJ61" s="27"/>
      <c r="AK61" s="41"/>
      <c r="AL61" s="41"/>
      <c r="AM61" s="20"/>
      <c r="AN61" s="41"/>
      <c r="AO61" s="41"/>
      <c r="AP61" s="20"/>
      <c r="AQ61" s="41"/>
      <c r="AR61" s="41"/>
      <c r="AS61" s="20"/>
      <c r="AT61" s="41"/>
      <c r="AU61" s="41"/>
      <c r="AV61" s="20"/>
      <c r="AW61" s="20"/>
      <c r="AX61" s="20"/>
      <c r="AY61" s="147"/>
      <c r="AZ61" s="20">
        <v>425.98005755461298</v>
      </c>
      <c r="BA61" s="20">
        <v>25.998869673799515</v>
      </c>
      <c r="BB61" s="42">
        <v>11075</v>
      </c>
      <c r="BC61" s="40">
        <f t="shared" si="1"/>
        <v>0.17973760743683623</v>
      </c>
      <c r="BD61" s="86"/>
    </row>
    <row r="62" spans="1:56" x14ac:dyDescent="0.25">
      <c r="A62" s="85"/>
      <c r="B62" s="20" t="s">
        <v>65</v>
      </c>
      <c r="C62" s="20"/>
      <c r="D62" s="20" t="s">
        <v>301</v>
      </c>
      <c r="E62" s="24"/>
      <c r="F62" s="25"/>
      <c r="G62" s="117">
        <v>2400</v>
      </c>
      <c r="H62" s="118">
        <v>2999</v>
      </c>
      <c r="I62" s="26" t="s">
        <v>214</v>
      </c>
      <c r="J62" s="26" t="s">
        <v>217</v>
      </c>
      <c r="K62" s="26" t="s">
        <v>225</v>
      </c>
      <c r="L62" s="81">
        <v>34.308879396221315</v>
      </c>
      <c r="M62" s="20">
        <v>5</v>
      </c>
      <c r="N62" s="20" t="s">
        <v>68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7"/>
      <c r="AC62" s="20"/>
      <c r="AD62" s="20"/>
      <c r="AE62" s="20"/>
      <c r="AF62" s="41">
        <v>183603.7</v>
      </c>
      <c r="AG62" s="41" t="s">
        <v>307</v>
      </c>
      <c r="AH62" s="25" t="s">
        <v>74</v>
      </c>
      <c r="AI62" s="20"/>
      <c r="AJ62" s="27"/>
      <c r="AK62" s="41"/>
      <c r="AL62" s="41"/>
      <c r="AM62" s="20"/>
      <c r="AN62" s="41"/>
      <c r="AO62" s="41"/>
      <c r="AP62" s="20"/>
      <c r="AQ62" s="41"/>
      <c r="AR62" s="41"/>
      <c r="AS62" s="20"/>
      <c r="AT62" s="41"/>
      <c r="AU62" s="41"/>
      <c r="AV62" s="20"/>
      <c r="AW62" s="20"/>
      <c r="AX62" s="20"/>
      <c r="AY62" s="114"/>
      <c r="AZ62" s="42">
        <v>2634.7772530571478</v>
      </c>
      <c r="BA62" s="42">
        <v>44.957880163325804</v>
      </c>
      <c r="BB62" s="42">
        <v>118454</v>
      </c>
      <c r="BC62" s="40">
        <f t="shared" si="1"/>
        <v>1.9224052868011738</v>
      </c>
      <c r="BD62" s="86"/>
    </row>
    <row r="63" spans="1:56" x14ac:dyDescent="0.25">
      <c r="A63" s="98"/>
      <c r="B63" s="55" t="s">
        <v>65</v>
      </c>
      <c r="D63" s="55" t="s">
        <v>199</v>
      </c>
      <c r="E63" s="56"/>
      <c r="G63" s="105">
        <v>700</v>
      </c>
      <c r="H63" s="106">
        <v>799</v>
      </c>
      <c r="I63" s="58" t="s">
        <v>218</v>
      </c>
      <c r="J63" s="58" t="s">
        <v>219</v>
      </c>
      <c r="K63" s="58" t="s">
        <v>163</v>
      </c>
      <c r="L63" s="82">
        <v>45</v>
      </c>
      <c r="M63" s="55">
        <v>5</v>
      </c>
      <c r="N63" s="55" t="s">
        <v>68</v>
      </c>
      <c r="AB63" s="57"/>
      <c r="AF63" s="59">
        <v>16371.1</v>
      </c>
      <c r="AY63" s="111" t="s">
        <v>305</v>
      </c>
      <c r="AZ63" s="60">
        <v>528</v>
      </c>
      <c r="BA63" s="60">
        <v>20</v>
      </c>
      <c r="BB63" s="60">
        <v>10562</v>
      </c>
      <c r="BC63" s="40">
        <f t="shared" si="1"/>
        <v>0.17141206408558593</v>
      </c>
      <c r="BD63" s="86"/>
    </row>
    <row r="64" spans="1:56" x14ac:dyDescent="0.25">
      <c r="A64" s="85"/>
      <c r="B64" s="55" t="s">
        <v>65</v>
      </c>
      <c r="G64" s="108">
        <v>2600</v>
      </c>
      <c r="H64" s="109">
        <v>2999</v>
      </c>
      <c r="I64" s="58" t="s">
        <v>373</v>
      </c>
      <c r="J64" s="58" t="s">
        <v>67</v>
      </c>
      <c r="K64" s="58" t="s">
        <v>225</v>
      </c>
      <c r="L64" s="57">
        <v>26</v>
      </c>
      <c r="M64" s="55">
        <v>5</v>
      </c>
      <c r="N64" s="55" t="s">
        <v>68</v>
      </c>
      <c r="AF64" s="59">
        <v>83166.8</v>
      </c>
      <c r="AY64" s="110"/>
      <c r="AZ64" s="55">
        <v>1794.7086713025089</v>
      </c>
      <c r="BA64" s="55">
        <v>29.896774255321997</v>
      </c>
      <c r="BB64" s="60">
        <v>53656</v>
      </c>
      <c r="BC64" s="40">
        <f t="shared" si="1"/>
        <v>0.87079016384928987</v>
      </c>
      <c r="BD64" s="86"/>
    </row>
    <row r="65" spans="1:56" x14ac:dyDescent="0.25">
      <c r="A65" s="85"/>
      <c r="B65" s="55" t="s">
        <v>65</v>
      </c>
      <c r="G65" s="108">
        <v>3100</v>
      </c>
      <c r="H65" s="119">
        <v>3199</v>
      </c>
      <c r="I65" s="58" t="s">
        <v>374</v>
      </c>
      <c r="J65" s="58" t="s">
        <v>202</v>
      </c>
      <c r="K65" s="58" t="s">
        <v>73</v>
      </c>
      <c r="L65" s="57">
        <v>25</v>
      </c>
      <c r="M65" s="55">
        <v>5</v>
      </c>
      <c r="N65" s="55" t="s">
        <v>68</v>
      </c>
      <c r="AF65" s="59">
        <v>13483.45</v>
      </c>
      <c r="AY65" s="110"/>
      <c r="AZ65" s="55">
        <v>362</v>
      </c>
      <c r="BA65" s="55">
        <v>24</v>
      </c>
      <c r="BB65" s="60">
        <v>8699</v>
      </c>
      <c r="BC65" s="40">
        <f t="shared" si="1"/>
        <v>0.14117719612578225</v>
      </c>
      <c r="BD65" s="86"/>
    </row>
    <row r="66" spans="1:56" x14ac:dyDescent="0.25">
      <c r="A66" s="85"/>
      <c r="B66" s="55" t="s">
        <v>65</v>
      </c>
      <c r="G66" s="108">
        <v>200</v>
      </c>
      <c r="H66" s="109">
        <v>549</v>
      </c>
      <c r="I66" s="58" t="s">
        <v>225</v>
      </c>
      <c r="J66" s="58" t="s">
        <v>162</v>
      </c>
      <c r="K66" s="58" t="s">
        <v>375</v>
      </c>
      <c r="L66" s="57">
        <v>19</v>
      </c>
      <c r="M66" s="55">
        <v>5</v>
      </c>
      <c r="N66" s="55" t="s">
        <v>68</v>
      </c>
      <c r="AF66" s="59">
        <v>109563.29999999983</v>
      </c>
      <c r="AY66" s="110"/>
      <c r="AZ66" s="55">
        <v>1963.499999999997</v>
      </c>
      <c r="BA66" s="55">
        <v>36</v>
      </c>
      <c r="BB66" s="60">
        <v>70685.999999999884</v>
      </c>
      <c r="BC66" s="40">
        <f t="shared" si="1"/>
        <v>1.1471722365038541</v>
      </c>
      <c r="BD66" s="86"/>
    </row>
    <row r="67" spans="1:56" x14ac:dyDescent="0.25">
      <c r="A67" s="85"/>
      <c r="B67" s="55" t="s">
        <v>65</v>
      </c>
      <c r="G67" s="108">
        <v>500</v>
      </c>
      <c r="H67" s="109">
        <v>619</v>
      </c>
      <c r="I67" s="58" t="s">
        <v>376</v>
      </c>
      <c r="J67" s="58" t="s">
        <v>375</v>
      </c>
      <c r="K67" s="58" t="s">
        <v>73</v>
      </c>
      <c r="L67" s="57">
        <v>17</v>
      </c>
      <c r="M67" s="55">
        <v>5</v>
      </c>
      <c r="N67" s="55" t="s">
        <v>68</v>
      </c>
      <c r="AF67" s="59">
        <v>33046</v>
      </c>
      <c r="AY67" s="110"/>
      <c r="AZ67" s="55">
        <v>710.67076227871507</v>
      </c>
      <c r="BA67" s="55">
        <v>29.99982710930578</v>
      </c>
      <c r="BB67" s="60">
        <v>21320</v>
      </c>
      <c r="BC67" s="40">
        <f t="shared" si="1"/>
        <v>0.34600503752174705</v>
      </c>
      <c r="BD67" s="86"/>
    </row>
    <row r="68" spans="1:56" x14ac:dyDescent="0.25">
      <c r="A68" s="85"/>
      <c r="B68" s="55" t="s">
        <v>65</v>
      </c>
      <c r="G68" s="108">
        <v>200</v>
      </c>
      <c r="H68" s="119">
        <v>599</v>
      </c>
      <c r="I68" s="58" t="s">
        <v>202</v>
      </c>
      <c r="J68" s="58" t="s">
        <v>377</v>
      </c>
      <c r="K68" s="58" t="s">
        <v>162</v>
      </c>
      <c r="L68" s="57">
        <v>41</v>
      </c>
      <c r="M68" s="55">
        <v>5</v>
      </c>
      <c r="N68" s="55" t="s">
        <v>68</v>
      </c>
      <c r="AF68" s="59">
        <v>120216.45</v>
      </c>
      <c r="AY68" s="110"/>
      <c r="AZ68" s="55">
        <v>2370.8763190488421</v>
      </c>
      <c r="BA68" s="55">
        <v>32.71322058297644</v>
      </c>
      <c r="BB68" s="60">
        <v>77559</v>
      </c>
      <c r="BC68" s="40">
        <f t="shared" si="1"/>
        <v>1.2587150424554023</v>
      </c>
      <c r="BD68" s="86"/>
    </row>
    <row r="69" spans="1:56" x14ac:dyDescent="0.25">
      <c r="A69" s="85"/>
      <c r="B69" s="55" t="s">
        <v>65</v>
      </c>
      <c r="G69" s="108"/>
      <c r="H69" s="109"/>
      <c r="I69" s="58" t="s">
        <v>378</v>
      </c>
      <c r="J69" s="58" t="s">
        <v>162</v>
      </c>
      <c r="K69" s="58" t="s">
        <v>379</v>
      </c>
      <c r="L69" s="57">
        <v>18.372216525446596</v>
      </c>
      <c r="M69" s="55">
        <v>5</v>
      </c>
      <c r="N69" s="55" t="s">
        <v>68</v>
      </c>
      <c r="AF69" s="59">
        <v>123495.78499999993</v>
      </c>
      <c r="AY69" s="110"/>
      <c r="AZ69" s="55">
        <v>2951.3999999999983</v>
      </c>
      <c r="BA69" s="55">
        <v>27</v>
      </c>
      <c r="BB69" s="60">
        <v>79674.699999999953</v>
      </c>
      <c r="BC69" s="40">
        <f t="shared" si="1"/>
        <v>1.2930510113993396</v>
      </c>
      <c r="BD69" s="86"/>
    </row>
    <row r="70" spans="1:56" x14ac:dyDescent="0.25">
      <c r="A70" s="85"/>
      <c r="B70" s="55" t="s">
        <v>65</v>
      </c>
      <c r="G70" s="108"/>
      <c r="H70" s="109"/>
      <c r="I70" s="58" t="s">
        <v>380</v>
      </c>
      <c r="J70" s="58" t="s">
        <v>162</v>
      </c>
      <c r="K70" s="58" t="s">
        <v>381</v>
      </c>
      <c r="L70" s="57">
        <v>29.667049007824701</v>
      </c>
      <c r="M70" s="55">
        <v>5</v>
      </c>
      <c r="N70" s="55" t="s">
        <v>68</v>
      </c>
      <c r="AF70" s="59">
        <v>46620.667499999996</v>
      </c>
      <c r="AY70" s="120" t="s">
        <v>382</v>
      </c>
      <c r="AZ70" s="55">
        <v>1262.51</v>
      </c>
      <c r="BA70" s="55">
        <v>19</v>
      </c>
      <c r="BB70" s="60">
        <v>24062.28</v>
      </c>
      <c r="BC70" s="40">
        <f t="shared" si="1"/>
        <v>0.39050985432733504</v>
      </c>
      <c r="BD70" s="86"/>
    </row>
    <row r="71" spans="1:56" x14ac:dyDescent="0.25">
      <c r="A71" s="85"/>
      <c r="B71" s="55" t="s">
        <v>65</v>
      </c>
      <c r="G71" s="108">
        <v>3000</v>
      </c>
      <c r="H71" s="109">
        <v>3223</v>
      </c>
      <c r="I71" s="58" t="s">
        <v>383</v>
      </c>
      <c r="J71" s="58" t="s">
        <v>376</v>
      </c>
      <c r="K71" s="58" t="s">
        <v>156</v>
      </c>
      <c r="L71" s="57">
        <v>15</v>
      </c>
      <c r="M71" s="55">
        <v>5</v>
      </c>
      <c r="N71" s="55" t="s">
        <v>68</v>
      </c>
      <c r="AF71" s="59">
        <v>61666.75</v>
      </c>
      <c r="AY71" s="110"/>
      <c r="AZ71" s="55">
        <v>1105.117383594664</v>
      </c>
      <c r="BA71" s="55">
        <v>36.000700550551088</v>
      </c>
      <c r="BB71" s="60">
        <v>39785</v>
      </c>
      <c r="BC71" s="40">
        <f t="shared" si="1"/>
        <v>0.64567591077873854</v>
      </c>
      <c r="BD71" s="86"/>
    </row>
    <row r="72" spans="1:56" x14ac:dyDescent="0.25">
      <c r="A72" s="85"/>
      <c r="B72" s="55" t="s">
        <v>65</v>
      </c>
      <c r="G72" s="108"/>
      <c r="H72" s="109"/>
      <c r="I72" s="58" t="s">
        <v>383</v>
      </c>
      <c r="J72" s="58" t="s">
        <v>70</v>
      </c>
      <c r="K72" s="58" t="s">
        <v>384</v>
      </c>
      <c r="L72" s="57">
        <v>17.796542915745633</v>
      </c>
      <c r="M72" s="55">
        <v>5</v>
      </c>
      <c r="N72" s="55" t="s">
        <v>68</v>
      </c>
      <c r="AF72" s="59">
        <v>189887.4</v>
      </c>
      <c r="AY72" s="110"/>
      <c r="AZ72" s="55">
        <v>3403</v>
      </c>
      <c r="BA72" s="55">
        <v>36</v>
      </c>
      <c r="BB72" s="60">
        <v>122508</v>
      </c>
      <c r="BC72" s="40">
        <f t="shared" si="1"/>
        <v>1.9881981771441926</v>
      </c>
      <c r="BD72" s="86"/>
    </row>
    <row r="73" spans="1:56" x14ac:dyDescent="0.25">
      <c r="A73" s="85"/>
      <c r="B73" s="55" t="s">
        <v>65</v>
      </c>
      <c r="G73" s="108">
        <v>3100</v>
      </c>
      <c r="H73" s="119">
        <v>3199</v>
      </c>
      <c r="I73" s="58" t="s">
        <v>214</v>
      </c>
      <c r="J73" s="58" t="s">
        <v>202</v>
      </c>
      <c r="K73" s="58" t="s">
        <v>73</v>
      </c>
      <c r="L73" s="57">
        <v>79</v>
      </c>
      <c r="M73" s="55">
        <v>5</v>
      </c>
      <c r="N73" s="55" t="s">
        <v>68</v>
      </c>
      <c r="AF73" s="59">
        <v>13567.15</v>
      </c>
      <c r="AY73" s="110"/>
      <c r="AZ73" s="55">
        <v>337</v>
      </c>
      <c r="BA73" s="55">
        <v>26</v>
      </c>
      <c r="BB73" s="60">
        <v>8753</v>
      </c>
      <c r="BC73" s="40">
        <f t="shared" si="1"/>
        <v>0.14205356911012437</v>
      </c>
      <c r="BD73" s="86"/>
    </row>
    <row r="74" spans="1:56" x14ac:dyDescent="0.25">
      <c r="A74" s="85"/>
      <c r="B74" s="55" t="s">
        <v>65</v>
      </c>
      <c r="G74" s="108">
        <v>2600</v>
      </c>
      <c r="H74" s="109">
        <v>3099</v>
      </c>
      <c r="I74" s="58" t="s">
        <v>375</v>
      </c>
      <c r="J74" s="58" t="s">
        <v>67</v>
      </c>
      <c r="K74" s="58" t="s">
        <v>376</v>
      </c>
      <c r="L74" s="57">
        <v>29</v>
      </c>
      <c r="M74" s="55">
        <v>5</v>
      </c>
      <c r="N74" s="55" t="s">
        <v>68</v>
      </c>
      <c r="AF74" s="59">
        <v>129361.45</v>
      </c>
      <c r="AY74" s="110"/>
      <c r="AZ74" s="55">
        <v>2318.2740580100681</v>
      </c>
      <c r="BA74" s="55">
        <v>36.000489118891544</v>
      </c>
      <c r="BB74" s="60">
        <v>83459</v>
      </c>
      <c r="BC74" s="40">
        <f t="shared" si="1"/>
        <v>1.3544669055594505</v>
      </c>
      <c r="BD74" s="86"/>
    </row>
    <row r="75" spans="1:56" x14ac:dyDescent="0.25">
      <c r="A75" s="85"/>
      <c r="B75" s="55" t="s">
        <v>65</v>
      </c>
      <c r="G75" s="108">
        <v>1800</v>
      </c>
      <c r="H75" s="109">
        <v>2599</v>
      </c>
      <c r="I75" s="58" t="s">
        <v>66</v>
      </c>
      <c r="J75" s="58" t="s">
        <v>87</v>
      </c>
      <c r="K75" s="58" t="s">
        <v>67</v>
      </c>
      <c r="L75" s="57">
        <v>28</v>
      </c>
      <c r="M75" s="55">
        <v>6</v>
      </c>
      <c r="N75" s="55" t="s">
        <v>68</v>
      </c>
      <c r="AF75" s="59">
        <v>129173.90000000001</v>
      </c>
      <c r="AY75" s="110"/>
      <c r="AZ75" s="55">
        <v>2777.9339819542047</v>
      </c>
      <c r="BA75" s="55">
        <v>30</v>
      </c>
      <c r="BB75" s="60">
        <v>83338</v>
      </c>
      <c r="BC75" s="40">
        <f t="shared" si="1"/>
        <v>1.3525031809093506</v>
      </c>
      <c r="BD75" s="86"/>
    </row>
    <row r="76" spans="1:56" x14ac:dyDescent="0.25">
      <c r="A76" s="85"/>
      <c r="B76" s="55" t="s">
        <v>65</v>
      </c>
      <c r="F76" s="55"/>
      <c r="G76" s="121">
        <v>700</v>
      </c>
      <c r="H76" s="122">
        <v>1299</v>
      </c>
      <c r="I76" s="169" t="s">
        <v>385</v>
      </c>
      <c r="J76" s="58" t="s">
        <v>386</v>
      </c>
      <c r="K76" s="58" t="s">
        <v>226</v>
      </c>
      <c r="L76" s="57">
        <v>73</v>
      </c>
      <c r="M76" s="55">
        <v>6</v>
      </c>
      <c r="N76" s="55" t="s">
        <v>71</v>
      </c>
      <c r="AF76" s="59">
        <v>532328.07250000001</v>
      </c>
      <c r="AH76" s="55"/>
      <c r="AJ76" s="55"/>
      <c r="AK76" s="55"/>
      <c r="AL76" s="55"/>
      <c r="AN76" s="55"/>
      <c r="AO76" s="55"/>
      <c r="AQ76" s="55"/>
      <c r="AR76" s="55"/>
      <c r="AT76" s="55"/>
      <c r="AU76" s="55"/>
      <c r="AY76" s="110" t="s">
        <v>835</v>
      </c>
      <c r="AZ76" s="55">
        <v>4840.05</v>
      </c>
      <c r="BA76" s="55">
        <v>62.848001570231702</v>
      </c>
      <c r="BB76" s="55">
        <v>304187.46999999997</v>
      </c>
      <c r="BC76" s="40">
        <f t="shared" si="1"/>
        <v>4.93669779413674</v>
      </c>
      <c r="BD76" s="86"/>
    </row>
    <row r="77" spans="1:56" x14ac:dyDescent="0.25">
      <c r="A77" s="85"/>
      <c r="B77" s="55" t="s">
        <v>65</v>
      </c>
      <c r="F77" s="55"/>
      <c r="G77" s="121">
        <v>1370</v>
      </c>
      <c r="H77" s="122">
        <v>1999</v>
      </c>
      <c r="I77" s="58" t="s">
        <v>387</v>
      </c>
      <c r="J77" s="58" t="s">
        <v>130</v>
      </c>
      <c r="K77" s="58" t="s">
        <v>153</v>
      </c>
      <c r="L77" s="57">
        <v>46</v>
      </c>
      <c r="M77" s="55">
        <v>6</v>
      </c>
      <c r="N77" s="55" t="s">
        <v>134</v>
      </c>
      <c r="AF77" s="59">
        <v>280871.5</v>
      </c>
      <c r="AH77" s="55"/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4905.1876144680209</v>
      </c>
      <c r="BA77" s="55">
        <v>32.720053260879482</v>
      </c>
      <c r="BB77" s="55">
        <v>160498</v>
      </c>
      <c r="BC77" s="40">
        <f t="shared" si="1"/>
        <v>2.604742800758225</v>
      </c>
      <c r="BD77" s="86"/>
    </row>
    <row r="78" spans="1:56" x14ac:dyDescent="0.25">
      <c r="A78" s="85"/>
      <c r="B78" s="55" t="s">
        <v>65</v>
      </c>
      <c r="G78" s="121">
        <v>1472</v>
      </c>
      <c r="H78" s="122">
        <v>1499</v>
      </c>
      <c r="I78" s="58" t="s">
        <v>79</v>
      </c>
      <c r="J78" s="58" t="s">
        <v>213</v>
      </c>
      <c r="K78" s="58" t="s">
        <v>73</v>
      </c>
      <c r="L78" s="57">
        <v>25</v>
      </c>
      <c r="M78" s="55">
        <v>6</v>
      </c>
      <c r="N78" s="55" t="s">
        <v>68</v>
      </c>
      <c r="AF78" s="59">
        <v>23454.600000000002</v>
      </c>
      <c r="AY78" s="110"/>
      <c r="AZ78" s="55">
        <v>378</v>
      </c>
      <c r="BA78" s="55">
        <v>40</v>
      </c>
      <c r="BB78" s="60">
        <v>15132</v>
      </c>
      <c r="BC78" s="40">
        <f t="shared" si="1"/>
        <v>0.24557918516787411</v>
      </c>
      <c r="BD78" s="86"/>
    </row>
    <row r="79" spans="1:56" x14ac:dyDescent="0.25">
      <c r="A79" s="85"/>
      <c r="B79" s="55" t="s">
        <v>65</v>
      </c>
      <c r="F79" s="55"/>
      <c r="G79" s="121">
        <v>1100</v>
      </c>
      <c r="H79" s="122">
        <v>1471</v>
      </c>
      <c r="I79" s="58" t="s">
        <v>79</v>
      </c>
      <c r="J79" s="58" t="s">
        <v>388</v>
      </c>
      <c r="K79" s="58" t="s">
        <v>213</v>
      </c>
      <c r="L79" s="57">
        <v>44</v>
      </c>
      <c r="M79" s="55">
        <v>6</v>
      </c>
      <c r="N79" s="55" t="s">
        <v>69</v>
      </c>
      <c r="AF79" s="59">
        <v>226619.25</v>
      </c>
      <c r="AH79" s="55"/>
      <c r="AJ79" s="55"/>
      <c r="AK79" s="55"/>
      <c r="AL79" s="55"/>
      <c r="AN79" s="55"/>
      <c r="AO79" s="55"/>
      <c r="AQ79" s="55"/>
      <c r="AR79" s="55"/>
      <c r="AT79" s="55"/>
      <c r="AU79" s="55"/>
      <c r="AY79" s="110"/>
      <c r="AZ79" s="55">
        <v>3710.4253924705404</v>
      </c>
      <c r="BA79" s="55">
        <v>37.015971343531191</v>
      </c>
      <c r="BB79" s="55">
        <v>137345</v>
      </c>
      <c r="BC79" s="40">
        <f t="shared" si="1"/>
        <v>2.2289897691568643</v>
      </c>
      <c r="BD79" s="86"/>
    </row>
    <row r="80" spans="1:56" x14ac:dyDescent="0.25">
      <c r="A80" s="85"/>
      <c r="B80" s="55" t="s">
        <v>65</v>
      </c>
      <c r="G80" s="108">
        <v>1400</v>
      </c>
      <c r="H80" s="109">
        <v>1499</v>
      </c>
      <c r="I80" s="58" t="s">
        <v>389</v>
      </c>
      <c r="J80" s="58" t="s">
        <v>161</v>
      </c>
      <c r="K80" s="58" t="s">
        <v>76</v>
      </c>
      <c r="L80" s="57">
        <v>18.104197419189827</v>
      </c>
      <c r="M80" s="55">
        <v>6</v>
      </c>
      <c r="N80" s="55" t="s">
        <v>68</v>
      </c>
      <c r="AF80" s="59">
        <v>289513.67742387083</v>
      </c>
      <c r="AY80" s="110"/>
      <c r="AZ80" s="55">
        <v>2169.8397714699981</v>
      </c>
      <c r="BA80" s="55">
        <v>71.333333333333329</v>
      </c>
      <c r="BB80" s="60">
        <v>186783.01769281988</v>
      </c>
      <c r="BC80" s="40">
        <f t="shared" si="1"/>
        <v>3.0313257525904915</v>
      </c>
      <c r="BD80" s="86"/>
    </row>
    <row r="81" spans="1:56" x14ac:dyDescent="0.25">
      <c r="A81" s="85"/>
      <c r="B81" s="55" t="s">
        <v>65</v>
      </c>
      <c r="G81" s="108">
        <v>1800</v>
      </c>
      <c r="H81" s="109">
        <v>2399</v>
      </c>
      <c r="I81" s="58" t="s">
        <v>390</v>
      </c>
      <c r="J81" s="58" t="s">
        <v>87</v>
      </c>
      <c r="K81" s="58" t="s">
        <v>128</v>
      </c>
      <c r="L81" s="57">
        <v>52</v>
      </c>
      <c r="M81" s="55">
        <v>6</v>
      </c>
      <c r="N81" s="55" t="s">
        <v>68</v>
      </c>
      <c r="AF81" s="59">
        <v>85482.5</v>
      </c>
      <c r="AY81" s="110"/>
      <c r="AZ81" s="55">
        <v>1969.6264850384432</v>
      </c>
      <c r="BA81" s="55">
        <v>28</v>
      </c>
      <c r="BB81" s="60">
        <v>55150</v>
      </c>
      <c r="BC81" s="40">
        <f t="shared" si="1"/>
        <v>0.89503648308275563</v>
      </c>
      <c r="BD81" s="86"/>
    </row>
    <row r="82" spans="1:56" x14ac:dyDescent="0.25">
      <c r="A82" s="85"/>
      <c r="B82" s="55" t="s">
        <v>65</v>
      </c>
      <c r="F82" s="55"/>
      <c r="G82" s="121">
        <v>100</v>
      </c>
      <c r="H82" s="122">
        <v>699</v>
      </c>
      <c r="I82" s="58" t="s">
        <v>391</v>
      </c>
      <c r="J82" s="58" t="s">
        <v>78</v>
      </c>
      <c r="K82" s="58" t="s">
        <v>387</v>
      </c>
      <c r="L82" s="57">
        <v>38</v>
      </c>
      <c r="M82" s="55">
        <v>6</v>
      </c>
      <c r="N82" s="55" t="s">
        <v>71</v>
      </c>
      <c r="AF82" s="59">
        <v>183590.75</v>
      </c>
      <c r="AH82" s="55"/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2820.5550443121165</v>
      </c>
      <c r="BA82" s="55">
        <v>37.194452280432429</v>
      </c>
      <c r="BB82" s="55">
        <v>104909</v>
      </c>
      <c r="BC82" s="40">
        <f t="shared" si="1"/>
        <v>1.7025817298953547</v>
      </c>
      <c r="BD82" s="86"/>
    </row>
    <row r="83" spans="1:56" x14ac:dyDescent="0.25">
      <c r="A83" s="85"/>
      <c r="B83" s="20" t="s">
        <v>65</v>
      </c>
      <c r="C83" s="20"/>
      <c r="D83" s="20" t="s">
        <v>271</v>
      </c>
      <c r="E83" s="24"/>
      <c r="F83" s="25"/>
      <c r="G83" s="112">
        <v>1400</v>
      </c>
      <c r="H83" s="113">
        <v>1499</v>
      </c>
      <c r="I83" s="26" t="s">
        <v>227</v>
      </c>
      <c r="J83" s="26" t="s">
        <v>228</v>
      </c>
      <c r="K83" s="26" t="s">
        <v>73</v>
      </c>
      <c r="L83" s="80">
        <v>53</v>
      </c>
      <c r="M83" s="20">
        <v>7</v>
      </c>
      <c r="N83" s="20" t="s">
        <v>68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41">
        <v>14213.5</v>
      </c>
      <c r="AG83" s="41">
        <f>4175.34+13948.34</f>
        <v>18123.68</v>
      </c>
      <c r="AH83" s="25" t="s">
        <v>74</v>
      </c>
      <c r="AI83" s="20"/>
      <c r="AJ83" s="27"/>
      <c r="AK83" s="41"/>
      <c r="AL83" s="41"/>
      <c r="AM83" s="20"/>
      <c r="AN83" s="41"/>
      <c r="AO83" s="41"/>
      <c r="AP83" s="20"/>
      <c r="AQ83" s="41"/>
      <c r="AR83" s="41"/>
      <c r="AS83" s="20"/>
      <c r="AT83" s="41"/>
      <c r="AU83" s="41"/>
      <c r="AV83" s="20"/>
      <c r="AW83" s="20"/>
      <c r="AX83" s="20"/>
      <c r="AY83" s="114"/>
      <c r="AZ83" s="55">
        <v>458.52252056197898</v>
      </c>
      <c r="BA83" s="55">
        <v>20</v>
      </c>
      <c r="BB83" s="60">
        <v>9170</v>
      </c>
      <c r="BC83" s="40">
        <f t="shared" ref="BC83:BC109" si="2">BB83/(5280*11.67)</f>
        <v>0.14882111604476644</v>
      </c>
      <c r="BD83" s="86"/>
    </row>
    <row r="84" spans="1:56" x14ac:dyDescent="0.25">
      <c r="A84" s="85"/>
      <c r="B84" s="20" t="s">
        <v>65</v>
      </c>
      <c r="C84" s="20"/>
      <c r="D84" s="20" t="s">
        <v>271</v>
      </c>
      <c r="E84" s="24"/>
      <c r="F84" s="25"/>
      <c r="G84" s="112">
        <v>7100</v>
      </c>
      <c r="H84" s="113">
        <v>7299</v>
      </c>
      <c r="I84" s="26" t="s">
        <v>229</v>
      </c>
      <c r="J84" s="26" t="s">
        <v>230</v>
      </c>
      <c r="K84" s="26" t="s">
        <v>231</v>
      </c>
      <c r="L84" s="80">
        <v>66.12743522795742</v>
      </c>
      <c r="M84" s="20">
        <v>7</v>
      </c>
      <c r="N84" s="20" t="s">
        <v>68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7"/>
      <c r="AC84" s="20"/>
      <c r="AD84" s="20"/>
      <c r="AE84" s="20"/>
      <c r="AF84" s="41">
        <v>92609.400000000009</v>
      </c>
      <c r="AG84" s="41">
        <f>16813.85+88274.51+229</f>
        <v>105317.35999999999</v>
      </c>
      <c r="AH84" s="25" t="s">
        <v>74</v>
      </c>
      <c r="AI84" s="20"/>
      <c r="AJ84" s="27"/>
      <c r="AK84" s="41"/>
      <c r="AL84" s="41"/>
      <c r="AM84" s="20"/>
      <c r="AN84" s="41"/>
      <c r="AO84" s="41"/>
      <c r="AP84" s="20"/>
      <c r="AQ84" s="41"/>
      <c r="AR84" s="41"/>
      <c r="AS84" s="20"/>
      <c r="AT84" s="41"/>
      <c r="AU84" s="41"/>
      <c r="AV84" s="20"/>
      <c r="AW84" s="20"/>
      <c r="AX84" s="20"/>
      <c r="AY84" s="114"/>
      <c r="AZ84" s="60">
        <v>2489.48422634915</v>
      </c>
      <c r="BA84" s="60">
        <v>24.000152066687708</v>
      </c>
      <c r="BB84" s="60">
        <v>59748</v>
      </c>
      <c r="BC84" s="40">
        <f t="shared" si="2"/>
        <v>0.96965801978655453</v>
      </c>
      <c r="BD84" s="86"/>
    </row>
    <row r="85" spans="1:56" x14ac:dyDescent="0.25">
      <c r="A85" s="85"/>
      <c r="B85" s="55" t="s">
        <v>65</v>
      </c>
      <c r="D85" s="55" t="s">
        <v>836</v>
      </c>
      <c r="G85" s="121">
        <v>9500</v>
      </c>
      <c r="H85" s="122">
        <v>9599</v>
      </c>
      <c r="I85" s="58" t="s">
        <v>392</v>
      </c>
      <c r="J85" s="58" t="s">
        <v>274</v>
      </c>
      <c r="K85" s="58" t="s">
        <v>393</v>
      </c>
      <c r="L85" s="57">
        <v>50</v>
      </c>
      <c r="M85" s="55">
        <v>7</v>
      </c>
      <c r="N85" s="55" t="s">
        <v>68</v>
      </c>
      <c r="AF85" s="59">
        <v>21726.350000000002</v>
      </c>
      <c r="AG85" s="59">
        <v>7746.71</v>
      </c>
      <c r="AY85" s="120" t="s">
        <v>394</v>
      </c>
      <c r="AZ85" s="55">
        <v>584</v>
      </c>
      <c r="BA85" s="55">
        <v>24</v>
      </c>
      <c r="BB85" s="60">
        <v>14017</v>
      </c>
      <c r="BC85" s="40">
        <f t="shared" si="2"/>
        <v>0.22748370595414297</v>
      </c>
      <c r="BD85" s="86"/>
    </row>
    <row r="86" spans="1:56" x14ac:dyDescent="0.25">
      <c r="A86" s="85"/>
      <c r="B86" s="55" t="s">
        <v>65</v>
      </c>
      <c r="D86" s="55" t="s">
        <v>836</v>
      </c>
      <c r="G86" s="121">
        <v>1700</v>
      </c>
      <c r="H86" s="122">
        <v>1899</v>
      </c>
      <c r="I86" s="58" t="s">
        <v>395</v>
      </c>
      <c r="J86" s="58" t="s">
        <v>73</v>
      </c>
      <c r="K86" s="58" t="s">
        <v>73</v>
      </c>
      <c r="L86" s="57">
        <v>32</v>
      </c>
      <c r="M86" s="55">
        <v>7</v>
      </c>
      <c r="N86" s="55" t="s">
        <v>68</v>
      </c>
      <c r="AF86" s="59">
        <v>25137.9</v>
      </c>
      <c r="AG86" s="59">
        <v>12122.47</v>
      </c>
      <c r="AY86" s="120"/>
      <c r="AZ86" s="55">
        <v>900.99051074185309</v>
      </c>
      <c r="BA86" s="55">
        <v>18.000189576521183</v>
      </c>
      <c r="BB86" s="60">
        <v>16218</v>
      </c>
      <c r="BC86" s="40">
        <f t="shared" si="2"/>
        <v>0.26320401963075485</v>
      </c>
      <c r="BD86" s="86"/>
    </row>
    <row r="87" spans="1:56" x14ac:dyDescent="0.25">
      <c r="A87" s="85"/>
      <c r="B87" s="55" t="s">
        <v>65</v>
      </c>
      <c r="D87" s="55" t="s">
        <v>785</v>
      </c>
      <c r="F87" s="55"/>
      <c r="G87" s="121">
        <v>1000</v>
      </c>
      <c r="H87" s="122">
        <v>1499</v>
      </c>
      <c r="I87" s="58" t="s">
        <v>396</v>
      </c>
      <c r="J87" s="58" t="s">
        <v>230</v>
      </c>
      <c r="K87" s="58" t="s">
        <v>397</v>
      </c>
      <c r="L87" s="57">
        <v>30</v>
      </c>
      <c r="M87" s="55">
        <v>7</v>
      </c>
      <c r="N87" s="55" t="s">
        <v>69</v>
      </c>
      <c r="AF87" s="59">
        <v>99389.4</v>
      </c>
      <c r="AG87" s="59">
        <v>13421.2</v>
      </c>
      <c r="AH87" s="55"/>
      <c r="AJ87" s="55"/>
      <c r="AK87" s="55"/>
      <c r="AL87" s="55"/>
      <c r="AN87" s="55"/>
      <c r="AO87" s="55"/>
      <c r="AQ87" s="55"/>
      <c r="AR87" s="55"/>
      <c r="AT87" s="55"/>
      <c r="AU87" s="55"/>
      <c r="AY87" s="110"/>
      <c r="AZ87" s="55">
        <v>2502</v>
      </c>
      <c r="BA87" s="55">
        <v>24</v>
      </c>
      <c r="BB87" s="55">
        <v>60236</v>
      </c>
      <c r="BC87" s="40">
        <f t="shared" si="2"/>
        <v>0.97757783490431305</v>
      </c>
      <c r="BD87" s="86"/>
    </row>
    <row r="88" spans="1:56" x14ac:dyDescent="0.25">
      <c r="A88" s="85"/>
      <c r="B88" s="55" t="s">
        <v>65</v>
      </c>
      <c r="D88" s="55" t="s">
        <v>836</v>
      </c>
      <c r="G88" s="108">
        <v>1900</v>
      </c>
      <c r="H88" s="109">
        <v>1999</v>
      </c>
      <c r="I88" s="58" t="s">
        <v>398</v>
      </c>
      <c r="J88" s="58" t="s">
        <v>73</v>
      </c>
      <c r="K88" s="58" t="s">
        <v>399</v>
      </c>
      <c r="L88" s="57">
        <v>61</v>
      </c>
      <c r="M88" s="55">
        <v>7</v>
      </c>
      <c r="N88" s="55" t="s">
        <v>68</v>
      </c>
      <c r="AF88" s="59">
        <v>13979.45</v>
      </c>
      <c r="AG88" s="59">
        <v>4892.93</v>
      </c>
      <c r="AY88" s="120"/>
      <c r="AZ88" s="55">
        <v>501.08215413480502</v>
      </c>
      <c r="BA88" s="55">
        <v>18</v>
      </c>
      <c r="BB88" s="60">
        <v>9019</v>
      </c>
      <c r="BC88" s="40">
        <f t="shared" si="2"/>
        <v>0.14637051751447638</v>
      </c>
      <c r="BD88" s="86"/>
    </row>
    <row r="89" spans="1:56" x14ac:dyDescent="0.25">
      <c r="A89" s="85"/>
      <c r="B89" s="55" t="s">
        <v>65</v>
      </c>
      <c r="D89" s="55" t="s">
        <v>836</v>
      </c>
      <c r="G89" s="108">
        <v>2000</v>
      </c>
      <c r="H89" s="109">
        <v>2099</v>
      </c>
      <c r="I89" s="58" t="s">
        <v>400</v>
      </c>
      <c r="J89" s="58" t="s">
        <v>399</v>
      </c>
      <c r="K89" s="58" t="s">
        <v>401</v>
      </c>
      <c r="L89" s="57">
        <v>42</v>
      </c>
      <c r="M89" s="55">
        <v>7</v>
      </c>
      <c r="N89" s="55" t="s">
        <v>68</v>
      </c>
      <c r="AF89" s="59">
        <v>11945.85</v>
      </c>
      <c r="AG89" s="59" t="s">
        <v>837</v>
      </c>
      <c r="AY89" s="120" t="s">
        <v>402</v>
      </c>
      <c r="AZ89" s="55">
        <v>428.17432082417702</v>
      </c>
      <c r="BA89" s="55">
        <v>18</v>
      </c>
      <c r="BB89" s="60">
        <v>7707</v>
      </c>
      <c r="BC89" s="40">
        <f t="shared" si="2"/>
        <v>0.12507789982083042</v>
      </c>
      <c r="BD89" s="86"/>
    </row>
    <row r="90" spans="1:56" x14ac:dyDescent="0.25">
      <c r="A90" s="85"/>
      <c r="B90" s="20" t="s">
        <v>65</v>
      </c>
      <c r="C90" s="20"/>
      <c r="D90" s="20" t="s">
        <v>738</v>
      </c>
      <c r="E90" s="20"/>
      <c r="F90" s="25"/>
      <c r="G90" s="140"/>
      <c r="H90" s="141"/>
      <c r="I90" s="26" t="s">
        <v>411</v>
      </c>
      <c r="J90" s="26" t="s">
        <v>412</v>
      </c>
      <c r="K90" s="26" t="s">
        <v>73</v>
      </c>
      <c r="L90" s="27">
        <v>15</v>
      </c>
      <c r="M90" s="20">
        <v>8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12000</v>
      </c>
      <c r="AG90" s="41" t="s">
        <v>786</v>
      </c>
      <c r="AH90" s="25" t="s">
        <v>746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209.31</v>
      </c>
      <c r="BA90" s="55">
        <v>12</v>
      </c>
      <c r="BB90" s="60">
        <v>2511.7200000000003</v>
      </c>
      <c r="BC90" s="40">
        <f t="shared" si="2"/>
        <v>4.0763028745033889E-2</v>
      </c>
      <c r="BD90" s="86"/>
    </row>
    <row r="91" spans="1:56" x14ac:dyDescent="0.25">
      <c r="A91" s="85"/>
      <c r="B91" s="20" t="s">
        <v>65</v>
      </c>
      <c r="C91" s="20"/>
      <c r="D91" s="20" t="s">
        <v>706</v>
      </c>
      <c r="E91" s="20"/>
      <c r="F91" s="25"/>
      <c r="G91" s="140">
        <v>1600</v>
      </c>
      <c r="H91" s="141">
        <v>1699</v>
      </c>
      <c r="I91" s="26" t="s">
        <v>413</v>
      </c>
      <c r="J91" s="26" t="s">
        <v>77</v>
      </c>
      <c r="K91" s="26" t="s">
        <v>91</v>
      </c>
      <c r="L91" s="27">
        <v>29</v>
      </c>
      <c r="M91" s="20">
        <v>8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32746.850000000002</v>
      </c>
      <c r="AG91" s="41">
        <f>4700.95+20968.8</f>
        <v>25669.75</v>
      </c>
      <c r="AH91" s="25" t="s">
        <v>746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621</v>
      </c>
      <c r="BA91" s="55">
        <v>34.020933977455719</v>
      </c>
      <c r="BB91" s="60">
        <v>21127</v>
      </c>
      <c r="BC91" s="40">
        <f t="shared" si="2"/>
        <v>0.34287281555919091</v>
      </c>
      <c r="BD91" s="86"/>
    </row>
    <row r="92" spans="1:56" x14ac:dyDescent="0.25">
      <c r="A92" s="85"/>
      <c r="B92" s="20" t="s">
        <v>65</v>
      </c>
      <c r="C92" s="20"/>
      <c r="D92" s="20" t="s">
        <v>738</v>
      </c>
      <c r="E92" s="20"/>
      <c r="F92" s="25"/>
      <c r="G92" s="140"/>
      <c r="H92" s="141"/>
      <c r="I92" s="26" t="s">
        <v>412</v>
      </c>
      <c r="J92" s="26" t="s">
        <v>77</v>
      </c>
      <c r="K92" s="26" t="s">
        <v>411</v>
      </c>
      <c r="L92" s="27">
        <v>21.20158096769789</v>
      </c>
      <c r="M92" s="20">
        <v>8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61295.37</v>
      </c>
      <c r="AG92" s="41">
        <f>18706.41+32423.24+1280</f>
        <v>52409.65</v>
      </c>
      <c r="AH92" s="25" t="s">
        <v>746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3"/>
      <c r="AZ92" s="55">
        <v>1445.54</v>
      </c>
      <c r="BA92" s="55">
        <v>27.5</v>
      </c>
      <c r="BB92" s="60">
        <v>39545.4</v>
      </c>
      <c r="BC92" s="40">
        <f t="shared" si="2"/>
        <v>0.6417874113889539</v>
      </c>
      <c r="BD92" s="86"/>
    </row>
    <row r="93" spans="1:56" x14ac:dyDescent="0.25">
      <c r="A93" s="85"/>
      <c r="B93" s="20" t="s">
        <v>65</v>
      </c>
      <c r="C93" s="20"/>
      <c r="D93" s="20" t="s">
        <v>704</v>
      </c>
      <c r="E93" s="20"/>
      <c r="F93" s="25"/>
      <c r="G93" s="140">
        <v>1600</v>
      </c>
      <c r="H93" s="141">
        <v>1699</v>
      </c>
      <c r="I93" s="26" t="s">
        <v>405</v>
      </c>
      <c r="J93" s="26" t="s">
        <v>406</v>
      </c>
      <c r="K93" s="26" t="s">
        <v>406</v>
      </c>
      <c r="L93" s="27">
        <v>24</v>
      </c>
      <c r="M93" s="20">
        <v>8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45000</v>
      </c>
      <c r="AG93" s="41">
        <f>4668.78+21647.08</f>
        <v>26315.86</v>
      </c>
      <c r="AH93" s="25" t="s">
        <v>737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1265.3699999999999</v>
      </c>
      <c r="BA93" s="55">
        <v>18</v>
      </c>
      <c r="BB93" s="60">
        <v>22776.659999999996</v>
      </c>
      <c r="BC93" s="40">
        <f t="shared" si="2"/>
        <v>0.36964536106566948</v>
      </c>
      <c r="BD93" s="86"/>
    </row>
    <row r="94" spans="1:56" x14ac:dyDescent="0.25">
      <c r="A94" s="85"/>
      <c r="B94" s="20" t="s">
        <v>65</v>
      </c>
      <c r="C94" s="20"/>
      <c r="D94" s="20" t="s">
        <v>705</v>
      </c>
      <c r="E94" s="20"/>
      <c r="F94" s="25"/>
      <c r="G94" s="140">
        <v>1</v>
      </c>
      <c r="H94" s="141">
        <v>2699</v>
      </c>
      <c r="I94" s="26" t="s">
        <v>407</v>
      </c>
      <c r="J94" s="26" t="s">
        <v>408</v>
      </c>
      <c r="K94" s="26" t="s">
        <v>409</v>
      </c>
      <c r="L94" s="27">
        <v>49</v>
      </c>
      <c r="M94" s="20">
        <v>8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53611.4</v>
      </c>
      <c r="AG94" s="41">
        <v>155192.24</v>
      </c>
      <c r="AH94" s="25" t="s">
        <v>737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1631.9270071964338</v>
      </c>
      <c r="BA94" s="55">
        <v>21.19457539919043</v>
      </c>
      <c r="BB94" s="60">
        <v>34588</v>
      </c>
      <c r="BC94" s="40">
        <f t="shared" si="2"/>
        <v>0.56133312560047777</v>
      </c>
      <c r="BD94" s="86"/>
    </row>
    <row r="95" spans="1:56" x14ac:dyDescent="0.25">
      <c r="A95" s="85"/>
      <c r="B95" s="20" t="s">
        <v>65</v>
      </c>
      <c r="C95" s="20"/>
      <c r="D95" s="20" t="s">
        <v>705</v>
      </c>
      <c r="E95" s="20"/>
      <c r="F95" s="25"/>
      <c r="G95" s="140">
        <v>2600</v>
      </c>
      <c r="H95" s="141">
        <v>2699</v>
      </c>
      <c r="I95" s="26" t="s">
        <v>410</v>
      </c>
      <c r="J95" s="26" t="s">
        <v>407</v>
      </c>
      <c r="K95" s="26" t="s">
        <v>92</v>
      </c>
      <c r="L95" s="27">
        <v>21</v>
      </c>
      <c r="M95" s="20">
        <v>8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56725.35</v>
      </c>
      <c r="AG95" s="41" t="s">
        <v>747</v>
      </c>
      <c r="AH95" s="25" t="s">
        <v>737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1743</v>
      </c>
      <c r="BA95" s="55">
        <v>20.996557659208261</v>
      </c>
      <c r="BB95" s="60">
        <v>36597</v>
      </c>
      <c r="BC95" s="40">
        <f t="shared" si="2"/>
        <v>0.59393744644387314</v>
      </c>
      <c r="BD95" s="86"/>
    </row>
    <row r="96" spans="1:56" x14ac:dyDescent="0.25">
      <c r="A96" s="85"/>
      <c r="B96" s="20" t="s">
        <v>65</v>
      </c>
      <c r="C96" s="20"/>
      <c r="D96" s="20" t="s">
        <v>705</v>
      </c>
      <c r="E96" s="20"/>
      <c r="F96" s="25"/>
      <c r="G96" s="140">
        <v>2500</v>
      </c>
      <c r="H96" s="141">
        <v>2599</v>
      </c>
      <c r="I96" s="26" t="s">
        <v>414</v>
      </c>
      <c r="J96" s="26" t="s">
        <v>92</v>
      </c>
      <c r="K96" s="26" t="s">
        <v>73</v>
      </c>
      <c r="L96" s="27">
        <v>12</v>
      </c>
      <c r="M96" s="20">
        <v>8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13528.4</v>
      </c>
      <c r="AG96" s="41" t="s">
        <v>747</v>
      </c>
      <c r="AH96" s="25" t="s">
        <v>737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423.45428140896297</v>
      </c>
      <c r="BA96" s="55">
        <v>20.611434063104173</v>
      </c>
      <c r="BB96" s="60">
        <v>8728</v>
      </c>
      <c r="BC96" s="40">
        <f t="shared" si="2"/>
        <v>0.14164784087663265</v>
      </c>
      <c r="BD96" s="86"/>
    </row>
    <row r="97" spans="1:56" x14ac:dyDescent="0.25">
      <c r="A97" s="85"/>
      <c r="B97" s="20" t="s">
        <v>65</v>
      </c>
      <c r="C97" s="20"/>
      <c r="D97" s="20" t="s">
        <v>705</v>
      </c>
      <c r="E97" s="20"/>
      <c r="F97" s="25"/>
      <c r="G97" s="140">
        <v>2600</v>
      </c>
      <c r="H97" s="141">
        <v>2699</v>
      </c>
      <c r="I97" s="26" t="s">
        <v>415</v>
      </c>
      <c r="J97" s="26" t="s">
        <v>407</v>
      </c>
      <c r="K97" s="26" t="s">
        <v>92</v>
      </c>
      <c r="L97" s="27">
        <v>24</v>
      </c>
      <c r="M97" s="20">
        <v>8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1">
        <v>45160.800000000003</v>
      </c>
      <c r="AG97" s="41" t="s">
        <v>747</v>
      </c>
      <c r="AH97" s="25" t="s">
        <v>737</v>
      </c>
      <c r="AI97" s="20"/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53"/>
      <c r="AZ97" s="55">
        <v>1457</v>
      </c>
      <c r="BA97" s="55">
        <v>19.997254632807138</v>
      </c>
      <c r="BB97" s="60">
        <v>29136</v>
      </c>
      <c r="BC97" s="40">
        <f t="shared" si="2"/>
        <v>0.47285191244060137</v>
      </c>
      <c r="BD97" s="86"/>
    </row>
    <row r="98" spans="1:56" x14ac:dyDescent="0.25">
      <c r="A98" s="85"/>
      <c r="B98" s="20" t="s">
        <v>65</v>
      </c>
      <c r="C98" s="20"/>
      <c r="D98" s="20" t="s">
        <v>705</v>
      </c>
      <c r="E98" s="20"/>
      <c r="F98" s="25"/>
      <c r="G98" s="140">
        <v>2600</v>
      </c>
      <c r="H98" s="141">
        <v>2699</v>
      </c>
      <c r="I98" s="26" t="s">
        <v>417</v>
      </c>
      <c r="J98" s="26" t="s">
        <v>418</v>
      </c>
      <c r="K98" s="26" t="s">
        <v>414</v>
      </c>
      <c r="L98" s="27">
        <v>56</v>
      </c>
      <c r="M98" s="20">
        <v>8</v>
      </c>
      <c r="N98" s="20" t="s">
        <v>68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41">
        <v>56283.6</v>
      </c>
      <c r="AG98" s="41" t="s">
        <v>747</v>
      </c>
      <c r="AH98" s="25" t="s">
        <v>737</v>
      </c>
      <c r="AI98" s="20"/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53"/>
      <c r="AZ98" s="55">
        <v>1512.9948006441718</v>
      </c>
      <c r="BA98" s="55">
        <v>24.000082475194112</v>
      </c>
      <c r="BB98" s="60">
        <v>36312</v>
      </c>
      <c r="BC98" s="40">
        <f t="shared" si="2"/>
        <v>0.58931214458206749</v>
      </c>
      <c r="BD98" s="86"/>
    </row>
    <row r="99" spans="1:56" x14ac:dyDescent="0.25">
      <c r="A99" s="85"/>
      <c r="B99" s="28" t="s">
        <v>65</v>
      </c>
      <c r="C99" s="28"/>
      <c r="D99" s="28"/>
      <c r="E99" s="28"/>
      <c r="F99" s="38"/>
      <c r="G99" s="123">
        <v>2800</v>
      </c>
      <c r="H99" s="124">
        <v>2899</v>
      </c>
      <c r="I99" s="31" t="s">
        <v>166</v>
      </c>
      <c r="J99" s="31" t="s">
        <v>167</v>
      </c>
      <c r="K99" s="31" t="s">
        <v>73</v>
      </c>
      <c r="L99" s="35">
        <v>34</v>
      </c>
      <c r="M99" s="28">
        <v>8</v>
      </c>
      <c r="N99" s="55" t="s">
        <v>68</v>
      </c>
      <c r="AF99" s="59">
        <v>42573.85</v>
      </c>
      <c r="AY99" s="110" t="s">
        <v>403</v>
      </c>
      <c r="AZ99" s="55">
        <v>1525.9359024071171</v>
      </c>
      <c r="BA99" s="55">
        <v>18.000100762208721</v>
      </c>
      <c r="BB99" s="60">
        <v>27467</v>
      </c>
      <c r="BC99" s="40">
        <f t="shared" si="2"/>
        <v>0.44576549557269352</v>
      </c>
      <c r="BD99" s="86"/>
    </row>
    <row r="100" spans="1:56" x14ac:dyDescent="0.25">
      <c r="A100" s="85"/>
      <c r="B100" s="55" t="s">
        <v>65</v>
      </c>
      <c r="G100" s="100">
        <v>700</v>
      </c>
      <c r="H100" s="109">
        <v>999</v>
      </c>
      <c r="I100" s="58" t="s">
        <v>167</v>
      </c>
      <c r="J100" s="58" t="s">
        <v>404</v>
      </c>
      <c r="K100" s="58" t="s">
        <v>181</v>
      </c>
      <c r="L100" s="57">
        <v>47</v>
      </c>
      <c r="M100" s="55">
        <v>8</v>
      </c>
      <c r="N100" s="55" t="s">
        <v>68</v>
      </c>
      <c r="AF100" s="59">
        <v>56092.950000000004</v>
      </c>
      <c r="AY100" s="110"/>
      <c r="AZ100" s="55">
        <v>1644.9194388762248</v>
      </c>
      <c r="BA100" s="55">
        <v>22.000469533464557</v>
      </c>
      <c r="BB100" s="60">
        <v>36189</v>
      </c>
      <c r="BC100" s="40">
        <f t="shared" si="2"/>
        <v>0.58731596167328814</v>
      </c>
      <c r="BD100" s="86"/>
    </row>
    <row r="101" spans="1:56" x14ac:dyDescent="0.25">
      <c r="A101" s="85"/>
      <c r="B101" s="55" t="s">
        <v>65</v>
      </c>
      <c r="D101" s="55" t="s">
        <v>706</v>
      </c>
      <c r="G101" s="100">
        <v>1600</v>
      </c>
      <c r="H101" s="109">
        <v>1699</v>
      </c>
      <c r="I101" s="58" t="s">
        <v>416</v>
      </c>
      <c r="J101" s="58" t="s">
        <v>77</v>
      </c>
      <c r="K101" s="58" t="s">
        <v>91</v>
      </c>
      <c r="L101" s="57">
        <v>10</v>
      </c>
      <c r="M101" s="55">
        <v>8</v>
      </c>
      <c r="N101" s="55" t="s">
        <v>68</v>
      </c>
      <c r="AF101" s="59">
        <v>44635.35</v>
      </c>
      <c r="AY101" s="110"/>
      <c r="AZ101" s="55">
        <v>800</v>
      </c>
      <c r="BA101" s="55">
        <v>36</v>
      </c>
      <c r="BB101" s="60">
        <v>28797</v>
      </c>
      <c r="BC101" s="40">
        <f t="shared" si="2"/>
        <v>0.46735023759445354</v>
      </c>
      <c r="BD101" s="86"/>
    </row>
    <row r="102" spans="1:56" x14ac:dyDescent="0.25">
      <c r="A102" s="85"/>
      <c r="B102" s="20" t="s">
        <v>65</v>
      </c>
      <c r="C102" s="26"/>
      <c r="D102" s="26" t="s">
        <v>748</v>
      </c>
      <c r="E102" s="27">
        <v>43</v>
      </c>
      <c r="F102" s="20">
        <v>20</v>
      </c>
      <c r="G102" s="20" t="s">
        <v>68</v>
      </c>
      <c r="H102" s="141">
        <v>2999</v>
      </c>
      <c r="I102" s="26" t="s">
        <v>419</v>
      </c>
      <c r="J102" s="26" t="s">
        <v>420</v>
      </c>
      <c r="K102" s="26" t="s">
        <v>421</v>
      </c>
      <c r="L102" s="27">
        <v>12</v>
      </c>
      <c r="M102" s="20">
        <v>9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41">
        <v>19898.900000000001</v>
      </c>
      <c r="AG102" s="41" t="s">
        <v>787</v>
      </c>
      <c r="AH102" s="25" t="s">
        <v>804</v>
      </c>
      <c r="AI102" s="20"/>
      <c r="AJ102" s="27"/>
      <c r="AK102" s="41"/>
      <c r="AL102" s="41"/>
      <c r="AM102" s="20"/>
      <c r="AN102" s="41"/>
      <c r="AO102" s="41"/>
      <c r="AP102" s="20"/>
      <c r="AQ102" s="41"/>
      <c r="AR102" s="41"/>
      <c r="AS102" s="20"/>
      <c r="AT102" s="41"/>
      <c r="AU102" s="41"/>
      <c r="AV102" s="20"/>
      <c r="AW102" s="20"/>
      <c r="AX102" s="20"/>
      <c r="AY102" s="153"/>
      <c r="AZ102" s="55">
        <v>642</v>
      </c>
      <c r="BA102" s="55">
        <v>20</v>
      </c>
      <c r="BB102" s="60">
        <v>12838</v>
      </c>
      <c r="BC102" s="40">
        <f t="shared" si="2"/>
        <v>0.208349562462673</v>
      </c>
      <c r="BD102" s="86"/>
    </row>
    <row r="103" spans="1:56" x14ac:dyDescent="0.25">
      <c r="A103" s="85"/>
      <c r="B103" s="20" t="s">
        <v>65</v>
      </c>
      <c r="C103" s="26"/>
      <c r="D103" s="26" t="s">
        <v>748</v>
      </c>
      <c r="E103" s="27">
        <v>63</v>
      </c>
      <c r="F103" s="20">
        <v>20</v>
      </c>
      <c r="G103" s="20" t="s">
        <v>68</v>
      </c>
      <c r="H103" s="141">
        <v>2899</v>
      </c>
      <c r="I103" s="26" t="s">
        <v>422</v>
      </c>
      <c r="J103" s="26" t="s">
        <v>423</v>
      </c>
      <c r="K103" s="26" t="s">
        <v>420</v>
      </c>
      <c r="L103" s="27">
        <v>46</v>
      </c>
      <c r="M103" s="20">
        <v>9</v>
      </c>
      <c r="N103" s="20" t="s">
        <v>68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41">
        <v>44207.55</v>
      </c>
      <c r="AG103" s="41" t="s">
        <v>787</v>
      </c>
      <c r="AH103" s="25" t="s">
        <v>804</v>
      </c>
      <c r="AI103" s="20"/>
      <c r="AJ103" s="27"/>
      <c r="AK103" s="41"/>
      <c r="AL103" s="41"/>
      <c r="AM103" s="20"/>
      <c r="AN103" s="41"/>
      <c r="AO103" s="41"/>
      <c r="AP103" s="20"/>
      <c r="AQ103" s="41"/>
      <c r="AR103" s="41"/>
      <c r="AS103" s="20"/>
      <c r="AT103" s="41"/>
      <c r="AU103" s="41"/>
      <c r="AV103" s="20"/>
      <c r="AW103" s="20"/>
      <c r="AX103" s="20"/>
      <c r="AY103" s="153"/>
      <c r="AZ103" s="55">
        <v>1426.064020087068</v>
      </c>
      <c r="BA103" s="55">
        <v>19.999803373665269</v>
      </c>
      <c r="BB103" s="60">
        <v>28521</v>
      </c>
      <c r="BC103" s="40">
        <f t="shared" si="2"/>
        <v>0.46287099789670483</v>
      </c>
      <c r="BD103" s="86"/>
    </row>
    <row r="104" spans="1:56" x14ac:dyDescent="0.25">
      <c r="A104" s="85"/>
      <c r="B104" s="20" t="s">
        <v>65</v>
      </c>
      <c r="C104" s="26"/>
      <c r="D104" s="26" t="s">
        <v>748</v>
      </c>
      <c r="E104" s="27">
        <v>68</v>
      </c>
      <c r="F104" s="20">
        <v>20</v>
      </c>
      <c r="G104" s="20" t="s">
        <v>68</v>
      </c>
      <c r="H104" s="141">
        <v>2699</v>
      </c>
      <c r="I104" s="26" t="s">
        <v>425</v>
      </c>
      <c r="J104" s="26" t="s">
        <v>423</v>
      </c>
      <c r="K104" s="26" t="s">
        <v>73</v>
      </c>
      <c r="L104" s="27">
        <v>37</v>
      </c>
      <c r="M104" s="20">
        <v>9</v>
      </c>
      <c r="N104" s="20" t="s">
        <v>68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41">
        <v>7230.75</v>
      </c>
      <c r="AG104" s="41" t="s">
        <v>787</v>
      </c>
      <c r="AH104" s="25" t="s">
        <v>804</v>
      </c>
      <c r="AI104" s="20"/>
      <c r="AJ104" s="27"/>
      <c r="AK104" s="41"/>
      <c r="AL104" s="41"/>
      <c r="AM104" s="20"/>
      <c r="AN104" s="41"/>
      <c r="AO104" s="41"/>
      <c r="AP104" s="20"/>
      <c r="AQ104" s="41"/>
      <c r="AR104" s="41"/>
      <c r="AS104" s="20"/>
      <c r="AT104" s="41"/>
      <c r="AU104" s="41"/>
      <c r="AV104" s="20"/>
      <c r="AW104" s="20"/>
      <c r="AX104" s="20"/>
      <c r="AY104" s="153"/>
      <c r="AZ104" s="55">
        <v>212</v>
      </c>
      <c r="BA104" s="55">
        <v>22</v>
      </c>
      <c r="BB104" s="60">
        <v>4665</v>
      </c>
      <c r="BC104" s="40">
        <f t="shared" si="2"/>
        <v>7.5708888369556748E-2</v>
      </c>
      <c r="BD104" s="86"/>
    </row>
    <row r="105" spans="1:56" x14ac:dyDescent="0.25">
      <c r="A105" s="85"/>
      <c r="B105" s="20" t="s">
        <v>65</v>
      </c>
      <c r="C105" s="26"/>
      <c r="D105" s="26" t="s">
        <v>748</v>
      </c>
      <c r="E105" s="27">
        <v>67</v>
      </c>
      <c r="F105" s="20">
        <v>20</v>
      </c>
      <c r="G105" s="20" t="s">
        <v>68</v>
      </c>
      <c r="H105" s="141">
        <v>2999</v>
      </c>
      <c r="I105" s="26" t="s">
        <v>426</v>
      </c>
      <c r="J105" s="26" t="s">
        <v>427</v>
      </c>
      <c r="K105" s="26" t="s">
        <v>73</v>
      </c>
      <c r="L105" s="27">
        <v>11</v>
      </c>
      <c r="M105" s="20">
        <v>9</v>
      </c>
      <c r="N105" s="20" t="s">
        <v>68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41">
        <v>8277</v>
      </c>
      <c r="AG105" s="41" t="s">
        <v>787</v>
      </c>
      <c r="AH105" s="25" t="s">
        <v>804</v>
      </c>
      <c r="AI105" s="20"/>
      <c r="AJ105" s="27"/>
      <c r="AK105" s="41"/>
      <c r="AL105" s="41"/>
      <c r="AM105" s="20"/>
      <c r="AN105" s="41"/>
      <c r="AO105" s="41"/>
      <c r="AP105" s="20"/>
      <c r="AQ105" s="41"/>
      <c r="AR105" s="41"/>
      <c r="AS105" s="20"/>
      <c r="AT105" s="41"/>
      <c r="AU105" s="41"/>
      <c r="AV105" s="20"/>
      <c r="AW105" s="20"/>
      <c r="AX105" s="20"/>
      <c r="AY105" s="153"/>
      <c r="AZ105" s="55">
        <v>243</v>
      </c>
      <c r="BA105" s="55">
        <v>22</v>
      </c>
      <c r="BB105" s="60">
        <v>5340</v>
      </c>
      <c r="BC105" s="40">
        <f t="shared" si="2"/>
        <v>8.6663550673833453E-2</v>
      </c>
      <c r="BD105" s="86"/>
    </row>
    <row r="106" spans="1:56" x14ac:dyDescent="0.25">
      <c r="A106" s="85"/>
      <c r="B106" s="20" t="s">
        <v>65</v>
      </c>
      <c r="C106" s="26"/>
      <c r="D106" s="26" t="s">
        <v>748</v>
      </c>
      <c r="E106" s="27">
        <v>68</v>
      </c>
      <c r="F106" s="20">
        <v>20</v>
      </c>
      <c r="G106" s="20" t="s">
        <v>68</v>
      </c>
      <c r="H106" s="141">
        <v>499</v>
      </c>
      <c r="I106" s="26" t="s">
        <v>420</v>
      </c>
      <c r="J106" s="26" t="s">
        <v>89</v>
      </c>
      <c r="K106" s="26" t="s">
        <v>419</v>
      </c>
      <c r="L106" s="27">
        <v>23</v>
      </c>
      <c r="M106" s="20">
        <v>9</v>
      </c>
      <c r="N106" s="20" t="s">
        <v>68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41">
        <v>77242.7</v>
      </c>
      <c r="AG106" s="41" t="s">
        <v>787</v>
      </c>
      <c r="AH106" s="25" t="s">
        <v>804</v>
      </c>
      <c r="AI106" s="20"/>
      <c r="AJ106" s="27"/>
      <c r="AK106" s="41"/>
      <c r="AL106" s="41"/>
      <c r="AM106" s="20"/>
      <c r="AN106" s="41"/>
      <c r="AO106" s="41"/>
      <c r="AP106" s="20"/>
      <c r="AQ106" s="41"/>
      <c r="AR106" s="41"/>
      <c r="AS106" s="20"/>
      <c r="AT106" s="41"/>
      <c r="AU106" s="41"/>
      <c r="AV106" s="20"/>
      <c r="AW106" s="20"/>
      <c r="AX106" s="20"/>
      <c r="AY106" s="153"/>
      <c r="AZ106" s="55">
        <v>1916.6368262115379</v>
      </c>
      <c r="BA106" s="55">
        <v>26.000752630065481</v>
      </c>
      <c r="BB106" s="60">
        <v>49834</v>
      </c>
      <c r="BC106" s="40">
        <f t="shared" si="2"/>
        <v>0.80876243151307425</v>
      </c>
      <c r="BD106" s="86"/>
    </row>
    <row r="107" spans="1:56" x14ac:dyDescent="0.25">
      <c r="A107" s="85"/>
      <c r="B107" s="20" t="s">
        <v>65</v>
      </c>
      <c r="C107" s="26"/>
      <c r="D107" s="26" t="s">
        <v>748</v>
      </c>
      <c r="E107" s="27">
        <v>43</v>
      </c>
      <c r="F107" s="20">
        <v>20</v>
      </c>
      <c r="G107" s="20" t="s">
        <v>68</v>
      </c>
      <c r="H107" s="141">
        <v>399</v>
      </c>
      <c r="I107" s="26" t="s">
        <v>427</v>
      </c>
      <c r="J107" s="26" t="s">
        <v>89</v>
      </c>
      <c r="K107" s="26" t="s">
        <v>73</v>
      </c>
      <c r="L107" s="27">
        <v>12</v>
      </c>
      <c r="M107" s="20">
        <v>9</v>
      </c>
      <c r="N107" s="20" t="s">
        <v>68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41">
        <v>27047.5</v>
      </c>
      <c r="AG107" s="41" t="s">
        <v>787</v>
      </c>
      <c r="AH107" s="25" t="s">
        <v>804</v>
      </c>
      <c r="AI107" s="20"/>
      <c r="AJ107" s="27"/>
      <c r="AK107" s="41"/>
      <c r="AL107" s="41"/>
      <c r="AM107" s="20"/>
      <c r="AN107" s="41"/>
      <c r="AO107" s="41"/>
      <c r="AP107" s="20"/>
      <c r="AQ107" s="41"/>
      <c r="AR107" s="41"/>
      <c r="AS107" s="20"/>
      <c r="AT107" s="41"/>
      <c r="AU107" s="41"/>
      <c r="AV107" s="20"/>
      <c r="AW107" s="20"/>
      <c r="AX107" s="20"/>
      <c r="AY107" s="153"/>
      <c r="AZ107" s="55">
        <v>754.65474428303401</v>
      </c>
      <c r="BA107" s="55">
        <v>23.123156823957313</v>
      </c>
      <c r="BB107" s="60">
        <v>17450</v>
      </c>
      <c r="BC107" s="40">
        <f t="shared" si="2"/>
        <v>0.28319830697722731</v>
      </c>
      <c r="BD107" s="86"/>
    </row>
    <row r="108" spans="1:56" x14ac:dyDescent="0.25">
      <c r="A108" s="85"/>
      <c r="B108" s="20" t="s">
        <v>65</v>
      </c>
      <c r="C108" s="26"/>
      <c r="D108" s="26" t="s">
        <v>748</v>
      </c>
      <c r="E108" s="27">
        <v>28</v>
      </c>
      <c r="F108" s="20">
        <v>20</v>
      </c>
      <c r="G108" s="20" t="s">
        <v>68</v>
      </c>
      <c r="H108" s="141">
        <v>2999</v>
      </c>
      <c r="I108" s="26" t="s">
        <v>428</v>
      </c>
      <c r="J108" s="26" t="s">
        <v>429</v>
      </c>
      <c r="K108" s="26" t="s">
        <v>430</v>
      </c>
      <c r="L108" s="27">
        <v>44</v>
      </c>
      <c r="M108" s="20">
        <v>9</v>
      </c>
      <c r="N108" s="20" t="s">
        <v>68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41">
        <v>102264.35</v>
      </c>
      <c r="AG108" s="41">
        <f>44365.58+231393.18+2194.5</f>
        <v>277953.26</v>
      </c>
      <c r="AH108" s="25" t="s">
        <v>804</v>
      </c>
      <c r="AI108" s="20"/>
      <c r="AJ108" s="27"/>
      <c r="AK108" s="41"/>
      <c r="AL108" s="41"/>
      <c r="AM108" s="20"/>
      <c r="AN108" s="41"/>
      <c r="AO108" s="41"/>
      <c r="AP108" s="20"/>
      <c r="AQ108" s="41"/>
      <c r="AR108" s="41"/>
      <c r="AS108" s="20"/>
      <c r="AT108" s="41"/>
      <c r="AU108" s="41"/>
      <c r="AV108" s="20"/>
      <c r="AW108" s="20"/>
      <c r="AX108" s="20"/>
      <c r="AY108" s="153"/>
      <c r="AZ108" s="55">
        <v>3068.9028193761178</v>
      </c>
      <c r="BA108" s="55">
        <v>21.498562803436236</v>
      </c>
      <c r="BB108" s="60">
        <v>65977</v>
      </c>
      <c r="BC108" s="40">
        <f t="shared" si="2"/>
        <v>1.0707492664433538</v>
      </c>
      <c r="BD108" s="86"/>
    </row>
    <row r="109" spans="1:56" x14ac:dyDescent="0.25">
      <c r="A109" s="85"/>
      <c r="B109" s="20" t="s">
        <v>65</v>
      </c>
      <c r="C109" s="26"/>
      <c r="D109" s="26" t="s">
        <v>748</v>
      </c>
      <c r="E109" s="27">
        <v>54</v>
      </c>
      <c r="F109" s="20">
        <v>20</v>
      </c>
      <c r="G109" s="20" t="s">
        <v>68</v>
      </c>
      <c r="H109" s="141">
        <v>499</v>
      </c>
      <c r="I109" s="26" t="s">
        <v>431</v>
      </c>
      <c r="J109" s="26" t="s">
        <v>89</v>
      </c>
      <c r="K109" s="26" t="s">
        <v>432</v>
      </c>
      <c r="L109" s="27">
        <v>34</v>
      </c>
      <c r="M109" s="20">
        <v>9</v>
      </c>
      <c r="N109" s="20" t="s">
        <v>68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41">
        <v>44973.25</v>
      </c>
      <c r="AG109" s="41" t="s">
        <v>787</v>
      </c>
      <c r="AH109" s="25" t="s">
        <v>804</v>
      </c>
      <c r="AI109" s="20"/>
      <c r="AJ109" s="27"/>
      <c r="AK109" s="41"/>
      <c r="AL109" s="41"/>
      <c r="AM109" s="20"/>
      <c r="AN109" s="41"/>
      <c r="AO109" s="41"/>
      <c r="AP109" s="20"/>
      <c r="AQ109" s="41"/>
      <c r="AR109" s="41"/>
      <c r="AS109" s="20"/>
      <c r="AT109" s="41"/>
      <c r="AU109" s="41"/>
      <c r="AV109" s="20"/>
      <c r="AW109" s="20"/>
      <c r="AX109" s="20"/>
      <c r="AY109" s="153"/>
      <c r="AZ109" s="55">
        <v>1390.1484590378609</v>
      </c>
      <c r="BA109" s="55">
        <v>20.871871497869833</v>
      </c>
      <c r="BB109" s="60">
        <v>29015</v>
      </c>
      <c r="BC109" s="40">
        <f t="shared" si="2"/>
        <v>0.4708881877905014</v>
      </c>
      <c r="BD109" s="86"/>
    </row>
    <row r="110" spans="1:56" x14ac:dyDescent="0.25">
      <c r="A110" s="85"/>
      <c r="B110" s="20" t="s">
        <v>65</v>
      </c>
      <c r="C110" s="20"/>
      <c r="D110" s="20" t="s">
        <v>748</v>
      </c>
      <c r="E110" s="20"/>
      <c r="F110" s="20"/>
      <c r="G110" s="20"/>
      <c r="H110" s="113"/>
      <c r="I110" s="26" t="s">
        <v>749</v>
      </c>
      <c r="J110" s="26" t="s">
        <v>404</v>
      </c>
      <c r="K110" s="26" t="s">
        <v>750</v>
      </c>
      <c r="L110" s="27"/>
      <c r="M110" s="20">
        <v>9</v>
      </c>
      <c r="N110" s="20" t="s">
        <v>68</v>
      </c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41"/>
      <c r="AG110" s="41">
        <v>3986.35</v>
      </c>
      <c r="AH110" s="20" t="s">
        <v>746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160" t="s">
        <v>751</v>
      </c>
      <c r="BB110" s="55"/>
      <c r="BC110" s="55"/>
      <c r="BD110" s="86"/>
    </row>
    <row r="111" spans="1:56" x14ac:dyDescent="0.25">
      <c r="A111" s="98"/>
      <c r="B111" s="20" t="s">
        <v>65</v>
      </c>
      <c r="C111" s="26"/>
      <c r="D111" s="26"/>
      <c r="E111" s="57">
        <v>39</v>
      </c>
      <c r="F111" s="55">
        <v>20</v>
      </c>
      <c r="G111" s="55" t="s">
        <v>68</v>
      </c>
      <c r="H111" s="113"/>
      <c r="I111" s="26" t="s">
        <v>734</v>
      </c>
      <c r="J111" s="26"/>
      <c r="K111" s="26"/>
      <c r="L111" s="27"/>
      <c r="M111" s="20">
        <v>9</v>
      </c>
      <c r="N111" s="20" t="s">
        <v>68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41">
        <v>4950</v>
      </c>
      <c r="AG111" s="41">
        <v>650</v>
      </c>
      <c r="AH111" s="20" t="s">
        <v>737</v>
      </c>
      <c r="AI111" s="20" t="s">
        <v>115</v>
      </c>
      <c r="AJ111" s="20" t="s">
        <v>735</v>
      </c>
      <c r="AK111" s="20">
        <v>4950</v>
      </c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160" t="s">
        <v>736</v>
      </c>
      <c r="BB111" s="55"/>
      <c r="BC111" s="40">
        <f t="shared" ref="BC111:BC129" si="3">BB111/(5280*11.67)</f>
        <v>0</v>
      </c>
      <c r="BD111" s="86"/>
    </row>
    <row r="112" spans="1:56" x14ac:dyDescent="0.25">
      <c r="A112" s="85"/>
      <c r="B112" s="55" t="s">
        <v>65</v>
      </c>
      <c r="C112" s="58"/>
      <c r="D112" s="58"/>
      <c r="E112" s="57">
        <v>67</v>
      </c>
      <c r="F112" s="55">
        <v>20</v>
      </c>
      <c r="G112" s="55" t="s">
        <v>68</v>
      </c>
      <c r="H112" s="122">
        <v>2527</v>
      </c>
      <c r="I112" s="58" t="s">
        <v>90</v>
      </c>
      <c r="J112" s="58" t="s">
        <v>404</v>
      </c>
      <c r="K112" s="58" t="s">
        <v>424</v>
      </c>
      <c r="L112" s="57">
        <v>54</v>
      </c>
      <c r="M112" s="55">
        <v>9</v>
      </c>
      <c r="N112" s="55" t="s">
        <v>71</v>
      </c>
      <c r="AF112" s="59">
        <v>185858.75</v>
      </c>
      <c r="AH112" s="55"/>
      <c r="AJ112" s="55"/>
      <c r="AK112" s="55"/>
      <c r="AL112" s="55"/>
      <c r="AN112" s="55"/>
      <c r="AO112" s="55"/>
      <c r="AQ112" s="55"/>
      <c r="AR112" s="55"/>
      <c r="AT112" s="55"/>
      <c r="AU112" s="55"/>
      <c r="AY112" s="110"/>
      <c r="AZ112" s="55">
        <v>1938.5245786288349</v>
      </c>
      <c r="BA112" s="55">
        <v>54.786511953911543</v>
      </c>
      <c r="BB112" s="55">
        <v>106205</v>
      </c>
      <c r="BC112" s="40">
        <f t="shared" si="3"/>
        <v>1.7236146815195659</v>
      </c>
      <c r="BD112" s="86"/>
    </row>
    <row r="113" spans="1:56" x14ac:dyDescent="0.25">
      <c r="A113" s="85"/>
      <c r="B113" s="20" t="s">
        <v>65</v>
      </c>
      <c r="C113" s="26"/>
      <c r="D113" s="26" t="s">
        <v>707</v>
      </c>
      <c r="E113" s="57">
        <v>45</v>
      </c>
      <c r="F113" s="55">
        <v>20</v>
      </c>
      <c r="G113" s="55" t="s">
        <v>68</v>
      </c>
      <c r="H113" s="141">
        <v>3099</v>
      </c>
      <c r="I113" s="26" t="s">
        <v>433</v>
      </c>
      <c r="J113" s="26" t="s">
        <v>434</v>
      </c>
      <c r="K113" s="26" t="s">
        <v>73</v>
      </c>
      <c r="L113" s="27">
        <v>33</v>
      </c>
      <c r="M113" s="20">
        <v>10</v>
      </c>
      <c r="N113" s="20" t="s">
        <v>68</v>
      </c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41">
        <v>14115.85</v>
      </c>
      <c r="AG113" s="41" t="s">
        <v>739</v>
      </c>
      <c r="AH113" s="25" t="s">
        <v>737</v>
      </c>
      <c r="AI113" s="20"/>
      <c r="AJ113" s="27"/>
      <c r="AK113" s="41"/>
      <c r="AL113" s="41"/>
      <c r="AM113" s="20"/>
      <c r="AN113" s="41"/>
      <c r="AO113" s="41"/>
      <c r="AP113" s="20"/>
      <c r="AQ113" s="41"/>
      <c r="AR113" s="41"/>
      <c r="AS113" s="20"/>
      <c r="AT113" s="41"/>
      <c r="AU113" s="41"/>
      <c r="AV113" s="20"/>
      <c r="AW113" s="20"/>
      <c r="AX113" s="20"/>
      <c r="AY113" s="153"/>
      <c r="AZ113" s="55">
        <v>350</v>
      </c>
      <c r="BA113" s="55">
        <v>26</v>
      </c>
      <c r="BB113" s="60">
        <v>9107</v>
      </c>
      <c r="BC113" s="40">
        <f t="shared" si="3"/>
        <v>0.14779868089636727</v>
      </c>
      <c r="BD113" s="86"/>
    </row>
    <row r="114" spans="1:56" x14ac:dyDescent="0.25">
      <c r="A114" s="85"/>
      <c r="B114" s="20" t="s">
        <v>65</v>
      </c>
      <c r="C114" s="26"/>
      <c r="D114" s="26" t="s">
        <v>707</v>
      </c>
      <c r="E114" s="57">
        <v>38</v>
      </c>
      <c r="F114" s="55">
        <v>20</v>
      </c>
      <c r="G114" s="105" t="s">
        <v>68</v>
      </c>
      <c r="H114" s="143">
        <v>1099</v>
      </c>
      <c r="I114" s="26" t="s">
        <v>435</v>
      </c>
      <c r="J114" s="26" t="s">
        <v>138</v>
      </c>
      <c r="K114" s="26" t="s">
        <v>75</v>
      </c>
      <c r="L114" s="27">
        <v>55</v>
      </c>
      <c r="M114" s="20">
        <v>10</v>
      </c>
      <c r="N114" s="20" t="s">
        <v>69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41">
        <v>157900.04999999999</v>
      </c>
      <c r="AG114" s="41">
        <f>60155.23+546091.82+9373.46+104.5+6267.75</f>
        <v>621992.75999999989</v>
      </c>
      <c r="AH114" s="20" t="s">
        <v>737</v>
      </c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153"/>
      <c r="AZ114" s="55">
        <v>4433.8840055644678</v>
      </c>
      <c r="BA114" s="55">
        <v>21.583108597315917</v>
      </c>
      <c r="BB114" s="55">
        <v>95697</v>
      </c>
      <c r="BC114" s="40">
        <f t="shared" si="3"/>
        <v>1.553078990418322</v>
      </c>
      <c r="BD114" s="86"/>
    </row>
    <row r="115" spans="1:56" x14ac:dyDescent="0.25">
      <c r="A115" s="85"/>
      <c r="B115" s="20" t="s">
        <v>65</v>
      </c>
      <c r="C115" s="26"/>
      <c r="D115" s="26" t="s">
        <v>707</v>
      </c>
      <c r="E115" s="57">
        <v>26</v>
      </c>
      <c r="F115" s="55">
        <v>20</v>
      </c>
      <c r="G115" s="105" t="s">
        <v>68</v>
      </c>
      <c r="H115" s="141">
        <v>2599</v>
      </c>
      <c r="I115" s="26" t="s">
        <v>213</v>
      </c>
      <c r="J115" s="26" t="s">
        <v>435</v>
      </c>
      <c r="K115" s="26" t="s">
        <v>436</v>
      </c>
      <c r="L115" s="27">
        <v>57</v>
      </c>
      <c r="M115" s="20">
        <v>10</v>
      </c>
      <c r="N115" s="20" t="s">
        <v>68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41">
        <v>49660.450000000004</v>
      </c>
      <c r="AG115" s="41" t="s">
        <v>739</v>
      </c>
      <c r="AH115" s="25" t="s">
        <v>737</v>
      </c>
      <c r="AI115" s="20"/>
      <c r="AJ115" s="27"/>
      <c r="AK115" s="41"/>
      <c r="AL115" s="41"/>
      <c r="AM115" s="20"/>
      <c r="AN115" s="41"/>
      <c r="AO115" s="41"/>
      <c r="AP115" s="20"/>
      <c r="AQ115" s="41"/>
      <c r="AR115" s="41"/>
      <c r="AS115" s="20"/>
      <c r="AT115" s="41"/>
      <c r="AU115" s="41"/>
      <c r="AV115" s="20"/>
      <c r="AW115" s="20"/>
      <c r="AX115" s="20"/>
      <c r="AY115" s="153"/>
      <c r="AZ115" s="55">
        <v>1662.841467160137</v>
      </c>
      <c r="BA115" s="55">
        <v>19.267621497747111</v>
      </c>
      <c r="BB115" s="60">
        <v>32039</v>
      </c>
      <c r="BC115" s="40">
        <f t="shared" si="3"/>
        <v>0.51996507491366106</v>
      </c>
      <c r="BD115" s="86"/>
    </row>
    <row r="116" spans="1:56" x14ac:dyDescent="0.25">
      <c r="A116" s="85"/>
      <c r="B116" s="20" t="s">
        <v>65</v>
      </c>
      <c r="C116" s="26"/>
      <c r="D116" s="26" t="s">
        <v>707</v>
      </c>
      <c r="E116" s="57">
        <v>58</v>
      </c>
      <c r="F116" s="55">
        <v>20</v>
      </c>
      <c r="G116" s="105" t="s">
        <v>68</v>
      </c>
      <c r="H116" s="141">
        <v>1199</v>
      </c>
      <c r="I116" s="26" t="s">
        <v>434</v>
      </c>
      <c r="J116" s="26" t="s">
        <v>437</v>
      </c>
      <c r="K116" s="26" t="s">
        <v>438</v>
      </c>
      <c r="L116" s="27">
        <v>47</v>
      </c>
      <c r="M116" s="20">
        <v>10</v>
      </c>
      <c r="N116" s="20" t="s">
        <v>68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41">
        <v>17392.55</v>
      </c>
      <c r="AG116" s="41" t="s">
        <v>739</v>
      </c>
      <c r="AH116" s="25" t="s">
        <v>737</v>
      </c>
      <c r="AI116" s="20"/>
      <c r="AJ116" s="27"/>
      <c r="AK116" s="41"/>
      <c r="AL116" s="41"/>
      <c r="AM116" s="20"/>
      <c r="AN116" s="41"/>
      <c r="AO116" s="41"/>
      <c r="AP116" s="20"/>
      <c r="AQ116" s="41"/>
      <c r="AR116" s="41"/>
      <c r="AS116" s="20"/>
      <c r="AT116" s="41"/>
      <c r="AU116" s="41"/>
      <c r="AV116" s="20"/>
      <c r="AW116" s="20"/>
      <c r="AX116" s="20"/>
      <c r="AY116" s="153"/>
      <c r="AZ116" s="55">
        <v>527.17891999693893</v>
      </c>
      <c r="BA116" s="55">
        <v>21.284993717247183</v>
      </c>
      <c r="BB116" s="60">
        <v>11221</v>
      </c>
      <c r="BC116" s="40">
        <f t="shared" si="3"/>
        <v>0.18210706032042792</v>
      </c>
      <c r="BD116" s="86"/>
    </row>
    <row r="117" spans="1:56" x14ac:dyDescent="0.25">
      <c r="A117" s="85"/>
      <c r="B117" s="20" t="s">
        <v>65</v>
      </c>
      <c r="C117" s="20"/>
      <c r="D117" s="20" t="s">
        <v>707</v>
      </c>
      <c r="E117" s="20"/>
      <c r="F117" s="25"/>
      <c r="G117" s="140">
        <v>1500</v>
      </c>
      <c r="H117" s="141">
        <v>2599</v>
      </c>
      <c r="I117" s="26" t="s">
        <v>439</v>
      </c>
      <c r="J117" s="26" t="s">
        <v>435</v>
      </c>
      <c r="K117" s="26" t="s">
        <v>436</v>
      </c>
      <c r="L117" s="27">
        <v>67</v>
      </c>
      <c r="M117" s="20">
        <v>10</v>
      </c>
      <c r="N117" s="20" t="s">
        <v>68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41">
        <v>47177.35</v>
      </c>
      <c r="AG117" s="41" t="s">
        <v>739</v>
      </c>
      <c r="AH117" s="25" t="s">
        <v>737</v>
      </c>
      <c r="AI117" s="20"/>
      <c r="AJ117" s="27"/>
      <c r="AK117" s="41"/>
      <c r="AL117" s="41"/>
      <c r="AM117" s="20"/>
      <c r="AN117" s="41"/>
      <c r="AO117" s="41"/>
      <c r="AP117" s="20"/>
      <c r="AQ117" s="41"/>
      <c r="AR117" s="41"/>
      <c r="AS117" s="20"/>
      <c r="AT117" s="41"/>
      <c r="AU117" s="41"/>
      <c r="AV117" s="20"/>
      <c r="AW117" s="20"/>
      <c r="AX117" s="20"/>
      <c r="AY117" s="153"/>
      <c r="AZ117" s="55">
        <v>1690.9463400482559</v>
      </c>
      <c r="BA117" s="55">
        <v>18.000571206258009</v>
      </c>
      <c r="BB117" s="60">
        <v>30437</v>
      </c>
      <c r="BC117" s="40">
        <f t="shared" si="3"/>
        <v>0.493966009711511</v>
      </c>
      <c r="BD117" s="86"/>
    </row>
    <row r="118" spans="1:56" x14ac:dyDescent="0.25">
      <c r="A118" s="85"/>
      <c r="B118" s="20" t="s">
        <v>65</v>
      </c>
      <c r="C118" s="20"/>
      <c r="D118" s="20" t="s">
        <v>707</v>
      </c>
      <c r="E118" s="20"/>
      <c r="F118" s="25"/>
      <c r="G118" s="140">
        <v>800</v>
      </c>
      <c r="H118" s="141">
        <v>999</v>
      </c>
      <c r="I118" s="26" t="s">
        <v>436</v>
      </c>
      <c r="J118" s="26" t="s">
        <v>440</v>
      </c>
      <c r="K118" s="26" t="s">
        <v>439</v>
      </c>
      <c r="L118" s="27">
        <v>67</v>
      </c>
      <c r="M118" s="20">
        <v>10</v>
      </c>
      <c r="N118" s="20" t="s">
        <v>68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41">
        <v>41256.35</v>
      </c>
      <c r="AG118" s="41" t="s">
        <v>739</v>
      </c>
      <c r="AH118" s="25" t="s">
        <v>737</v>
      </c>
      <c r="AI118" s="20"/>
      <c r="AJ118" s="27"/>
      <c r="AK118" s="41"/>
      <c r="AL118" s="41"/>
      <c r="AM118" s="20"/>
      <c r="AN118" s="41"/>
      <c r="AO118" s="41"/>
      <c r="AP118" s="20"/>
      <c r="AQ118" s="41"/>
      <c r="AR118" s="41"/>
      <c r="AS118" s="20"/>
      <c r="AT118" s="41"/>
      <c r="AU118" s="41"/>
      <c r="AV118" s="20"/>
      <c r="AW118" s="20"/>
      <c r="AX118" s="20"/>
      <c r="AY118" s="153"/>
      <c r="AZ118" s="55">
        <v>1377.7609780633352</v>
      </c>
      <c r="BA118" s="55">
        <v>19.319025886053527</v>
      </c>
      <c r="BB118" s="60">
        <v>26617</v>
      </c>
      <c r="BC118" s="40">
        <f t="shared" si="3"/>
        <v>0.4319707356339747</v>
      </c>
      <c r="BD118" s="86"/>
    </row>
    <row r="119" spans="1:56" x14ac:dyDescent="0.25">
      <c r="A119" s="85"/>
      <c r="B119" s="20" t="s">
        <v>65</v>
      </c>
      <c r="C119" s="20"/>
      <c r="D119" s="20" t="s">
        <v>707</v>
      </c>
      <c r="E119" s="20"/>
      <c r="F119" s="25"/>
      <c r="G119" s="140">
        <v>3000</v>
      </c>
      <c r="H119" s="141">
        <v>3099</v>
      </c>
      <c r="I119" s="26" t="s">
        <v>441</v>
      </c>
      <c r="J119" s="26" t="s">
        <v>442</v>
      </c>
      <c r="K119" s="26" t="s">
        <v>443</v>
      </c>
      <c r="L119" s="27">
        <v>46</v>
      </c>
      <c r="M119" s="20">
        <v>10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31426.25</v>
      </c>
      <c r="AG119" s="41" t="s">
        <v>739</v>
      </c>
      <c r="AH119" s="25" t="s">
        <v>737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/>
      <c r="AZ119" s="55">
        <v>1128.8776703337871</v>
      </c>
      <c r="BA119" s="55">
        <v>17.960316279446893</v>
      </c>
      <c r="BB119" s="60">
        <v>20275</v>
      </c>
      <c r="BC119" s="40">
        <f t="shared" si="3"/>
        <v>0.32904559736179273</v>
      </c>
      <c r="BD119" s="86"/>
    </row>
    <row r="120" spans="1:56" x14ac:dyDescent="0.25">
      <c r="A120" s="85"/>
      <c r="B120" s="20" t="s">
        <v>65</v>
      </c>
      <c r="C120" s="20"/>
      <c r="D120" s="20" t="s">
        <v>707</v>
      </c>
      <c r="E120" s="20"/>
      <c r="F120" s="25"/>
      <c r="G120" s="140">
        <v>2500</v>
      </c>
      <c r="H120" s="141">
        <v>2999</v>
      </c>
      <c r="I120" s="26" t="s">
        <v>441</v>
      </c>
      <c r="J120" s="26" t="s">
        <v>444</v>
      </c>
      <c r="K120" s="26" t="s">
        <v>73</v>
      </c>
      <c r="L120" s="27">
        <v>57</v>
      </c>
      <c r="M120" s="20">
        <v>10</v>
      </c>
      <c r="N120" s="20" t="s">
        <v>68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30784.55</v>
      </c>
      <c r="AG120" s="41" t="s">
        <v>739</v>
      </c>
      <c r="AH120" s="25" t="s">
        <v>737</v>
      </c>
      <c r="AI120" s="20"/>
      <c r="AJ120" s="27"/>
      <c r="AK120" s="41"/>
      <c r="AL120" s="41"/>
      <c r="AM120" s="20"/>
      <c r="AN120" s="41"/>
      <c r="AO120" s="41"/>
      <c r="AP120" s="20"/>
      <c r="AQ120" s="41"/>
      <c r="AR120" s="41"/>
      <c r="AS120" s="20"/>
      <c r="AT120" s="41"/>
      <c r="AU120" s="41"/>
      <c r="AV120" s="20"/>
      <c r="AW120" s="20"/>
      <c r="AX120" s="20"/>
      <c r="AY120" s="153"/>
      <c r="AZ120" s="55">
        <v>1139.518589080848</v>
      </c>
      <c r="BA120" s="55">
        <v>17.430167607902714</v>
      </c>
      <c r="BB120" s="60">
        <v>19861</v>
      </c>
      <c r="BC120" s="40">
        <f t="shared" si="3"/>
        <v>0.32232673781516968</v>
      </c>
      <c r="BD120" s="86"/>
    </row>
    <row r="121" spans="1:56" x14ac:dyDescent="0.25">
      <c r="A121" s="85"/>
      <c r="B121" s="20" t="s">
        <v>65</v>
      </c>
      <c r="C121" s="20"/>
      <c r="D121" s="20" t="s">
        <v>707</v>
      </c>
      <c r="E121" s="20"/>
      <c r="F121" s="25"/>
      <c r="G121" s="140">
        <v>2900</v>
      </c>
      <c r="H121" s="141">
        <v>3099</v>
      </c>
      <c r="I121" s="26" t="s">
        <v>437</v>
      </c>
      <c r="J121" s="26" t="s">
        <v>442</v>
      </c>
      <c r="K121" s="26" t="s">
        <v>443</v>
      </c>
      <c r="L121" s="27">
        <v>28</v>
      </c>
      <c r="M121" s="20">
        <v>10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31987.350000000002</v>
      </c>
      <c r="AG121" s="41" t="s">
        <v>739</v>
      </c>
      <c r="AH121" s="25" t="s">
        <v>737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1146.444874661162</v>
      </c>
      <c r="BA121" s="55">
        <v>18.000865507030486</v>
      </c>
      <c r="BB121" s="60">
        <v>20637</v>
      </c>
      <c r="BC121" s="40">
        <f t="shared" si="3"/>
        <v>0.33492054218275297</v>
      </c>
      <c r="BD121" s="86"/>
    </row>
    <row r="122" spans="1:56" x14ac:dyDescent="0.25">
      <c r="A122" s="85"/>
      <c r="B122" s="20" t="s">
        <v>65</v>
      </c>
      <c r="C122" s="20"/>
      <c r="D122" s="20" t="s">
        <v>707</v>
      </c>
      <c r="E122" s="20"/>
      <c r="F122" s="25"/>
      <c r="G122" s="140"/>
      <c r="H122" s="141"/>
      <c r="I122" s="26" t="s">
        <v>708</v>
      </c>
      <c r="J122" s="26" t="s">
        <v>709</v>
      </c>
      <c r="K122" s="26" t="s">
        <v>75</v>
      </c>
      <c r="L122" s="27"/>
      <c r="M122" s="20">
        <v>10</v>
      </c>
      <c r="N122" s="20" t="s">
        <v>68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/>
      <c r="AG122" s="41" t="s">
        <v>739</v>
      </c>
      <c r="AH122" s="25" t="s">
        <v>737</v>
      </c>
      <c r="AI122" s="20"/>
      <c r="AJ122" s="27"/>
      <c r="AK122" s="41"/>
      <c r="AL122" s="41"/>
      <c r="AM122" s="20"/>
      <c r="AN122" s="41"/>
      <c r="AO122" s="41"/>
      <c r="AP122" s="20"/>
      <c r="AQ122" s="41"/>
      <c r="AR122" s="41"/>
      <c r="AS122" s="20"/>
      <c r="AT122" s="41"/>
      <c r="AU122" s="41"/>
      <c r="AV122" s="20"/>
      <c r="AW122" s="20"/>
      <c r="AX122" s="20"/>
      <c r="AY122" s="153"/>
      <c r="BB122" s="60">
        <v>66603</v>
      </c>
      <c r="BC122" s="40">
        <f t="shared" si="3"/>
        <v>1.0809087014099867</v>
      </c>
      <c r="BD122" s="86"/>
    </row>
    <row r="123" spans="1:56" x14ac:dyDescent="0.25">
      <c r="A123" s="85"/>
      <c r="B123" s="20" t="s">
        <v>65</v>
      </c>
      <c r="C123" s="20"/>
      <c r="D123" s="20" t="s">
        <v>707</v>
      </c>
      <c r="E123" s="20"/>
      <c r="F123" s="25"/>
      <c r="G123" s="140">
        <v>800</v>
      </c>
      <c r="H123" s="141">
        <v>1099</v>
      </c>
      <c r="I123" s="26" t="s">
        <v>444</v>
      </c>
      <c r="J123" s="26" t="s">
        <v>168</v>
      </c>
      <c r="K123" s="26" t="s">
        <v>75</v>
      </c>
      <c r="L123" s="27">
        <v>38</v>
      </c>
      <c r="M123" s="20">
        <v>10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41">
        <v>91984.75</v>
      </c>
      <c r="AG123" s="41" t="s">
        <v>739</v>
      </c>
      <c r="AH123" s="25" t="s">
        <v>737</v>
      </c>
      <c r="AI123" s="20"/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53"/>
      <c r="AZ123" s="55">
        <v>3297.0021008315139</v>
      </c>
      <c r="BA123" s="55">
        <v>17.999685224656972</v>
      </c>
      <c r="BB123" s="60">
        <v>59345</v>
      </c>
      <c r="BC123" s="40">
        <f t="shared" si="3"/>
        <v>0.96311768066266779</v>
      </c>
      <c r="BD123" s="86"/>
    </row>
    <row r="124" spans="1:56" x14ac:dyDescent="0.25">
      <c r="A124" s="85"/>
      <c r="B124" s="20" t="s">
        <v>65</v>
      </c>
      <c r="C124" s="20"/>
      <c r="D124" s="20" t="s">
        <v>710</v>
      </c>
      <c r="E124" s="20"/>
      <c r="F124" s="25"/>
      <c r="G124" s="140">
        <v>3000</v>
      </c>
      <c r="H124" s="141">
        <v>3199</v>
      </c>
      <c r="I124" s="26" t="s">
        <v>452</v>
      </c>
      <c r="J124" s="26" t="s">
        <v>453</v>
      </c>
      <c r="K124" s="26" t="s">
        <v>454</v>
      </c>
      <c r="L124" s="27">
        <v>44</v>
      </c>
      <c r="M124" s="20">
        <v>11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41">
        <v>68713.05</v>
      </c>
      <c r="AG124" s="41">
        <f>51275.01+665</f>
        <v>51940.01</v>
      </c>
      <c r="AH124" s="25" t="s">
        <v>700</v>
      </c>
      <c r="AI124" s="20"/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1847.1254487732081</v>
      </c>
      <c r="BA124" s="55">
        <v>23.999994169017054</v>
      </c>
      <c r="BB124" s="60">
        <v>44331</v>
      </c>
      <c r="BC124" s="40">
        <f t="shared" si="3"/>
        <v>0.71945353275687463</v>
      </c>
      <c r="BD124" s="86"/>
    </row>
    <row r="125" spans="1:56" x14ac:dyDescent="0.25">
      <c r="A125" s="85"/>
      <c r="B125" s="20" t="s">
        <v>65</v>
      </c>
      <c r="C125" s="20"/>
      <c r="D125" s="20" t="s">
        <v>710</v>
      </c>
      <c r="E125" s="20"/>
      <c r="F125" s="25"/>
      <c r="G125" s="140">
        <v>4000</v>
      </c>
      <c r="H125" s="141">
        <v>4099</v>
      </c>
      <c r="I125" s="26" t="s">
        <v>459</v>
      </c>
      <c r="J125" s="26" t="s">
        <v>460</v>
      </c>
      <c r="K125" s="26" t="s">
        <v>73</v>
      </c>
      <c r="L125" s="27">
        <v>38</v>
      </c>
      <c r="M125" s="20">
        <v>11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41">
        <v>7475.6500000000005</v>
      </c>
      <c r="AG125" s="41" t="s">
        <v>740</v>
      </c>
      <c r="AH125" s="25" t="s">
        <v>700</v>
      </c>
      <c r="AI125" s="20"/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53"/>
      <c r="AZ125" s="55">
        <v>185</v>
      </c>
      <c r="BA125" s="55">
        <v>26</v>
      </c>
      <c r="BB125" s="60">
        <v>4823</v>
      </c>
      <c r="BC125" s="40">
        <f t="shared" si="3"/>
        <v>7.8273090805224488E-2</v>
      </c>
      <c r="BD125" s="86"/>
    </row>
    <row r="126" spans="1:56" ht="30" x14ac:dyDescent="0.25">
      <c r="A126" s="85"/>
      <c r="B126" s="20" t="s">
        <v>65</v>
      </c>
      <c r="C126" s="20"/>
      <c r="D126" s="20" t="s">
        <v>313</v>
      </c>
      <c r="E126" s="24"/>
      <c r="F126" s="33"/>
      <c r="G126" s="149"/>
      <c r="H126" s="150"/>
      <c r="I126" s="151" t="s">
        <v>314</v>
      </c>
      <c r="J126" s="151"/>
      <c r="K126" s="151"/>
      <c r="L126" s="81"/>
      <c r="M126" s="152">
        <v>11</v>
      </c>
      <c r="N126" s="152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156"/>
      <c r="AC126" s="20"/>
      <c r="AD126" s="20"/>
      <c r="AE126" s="20"/>
      <c r="AF126" s="161">
        <v>20000</v>
      </c>
      <c r="AG126" s="41">
        <v>10500</v>
      </c>
      <c r="AH126" s="33" t="s">
        <v>74</v>
      </c>
      <c r="AI126" s="20" t="s">
        <v>148</v>
      </c>
      <c r="AJ126" s="27" t="s">
        <v>315</v>
      </c>
      <c r="AK126" s="41">
        <v>15774.47</v>
      </c>
      <c r="AL126" s="41"/>
      <c r="AM126" s="20" t="s">
        <v>316</v>
      </c>
      <c r="AN126" s="41">
        <v>1560.37</v>
      </c>
      <c r="AO126" s="41"/>
      <c r="AP126" s="20" t="s">
        <v>317</v>
      </c>
      <c r="AQ126" s="41">
        <v>2665.16</v>
      </c>
      <c r="AR126" s="41"/>
      <c r="AS126" s="20"/>
      <c r="AT126" s="41"/>
      <c r="AU126" s="41"/>
      <c r="AV126" s="20"/>
      <c r="AW126" s="20"/>
      <c r="AX126" s="20"/>
      <c r="AY126" s="162"/>
      <c r="AZ126" s="78"/>
      <c r="BA126" s="76"/>
      <c r="BB126" s="78"/>
      <c r="BC126" s="40">
        <f t="shared" si="3"/>
        <v>0</v>
      </c>
      <c r="BD126" s="86"/>
    </row>
    <row r="127" spans="1:56" x14ac:dyDescent="0.25">
      <c r="A127" s="85"/>
      <c r="B127" s="55" t="s">
        <v>65</v>
      </c>
      <c r="D127" s="55" t="s">
        <v>838</v>
      </c>
      <c r="F127" s="55"/>
      <c r="G127" s="105"/>
      <c r="H127" s="106"/>
      <c r="I127" s="58" t="s">
        <v>445</v>
      </c>
      <c r="J127" s="58" t="s">
        <v>73</v>
      </c>
      <c r="K127" s="58" t="s">
        <v>73</v>
      </c>
      <c r="M127" s="55">
        <v>11</v>
      </c>
      <c r="AH127" s="55"/>
      <c r="AI127" s="55" t="s">
        <v>115</v>
      </c>
      <c r="AJ127" s="55"/>
      <c r="AK127" s="55" t="s">
        <v>446</v>
      </c>
      <c r="AL127" s="55"/>
      <c r="AN127" s="55"/>
      <c r="AO127" s="55"/>
      <c r="AQ127" s="55"/>
      <c r="AR127" s="55"/>
      <c r="AT127" s="55"/>
      <c r="AU127" s="55"/>
      <c r="AY127" s="92"/>
      <c r="BB127" s="55">
        <v>15513</v>
      </c>
      <c r="BC127" s="40">
        <f t="shared" si="3"/>
        <v>0.2517624834462881</v>
      </c>
      <c r="BD127" s="86"/>
    </row>
    <row r="128" spans="1:56" x14ac:dyDescent="0.25">
      <c r="A128" s="85"/>
      <c r="B128" s="55" t="s">
        <v>65</v>
      </c>
      <c r="D128" s="55" t="s">
        <v>838</v>
      </c>
      <c r="F128" s="55"/>
      <c r="G128" s="105"/>
      <c r="H128" s="106"/>
      <c r="I128" s="58" t="s">
        <v>447</v>
      </c>
      <c r="J128" s="58" t="s">
        <v>448</v>
      </c>
      <c r="K128" s="58" t="s">
        <v>73</v>
      </c>
      <c r="M128" s="55">
        <v>11</v>
      </c>
      <c r="AH128" s="55"/>
      <c r="AI128" s="55" t="s">
        <v>115</v>
      </c>
      <c r="AJ128" s="55" t="s">
        <v>449</v>
      </c>
      <c r="AK128" s="55">
        <v>117000</v>
      </c>
      <c r="AL128" s="55"/>
      <c r="AN128" s="55"/>
      <c r="AO128" s="55"/>
      <c r="AQ128" s="55"/>
      <c r="AR128" s="55"/>
      <c r="AT128" s="55"/>
      <c r="AU128" s="55"/>
      <c r="AY128" s="92"/>
      <c r="BB128" s="55">
        <v>15086</v>
      </c>
      <c r="BC128" s="40">
        <f t="shared" si="3"/>
        <v>0.24483264521824935</v>
      </c>
      <c r="BD128" s="86"/>
    </row>
    <row r="129" spans="1:56" x14ac:dyDescent="0.25">
      <c r="A129" s="85"/>
      <c r="B129" s="55" t="s">
        <v>65</v>
      </c>
      <c r="D129" s="55" t="s">
        <v>838</v>
      </c>
      <c r="F129" s="55"/>
      <c r="G129" s="105"/>
      <c r="H129" s="106"/>
      <c r="I129" s="58" t="s">
        <v>450</v>
      </c>
      <c r="J129" s="58" t="s">
        <v>451</v>
      </c>
      <c r="K129" s="58" t="s">
        <v>73</v>
      </c>
      <c r="M129" s="55">
        <v>11</v>
      </c>
      <c r="AH129" s="55"/>
      <c r="AI129" s="55" t="s">
        <v>115</v>
      </c>
      <c r="AJ129" s="55"/>
      <c r="AK129" s="55" t="s">
        <v>446</v>
      </c>
      <c r="AL129" s="55"/>
      <c r="AN129" s="55"/>
      <c r="AO129" s="55"/>
      <c r="AQ129" s="55"/>
      <c r="AR129" s="55"/>
      <c r="AT129" s="55"/>
      <c r="AU129" s="55"/>
      <c r="AY129" s="92"/>
      <c r="BB129" s="55">
        <v>11656</v>
      </c>
      <c r="BC129" s="40">
        <f t="shared" si="3"/>
        <v>0.18916673158318403</v>
      </c>
      <c r="BD129" s="86"/>
    </row>
    <row r="130" spans="1:56" x14ac:dyDescent="0.25">
      <c r="A130" s="85"/>
      <c r="B130" s="55" t="s">
        <v>65</v>
      </c>
      <c r="F130" s="55"/>
      <c r="G130" s="105"/>
      <c r="H130" s="106"/>
      <c r="I130" s="58" t="s">
        <v>821</v>
      </c>
      <c r="J130" s="58" t="s">
        <v>457</v>
      </c>
      <c r="K130" s="58" t="s">
        <v>73</v>
      </c>
      <c r="M130" s="55">
        <v>11</v>
      </c>
      <c r="N130" s="55" t="s">
        <v>68</v>
      </c>
      <c r="AH130" s="55"/>
      <c r="AJ130" s="55"/>
      <c r="AK130" s="55"/>
      <c r="AL130" s="55"/>
      <c r="AN130" s="55"/>
      <c r="AO130" s="55"/>
      <c r="AQ130" s="55"/>
      <c r="AR130" s="55"/>
      <c r="AT130" s="55"/>
      <c r="AU130" s="55"/>
      <c r="AY130" s="92"/>
      <c r="BB130" s="55"/>
      <c r="BC130" s="40"/>
      <c r="BD130" s="86"/>
    </row>
    <row r="131" spans="1:56" x14ac:dyDescent="0.25">
      <c r="A131" s="85"/>
      <c r="B131" s="55" t="s">
        <v>65</v>
      </c>
      <c r="G131" s="108">
        <v>3800</v>
      </c>
      <c r="H131" s="109">
        <v>3999</v>
      </c>
      <c r="I131" s="58" t="s">
        <v>455</v>
      </c>
      <c r="J131" s="58" t="s">
        <v>448</v>
      </c>
      <c r="K131" s="58" t="s">
        <v>448</v>
      </c>
      <c r="L131" s="57">
        <v>40</v>
      </c>
      <c r="M131" s="55">
        <v>11</v>
      </c>
      <c r="N131" s="55" t="s">
        <v>68</v>
      </c>
      <c r="AF131" s="59">
        <v>59166.6</v>
      </c>
      <c r="AY131" s="110"/>
      <c r="AZ131" s="55">
        <v>1654.39682882032</v>
      </c>
      <c r="BA131" s="55">
        <v>23.072457185026227</v>
      </c>
      <c r="BB131" s="60">
        <v>38172</v>
      </c>
      <c r="BC131" s="40">
        <f t="shared" ref="BC131:BC159" si="4">BB131/(5280*11.67)</f>
        <v>0.61949832515385217</v>
      </c>
      <c r="BD131" s="86"/>
    </row>
    <row r="132" spans="1:56" x14ac:dyDescent="0.25">
      <c r="A132" s="85"/>
      <c r="B132" s="55" t="s">
        <v>65</v>
      </c>
      <c r="D132" s="55" t="s">
        <v>839</v>
      </c>
      <c r="F132" s="55"/>
      <c r="G132" s="105"/>
      <c r="H132" s="106"/>
      <c r="I132" s="58" t="s">
        <v>456</v>
      </c>
      <c r="J132" s="58" t="s">
        <v>457</v>
      </c>
      <c r="K132" s="58" t="s">
        <v>73</v>
      </c>
      <c r="M132" s="55">
        <v>11</v>
      </c>
      <c r="AH132" s="55"/>
      <c r="AI132" s="55" t="s">
        <v>115</v>
      </c>
      <c r="AJ132" s="55"/>
      <c r="AK132" s="55" t="s">
        <v>458</v>
      </c>
      <c r="AL132" s="55"/>
      <c r="AN132" s="55"/>
      <c r="AO132" s="55"/>
      <c r="AQ132" s="55"/>
      <c r="AR132" s="55"/>
      <c r="AT132" s="55"/>
      <c r="AU132" s="55"/>
      <c r="AY132" s="92"/>
      <c r="BB132" s="55">
        <v>6221</v>
      </c>
      <c r="BC132" s="40">
        <f t="shared" si="4"/>
        <v>0.10096141362208201</v>
      </c>
      <c r="BD132" s="86"/>
    </row>
    <row r="133" spans="1:56" x14ac:dyDescent="0.25">
      <c r="A133" s="85"/>
      <c r="B133" s="55" t="s">
        <v>65</v>
      </c>
      <c r="G133" s="108">
        <v>3800</v>
      </c>
      <c r="H133" s="109">
        <v>3899</v>
      </c>
      <c r="I133" s="58" t="s">
        <v>461</v>
      </c>
      <c r="J133" s="58" t="s">
        <v>448</v>
      </c>
      <c r="K133" s="58" t="s">
        <v>73</v>
      </c>
      <c r="L133" s="57">
        <v>61</v>
      </c>
      <c r="M133" s="55">
        <v>11</v>
      </c>
      <c r="N133" s="55" t="s">
        <v>68</v>
      </c>
      <c r="AF133" s="59">
        <v>19182.8</v>
      </c>
      <c r="AY133" s="110"/>
      <c r="AZ133" s="55">
        <v>563</v>
      </c>
      <c r="BA133" s="55">
        <v>21.982238010657195</v>
      </c>
      <c r="BB133" s="60">
        <v>12376</v>
      </c>
      <c r="BC133" s="40">
        <f t="shared" si="4"/>
        <v>0.20085170470774585</v>
      </c>
      <c r="BD133" s="86"/>
    </row>
    <row r="134" spans="1:56" x14ac:dyDescent="0.25">
      <c r="A134" s="85"/>
      <c r="B134" s="55" t="s">
        <v>65</v>
      </c>
      <c r="F134" s="55"/>
      <c r="G134" s="121">
        <v>2500</v>
      </c>
      <c r="H134" s="122">
        <v>2699</v>
      </c>
      <c r="I134" s="58" t="s">
        <v>95</v>
      </c>
      <c r="J134" s="58" t="s">
        <v>92</v>
      </c>
      <c r="K134" s="58" t="s">
        <v>462</v>
      </c>
      <c r="L134" s="57">
        <v>40.358250180474926</v>
      </c>
      <c r="M134" s="55">
        <v>11</v>
      </c>
      <c r="N134" s="55" t="s">
        <v>69</v>
      </c>
      <c r="AF134" s="59">
        <v>81156.519310349977</v>
      </c>
      <c r="AH134" s="55"/>
      <c r="AJ134" s="55"/>
      <c r="AK134" s="55"/>
      <c r="AL134" s="55"/>
      <c r="AN134" s="55"/>
      <c r="AO134" s="55"/>
      <c r="AQ134" s="55"/>
      <c r="AR134" s="55"/>
      <c r="AT134" s="55"/>
      <c r="AU134" s="55"/>
      <c r="AY134" s="110"/>
      <c r="AZ134" s="55">
        <v>2050.0974639499991</v>
      </c>
      <c r="BA134" s="55">
        <v>25.666666666666668</v>
      </c>
      <c r="BB134" s="55">
        <v>49185.769278999986</v>
      </c>
      <c r="BC134" s="40">
        <f t="shared" si="4"/>
        <v>0.79824221130001793</v>
      </c>
      <c r="BD134" s="86"/>
    </row>
    <row r="135" spans="1:56" x14ac:dyDescent="0.25">
      <c r="A135" s="85"/>
      <c r="B135" s="55" t="s">
        <v>65</v>
      </c>
      <c r="F135" s="55"/>
      <c r="G135" s="121">
        <v>2900</v>
      </c>
      <c r="H135" s="122">
        <v>2999</v>
      </c>
      <c r="I135" s="58" t="s">
        <v>95</v>
      </c>
      <c r="J135" s="58" t="s">
        <v>463</v>
      </c>
      <c r="K135" s="58" t="s">
        <v>464</v>
      </c>
      <c r="L135" s="57">
        <v>41.775003161959098</v>
      </c>
      <c r="M135" s="55">
        <v>11</v>
      </c>
      <c r="N135" s="55" t="s">
        <v>69</v>
      </c>
      <c r="AF135" s="59">
        <v>56927.956555469958</v>
      </c>
      <c r="AH135" s="55"/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1277.8163950599992</v>
      </c>
      <c r="BA135" s="55">
        <v>27.5</v>
      </c>
      <c r="BB135" s="55">
        <v>34501.791851799979</v>
      </c>
      <c r="BC135" s="40">
        <f t="shared" si="4"/>
        <v>0.55993404241320632</v>
      </c>
      <c r="BD135" s="86"/>
    </row>
    <row r="136" spans="1:56" x14ac:dyDescent="0.25">
      <c r="A136" s="85"/>
      <c r="B136" s="55" t="s">
        <v>65</v>
      </c>
      <c r="G136" s="108">
        <v>3900</v>
      </c>
      <c r="H136" s="109">
        <v>3999</v>
      </c>
      <c r="I136" s="58" t="s">
        <v>465</v>
      </c>
      <c r="J136" s="58" t="s">
        <v>448</v>
      </c>
      <c r="K136" s="58" t="s">
        <v>455</v>
      </c>
      <c r="L136" s="57">
        <v>41</v>
      </c>
      <c r="M136" s="55">
        <v>11</v>
      </c>
      <c r="N136" s="55" t="s">
        <v>68</v>
      </c>
      <c r="AF136" s="59">
        <v>23192.65</v>
      </c>
      <c r="AY136" s="110"/>
      <c r="AZ136" s="55">
        <v>623</v>
      </c>
      <c r="BA136" s="55">
        <v>24.01765650080257</v>
      </c>
      <c r="BB136" s="60">
        <v>14963</v>
      </c>
      <c r="BC136" s="40">
        <f t="shared" si="4"/>
        <v>0.24283646230947004</v>
      </c>
      <c r="BD136" s="86"/>
    </row>
    <row r="137" spans="1:56" x14ac:dyDescent="0.25">
      <c r="A137" s="85"/>
      <c r="B137" s="55" t="s">
        <v>65</v>
      </c>
      <c r="G137" s="108">
        <v>3800</v>
      </c>
      <c r="H137" s="109">
        <v>3899</v>
      </c>
      <c r="I137" s="58" t="s">
        <v>466</v>
      </c>
      <c r="J137" s="58" t="s">
        <v>448</v>
      </c>
      <c r="K137" s="58" t="s">
        <v>73</v>
      </c>
      <c r="L137" s="57">
        <v>28</v>
      </c>
      <c r="M137" s="55">
        <v>11</v>
      </c>
      <c r="N137" s="55" t="s">
        <v>68</v>
      </c>
      <c r="AF137" s="59">
        <v>19295.95</v>
      </c>
      <c r="AY137" s="110"/>
      <c r="AZ137" s="55">
        <v>566</v>
      </c>
      <c r="BA137" s="55">
        <v>21.99469964664311</v>
      </c>
      <c r="BB137" s="60">
        <v>12449</v>
      </c>
      <c r="BC137" s="40">
        <f t="shared" si="4"/>
        <v>0.2020364311495417</v>
      </c>
      <c r="BD137" s="86"/>
    </row>
    <row r="138" spans="1:56" x14ac:dyDescent="0.25">
      <c r="A138" s="85"/>
      <c r="B138" s="55" t="s">
        <v>65</v>
      </c>
      <c r="D138" s="55" t="s">
        <v>838</v>
      </c>
      <c r="F138" s="55"/>
      <c r="G138" s="105"/>
      <c r="H138" s="106"/>
      <c r="I138" s="58" t="s">
        <v>451</v>
      </c>
      <c r="J138" s="58" t="s">
        <v>467</v>
      </c>
      <c r="K138" s="58" t="s">
        <v>467</v>
      </c>
      <c r="M138" s="55">
        <v>11</v>
      </c>
      <c r="AH138" s="55"/>
      <c r="AI138" s="55" t="s">
        <v>115</v>
      </c>
      <c r="AJ138" s="55"/>
      <c r="AK138" s="55" t="s">
        <v>446</v>
      </c>
      <c r="AL138" s="55"/>
      <c r="AN138" s="55"/>
      <c r="AO138" s="55"/>
      <c r="AQ138" s="55"/>
      <c r="AR138" s="55"/>
      <c r="AT138" s="55"/>
      <c r="AU138" s="55"/>
      <c r="AY138" s="92"/>
      <c r="BB138" s="55">
        <v>35998</v>
      </c>
      <c r="BC138" s="40">
        <f t="shared" si="4"/>
        <v>0.58421619796941138</v>
      </c>
      <c r="BD138" s="86"/>
    </row>
    <row r="139" spans="1:56" x14ac:dyDescent="0.25">
      <c r="A139" s="85"/>
      <c r="B139" s="55" t="s">
        <v>65</v>
      </c>
      <c r="D139" s="55" t="s">
        <v>839</v>
      </c>
      <c r="F139" s="55"/>
      <c r="G139" s="105"/>
      <c r="H139" s="106"/>
      <c r="I139" s="58" t="s">
        <v>468</v>
      </c>
      <c r="J139" s="58" t="s">
        <v>457</v>
      </c>
      <c r="K139" s="58" t="s">
        <v>469</v>
      </c>
      <c r="M139" s="55">
        <v>11</v>
      </c>
      <c r="AH139" s="55"/>
      <c r="AI139" s="55" t="s">
        <v>115</v>
      </c>
      <c r="AJ139" s="55"/>
      <c r="AK139" s="55" t="s">
        <v>458</v>
      </c>
      <c r="AL139" s="55"/>
      <c r="AN139" s="55"/>
      <c r="AO139" s="55"/>
      <c r="AQ139" s="55"/>
      <c r="AR139" s="55"/>
      <c r="AT139" s="55"/>
      <c r="AU139" s="55"/>
      <c r="AY139" s="92"/>
      <c r="BB139" s="55">
        <v>33728</v>
      </c>
      <c r="BC139" s="40">
        <f t="shared" si="4"/>
        <v>0.54737607436836233</v>
      </c>
      <c r="BD139" s="86"/>
    </row>
    <row r="140" spans="1:56" x14ac:dyDescent="0.25">
      <c r="A140" s="85"/>
      <c r="B140" s="55" t="s">
        <v>65</v>
      </c>
      <c r="D140" s="55" t="s">
        <v>839</v>
      </c>
      <c r="F140" s="55"/>
      <c r="G140" s="105"/>
      <c r="H140" s="106"/>
      <c r="I140" s="58" t="s">
        <v>470</v>
      </c>
      <c r="J140" s="58" t="s">
        <v>468</v>
      </c>
      <c r="K140" s="58" t="s">
        <v>73</v>
      </c>
      <c r="M140" s="55">
        <v>11</v>
      </c>
      <c r="AH140" s="55"/>
      <c r="AI140" s="55" t="s">
        <v>115</v>
      </c>
      <c r="AJ140" s="55"/>
      <c r="AK140" s="55" t="s">
        <v>458</v>
      </c>
      <c r="AL140" s="55"/>
      <c r="AN140" s="55"/>
      <c r="AO140" s="55"/>
      <c r="AQ140" s="55"/>
      <c r="AR140" s="55"/>
      <c r="AT140" s="55"/>
      <c r="AU140" s="55"/>
      <c r="AY140" s="92"/>
      <c r="BB140" s="55">
        <v>4627</v>
      </c>
      <c r="BC140" s="40">
        <f t="shared" si="4"/>
        <v>7.5092181454649326E-2</v>
      </c>
      <c r="BD140" s="86"/>
    </row>
    <row r="141" spans="1:56" x14ac:dyDescent="0.25">
      <c r="A141" s="85"/>
      <c r="B141" s="55" t="s">
        <v>65</v>
      </c>
      <c r="D141" s="55" t="s">
        <v>839</v>
      </c>
      <c r="F141" s="55"/>
      <c r="G141" s="105"/>
      <c r="H141" s="106"/>
      <c r="I141" s="58" t="s">
        <v>457</v>
      </c>
      <c r="J141" s="58" t="s">
        <v>471</v>
      </c>
      <c r="K141" s="58" t="s">
        <v>469</v>
      </c>
      <c r="M141" s="55">
        <v>11</v>
      </c>
      <c r="N141" s="55" t="s">
        <v>68</v>
      </c>
      <c r="AH141" s="55"/>
      <c r="AI141" s="55" t="s">
        <v>115</v>
      </c>
      <c r="AJ141" s="55" t="s">
        <v>472</v>
      </c>
      <c r="AK141" s="55">
        <v>207000</v>
      </c>
      <c r="AL141" s="55"/>
      <c r="AN141" s="55"/>
      <c r="AO141" s="55"/>
      <c r="AQ141" s="55"/>
      <c r="AR141" s="55"/>
      <c r="AT141" s="55"/>
      <c r="AU141" s="55"/>
      <c r="AY141" s="92"/>
      <c r="BB141" s="55">
        <v>73246</v>
      </c>
      <c r="BC141" s="40">
        <f t="shared" si="4"/>
        <v>1.1887188076134092</v>
      </c>
      <c r="BD141" s="86"/>
    </row>
    <row r="142" spans="1:56" x14ac:dyDescent="0.25">
      <c r="A142" s="85"/>
      <c r="B142" s="55" t="s">
        <v>65</v>
      </c>
      <c r="D142" s="55" t="s">
        <v>865</v>
      </c>
      <c r="F142" s="55"/>
      <c r="G142" s="121">
        <v>8300</v>
      </c>
      <c r="H142" s="122">
        <v>8599</v>
      </c>
      <c r="I142" s="58" t="s">
        <v>473</v>
      </c>
      <c r="J142" s="58" t="s">
        <v>474</v>
      </c>
      <c r="K142" s="58" t="s">
        <v>464</v>
      </c>
      <c r="L142" s="57">
        <v>40</v>
      </c>
      <c r="M142" s="55">
        <v>11</v>
      </c>
      <c r="N142" s="55" t="s">
        <v>69</v>
      </c>
      <c r="AF142" s="59">
        <v>168567.3</v>
      </c>
      <c r="AH142" s="55"/>
      <c r="AJ142" s="55"/>
      <c r="AK142" s="55"/>
      <c r="AL142" s="55"/>
      <c r="AN142" s="55"/>
      <c r="AO142" s="55"/>
      <c r="AQ142" s="55"/>
      <c r="AR142" s="55"/>
      <c r="AT142" s="55"/>
      <c r="AU142" s="55"/>
      <c r="AY142" s="110"/>
      <c r="AZ142" s="55">
        <v>3083.100268191246</v>
      </c>
      <c r="BA142" s="55">
        <v>33.136126338159968</v>
      </c>
      <c r="BB142" s="55">
        <v>102162</v>
      </c>
      <c r="BC142" s="40">
        <f t="shared" si="4"/>
        <v>1.6580003115992834</v>
      </c>
      <c r="BD142" s="86"/>
    </row>
    <row r="143" spans="1:56" x14ac:dyDescent="0.25">
      <c r="A143" s="85"/>
      <c r="B143" s="55" t="s">
        <v>65</v>
      </c>
      <c r="D143" s="55" t="s">
        <v>839</v>
      </c>
      <c r="F143" s="55"/>
      <c r="G143" s="105"/>
      <c r="H143" s="106"/>
      <c r="I143" s="58" t="s">
        <v>475</v>
      </c>
      <c r="J143" s="58" t="s">
        <v>457</v>
      </c>
      <c r="K143" s="58" t="s">
        <v>73</v>
      </c>
      <c r="M143" s="55">
        <v>11</v>
      </c>
      <c r="AH143" s="55"/>
      <c r="AI143" s="55" t="s">
        <v>115</v>
      </c>
      <c r="AJ143" s="55"/>
      <c r="AK143" s="55" t="s">
        <v>458</v>
      </c>
      <c r="AL143" s="55"/>
      <c r="AN143" s="55"/>
      <c r="AO143" s="55"/>
      <c r="AQ143" s="55"/>
      <c r="AR143" s="55"/>
      <c r="AT143" s="55"/>
      <c r="AU143" s="55"/>
      <c r="AY143" s="92"/>
      <c r="BB143" s="55">
        <v>4172</v>
      </c>
      <c r="BC143" s="40">
        <f t="shared" si="4"/>
        <v>6.7707927605099846E-2</v>
      </c>
      <c r="BD143" s="86"/>
    </row>
    <row r="144" spans="1:56" x14ac:dyDescent="0.25">
      <c r="A144" s="98"/>
      <c r="B144" s="20" t="s">
        <v>65</v>
      </c>
      <c r="C144" s="20"/>
      <c r="D144" s="20"/>
      <c r="E144" s="20"/>
      <c r="F144" s="25"/>
      <c r="G144" s="140"/>
      <c r="H144" s="141"/>
      <c r="I144" s="26" t="s">
        <v>711</v>
      </c>
      <c r="J144" s="26"/>
      <c r="K144" s="26"/>
      <c r="L144" s="27"/>
      <c r="M144" s="20">
        <v>12</v>
      </c>
      <c r="N144" s="20" t="s">
        <v>68</v>
      </c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41">
        <v>5000</v>
      </c>
      <c r="AG144" s="41" t="s">
        <v>712</v>
      </c>
      <c r="AH144" s="25" t="s">
        <v>700</v>
      </c>
      <c r="AI144" s="20" t="s">
        <v>115</v>
      </c>
      <c r="AJ144" s="27"/>
      <c r="AK144" s="41"/>
      <c r="AL144" s="41"/>
      <c r="AM144" s="20"/>
      <c r="AN144" s="41"/>
      <c r="AO144" s="41"/>
      <c r="AP144" s="20"/>
      <c r="AQ144" s="41"/>
      <c r="AR144" s="41"/>
      <c r="AS144" s="20"/>
      <c r="AT144" s="41"/>
      <c r="AU144" s="41"/>
      <c r="AV144" s="20"/>
      <c r="AW144" s="20"/>
      <c r="AX144" s="20"/>
      <c r="AY144" s="153"/>
      <c r="AZ144" s="20"/>
      <c r="BA144" s="20"/>
      <c r="BB144" s="42">
        <v>3508</v>
      </c>
      <c r="BC144" s="40">
        <f t="shared" si="4"/>
        <v>5.6931785723559503E-2</v>
      </c>
      <c r="BD144" s="86"/>
    </row>
    <row r="145" spans="1:56" x14ac:dyDescent="0.25">
      <c r="A145" s="85"/>
      <c r="B145" s="20" t="s">
        <v>65</v>
      </c>
      <c r="C145" s="20"/>
      <c r="D145" s="20" t="s">
        <v>282</v>
      </c>
      <c r="E145" s="24"/>
      <c r="F145" s="25"/>
      <c r="G145" s="112">
        <v>3600</v>
      </c>
      <c r="H145" s="113">
        <v>3699</v>
      </c>
      <c r="I145" s="154" t="s">
        <v>236</v>
      </c>
      <c r="J145" s="154" t="s">
        <v>232</v>
      </c>
      <c r="K145" s="154" t="s">
        <v>73</v>
      </c>
      <c r="L145" s="81">
        <v>27</v>
      </c>
      <c r="M145" s="20">
        <v>12</v>
      </c>
      <c r="N145" s="20" t="s">
        <v>68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7"/>
      <c r="AC145" s="20"/>
      <c r="AD145" s="20"/>
      <c r="AE145" s="20"/>
      <c r="AF145" s="41">
        <v>5800.1</v>
      </c>
      <c r="AG145" s="41">
        <v>13978.4</v>
      </c>
      <c r="AH145" s="25" t="s">
        <v>700</v>
      </c>
      <c r="AI145" s="20"/>
      <c r="AJ145" s="27"/>
      <c r="AK145" s="41"/>
      <c r="AL145" s="41"/>
      <c r="AM145" s="20"/>
      <c r="AN145" s="41"/>
      <c r="AO145" s="41"/>
      <c r="AP145" s="20"/>
      <c r="AQ145" s="41"/>
      <c r="AR145" s="41"/>
      <c r="AS145" s="20"/>
      <c r="AT145" s="41"/>
      <c r="AU145" s="41"/>
      <c r="AV145" s="20"/>
      <c r="AW145" s="20"/>
      <c r="AX145" s="20"/>
      <c r="AY145" s="114"/>
      <c r="AZ145" s="42">
        <v>208</v>
      </c>
      <c r="BA145" s="42">
        <v>18</v>
      </c>
      <c r="BB145" s="87">
        <v>3742</v>
      </c>
      <c r="BC145" s="40">
        <f t="shared" si="4"/>
        <v>6.0729401989042094E-2</v>
      </c>
      <c r="BD145" s="86"/>
    </row>
    <row r="146" spans="1:56" x14ac:dyDescent="0.25">
      <c r="A146" s="85"/>
      <c r="B146" s="20" t="s">
        <v>65</v>
      </c>
      <c r="C146" s="20"/>
      <c r="D146" s="20" t="s">
        <v>752</v>
      </c>
      <c r="E146" s="20"/>
      <c r="F146" s="25"/>
      <c r="G146" s="142">
        <v>6600</v>
      </c>
      <c r="H146" s="143">
        <v>7099</v>
      </c>
      <c r="I146" s="26" t="s">
        <v>476</v>
      </c>
      <c r="J146" s="26" t="s">
        <v>234</v>
      </c>
      <c r="K146" s="26" t="s">
        <v>477</v>
      </c>
      <c r="L146" s="27">
        <v>55</v>
      </c>
      <c r="M146" s="20">
        <v>12</v>
      </c>
      <c r="N146" s="20" t="s">
        <v>68</v>
      </c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41">
        <v>74429.45</v>
      </c>
      <c r="AG146" s="41">
        <v>196212.95</v>
      </c>
      <c r="AH146" s="25" t="s">
        <v>746</v>
      </c>
      <c r="AI146" s="20"/>
      <c r="AJ146" s="27"/>
      <c r="AK146" s="41"/>
      <c r="AL146" s="41"/>
      <c r="AM146" s="20"/>
      <c r="AN146" s="41"/>
      <c r="AO146" s="41"/>
      <c r="AP146" s="20"/>
      <c r="AQ146" s="41"/>
      <c r="AR146" s="41"/>
      <c r="AS146" s="20"/>
      <c r="AT146" s="41"/>
      <c r="AU146" s="41"/>
      <c r="AV146" s="20"/>
      <c r="AW146" s="20"/>
      <c r="AX146" s="20"/>
      <c r="AY146" s="153"/>
      <c r="AZ146" s="20">
        <v>2527</v>
      </c>
      <c r="BA146" s="20">
        <v>19</v>
      </c>
      <c r="BB146" s="60">
        <v>48019</v>
      </c>
      <c r="BC146" s="40">
        <f t="shared" si="4"/>
        <v>0.77930656176157465</v>
      </c>
      <c r="BD146" s="86"/>
    </row>
    <row r="147" spans="1:56" x14ac:dyDescent="0.25">
      <c r="A147" s="85"/>
      <c r="B147" s="20" t="s">
        <v>65</v>
      </c>
      <c r="C147" s="20"/>
      <c r="D147" s="20" t="s">
        <v>752</v>
      </c>
      <c r="E147" s="20"/>
      <c r="F147" s="25"/>
      <c r="G147" s="142">
        <v>6600</v>
      </c>
      <c r="H147" s="143">
        <v>6999</v>
      </c>
      <c r="I147" s="26" t="s">
        <v>483</v>
      </c>
      <c r="J147" s="26" t="s">
        <v>234</v>
      </c>
      <c r="K147" s="26" t="s">
        <v>170</v>
      </c>
      <c r="L147" s="27">
        <v>37</v>
      </c>
      <c r="M147" s="20">
        <v>12</v>
      </c>
      <c r="N147" s="20" t="s">
        <v>68</v>
      </c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41">
        <v>57568.55</v>
      </c>
      <c r="AG147" s="41" t="s">
        <v>788</v>
      </c>
      <c r="AH147" s="25" t="s">
        <v>746</v>
      </c>
      <c r="AI147" s="20"/>
      <c r="AJ147" s="27"/>
      <c r="AK147" s="41"/>
      <c r="AL147" s="41"/>
      <c r="AM147" s="20"/>
      <c r="AN147" s="41"/>
      <c r="AO147" s="41"/>
      <c r="AP147" s="20"/>
      <c r="AQ147" s="41"/>
      <c r="AR147" s="41"/>
      <c r="AS147" s="20"/>
      <c r="AT147" s="41"/>
      <c r="AU147" s="41"/>
      <c r="AV147" s="20"/>
      <c r="AW147" s="20"/>
      <c r="AX147" s="20"/>
      <c r="AY147" s="155"/>
      <c r="AZ147" s="20">
        <v>2063</v>
      </c>
      <c r="BA147" s="20">
        <v>18</v>
      </c>
      <c r="BB147" s="60">
        <v>37141</v>
      </c>
      <c r="BC147" s="40">
        <f t="shared" si="4"/>
        <v>0.60276609280465321</v>
      </c>
      <c r="BD147" s="86"/>
    </row>
    <row r="148" spans="1:56" x14ac:dyDescent="0.25">
      <c r="A148" s="85"/>
      <c r="B148" s="55" t="s">
        <v>65</v>
      </c>
      <c r="D148" s="55" t="s">
        <v>478</v>
      </c>
      <c r="G148" s="108">
        <v>10500</v>
      </c>
      <c r="H148" s="109">
        <v>10699</v>
      </c>
      <c r="I148" s="58" t="s">
        <v>479</v>
      </c>
      <c r="J148" s="58" t="s">
        <v>480</v>
      </c>
      <c r="K148" s="58" t="s">
        <v>73</v>
      </c>
      <c r="L148" s="57">
        <v>29</v>
      </c>
      <c r="M148" s="55">
        <v>12</v>
      </c>
      <c r="N148" s="55" t="s">
        <v>68</v>
      </c>
      <c r="AF148" s="59">
        <v>190025.35</v>
      </c>
      <c r="AG148" s="59" t="s">
        <v>481</v>
      </c>
      <c r="AY148" s="120"/>
      <c r="AZ148" s="55">
        <v>3831.176538357161</v>
      </c>
      <c r="BA148" s="55">
        <v>32.000091557402101</v>
      </c>
      <c r="BB148" s="60">
        <v>122597</v>
      </c>
      <c r="BC148" s="40">
        <f t="shared" si="4"/>
        <v>1.9896425696554232</v>
      </c>
      <c r="BD148" s="86"/>
    </row>
    <row r="149" spans="1:56" x14ac:dyDescent="0.25">
      <c r="A149" s="85"/>
      <c r="B149" s="55" t="s">
        <v>65</v>
      </c>
      <c r="D149" s="55" t="s">
        <v>752</v>
      </c>
      <c r="G149" s="108">
        <v>6500</v>
      </c>
      <c r="H149" s="109">
        <v>7199</v>
      </c>
      <c r="I149" s="31" t="s">
        <v>235</v>
      </c>
      <c r="J149" s="58" t="s">
        <v>482</v>
      </c>
      <c r="K149" s="58" t="s">
        <v>477</v>
      </c>
      <c r="L149" s="57">
        <v>26</v>
      </c>
      <c r="M149" s="55">
        <v>12</v>
      </c>
      <c r="N149" s="55" t="s">
        <v>68</v>
      </c>
      <c r="AF149" s="59">
        <v>80646.5</v>
      </c>
      <c r="AY149" s="110"/>
      <c r="AZ149" s="55">
        <v>2863.2501174435429</v>
      </c>
      <c r="BA149" s="55">
        <v>18.171657335495045</v>
      </c>
      <c r="BB149" s="60">
        <v>52030</v>
      </c>
      <c r="BC149" s="40">
        <f t="shared" si="4"/>
        <v>0.84440159954298777</v>
      </c>
      <c r="BD149" s="86"/>
    </row>
    <row r="150" spans="1:56" x14ac:dyDescent="0.25">
      <c r="A150" s="85"/>
      <c r="B150" s="55" t="s">
        <v>65</v>
      </c>
      <c r="D150" s="55" t="s">
        <v>478</v>
      </c>
      <c r="F150" s="55"/>
      <c r="G150" s="121">
        <v>7000</v>
      </c>
      <c r="H150" s="122">
        <v>7499</v>
      </c>
      <c r="I150" s="58" t="s">
        <v>480</v>
      </c>
      <c r="J150" s="58" t="s">
        <v>484</v>
      </c>
      <c r="K150" s="58" t="s">
        <v>169</v>
      </c>
      <c r="L150" s="57">
        <v>29</v>
      </c>
      <c r="M150" s="55">
        <v>12</v>
      </c>
      <c r="N150" s="55" t="s">
        <v>71</v>
      </c>
      <c r="AF150" s="59">
        <v>225680</v>
      </c>
      <c r="AG150" s="59">
        <v>7236.52</v>
      </c>
      <c r="AH150" s="55"/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/>
      <c r="AZ150" s="55">
        <v>3792.9346400966961</v>
      </c>
      <c r="BA150" s="55">
        <v>34.000058592286294</v>
      </c>
      <c r="BB150" s="55">
        <v>128960</v>
      </c>
      <c r="BC150" s="40">
        <f t="shared" si="4"/>
        <v>2.0929085196437383</v>
      </c>
      <c r="BD150" s="86"/>
    </row>
    <row r="151" spans="1:56" x14ac:dyDescent="0.25">
      <c r="A151" s="85"/>
      <c r="B151" s="55" t="s">
        <v>65</v>
      </c>
      <c r="D151" s="55" t="s">
        <v>478</v>
      </c>
      <c r="G151" s="108">
        <v>7000</v>
      </c>
      <c r="H151" s="109">
        <v>7099</v>
      </c>
      <c r="I151" s="58" t="s">
        <v>485</v>
      </c>
      <c r="J151" s="58" t="s">
        <v>479</v>
      </c>
      <c r="K151" s="58" t="s">
        <v>73</v>
      </c>
      <c r="L151" s="57">
        <v>41</v>
      </c>
      <c r="M151" s="55">
        <v>12</v>
      </c>
      <c r="N151" s="55" t="s">
        <v>68</v>
      </c>
      <c r="AF151" s="59">
        <v>28817.600000000002</v>
      </c>
      <c r="AG151" s="59" t="s">
        <v>481</v>
      </c>
      <c r="AY151" s="110"/>
      <c r="AZ151" s="55">
        <v>581</v>
      </c>
      <c r="BA151" s="55">
        <v>32</v>
      </c>
      <c r="BB151" s="60">
        <v>18592</v>
      </c>
      <c r="BC151" s="40">
        <f t="shared" si="4"/>
        <v>0.30173197268312951</v>
      </c>
      <c r="BD151" s="86"/>
    </row>
    <row r="152" spans="1:56" x14ac:dyDescent="0.25">
      <c r="A152" s="85"/>
      <c r="B152" s="20" t="s">
        <v>65</v>
      </c>
      <c r="C152" s="20"/>
      <c r="D152" s="20" t="s">
        <v>488</v>
      </c>
      <c r="E152" s="20"/>
      <c r="F152" s="25"/>
      <c r="G152" s="140">
        <v>4204</v>
      </c>
      <c r="H152" s="141">
        <v>4299</v>
      </c>
      <c r="I152" s="26" t="s">
        <v>489</v>
      </c>
      <c r="J152" s="26" t="s">
        <v>490</v>
      </c>
      <c r="K152" s="26" t="s">
        <v>73</v>
      </c>
      <c r="L152" s="27">
        <v>34</v>
      </c>
      <c r="M152" s="20">
        <v>13</v>
      </c>
      <c r="N152" s="20" t="s">
        <v>68</v>
      </c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41">
        <v>16487.350000000002</v>
      </c>
      <c r="AG152" s="20" t="s">
        <v>713</v>
      </c>
      <c r="AH152" s="41" t="s">
        <v>700</v>
      </c>
      <c r="AI152" s="20"/>
      <c r="AJ152" s="27"/>
      <c r="AK152" s="41"/>
      <c r="AL152" s="41"/>
      <c r="AM152" s="20"/>
      <c r="AN152" s="41"/>
      <c r="AO152" s="41"/>
      <c r="AP152" s="20"/>
      <c r="AQ152" s="41"/>
      <c r="AR152" s="41"/>
      <c r="AS152" s="20"/>
      <c r="AT152" s="41"/>
      <c r="AU152" s="41"/>
      <c r="AV152" s="20"/>
      <c r="AW152" s="20"/>
      <c r="AX152" s="20"/>
      <c r="AY152" s="153"/>
      <c r="AZ152" s="20">
        <v>443</v>
      </c>
      <c r="BA152" s="20">
        <v>24</v>
      </c>
      <c r="BB152" s="42">
        <v>10637</v>
      </c>
      <c r="BC152" s="40">
        <f t="shared" si="4"/>
        <v>0.17262924878606112</v>
      </c>
      <c r="BD152" s="86"/>
    </row>
    <row r="153" spans="1:56" x14ac:dyDescent="0.25">
      <c r="A153" s="85"/>
      <c r="B153" s="20" t="s">
        <v>65</v>
      </c>
      <c r="C153" s="20"/>
      <c r="D153" s="20" t="s">
        <v>488</v>
      </c>
      <c r="E153" s="20"/>
      <c r="F153" s="25"/>
      <c r="G153" s="140">
        <v>4400</v>
      </c>
      <c r="H153" s="141">
        <v>5199</v>
      </c>
      <c r="I153" s="26" t="s">
        <v>490</v>
      </c>
      <c r="J153" s="26" t="s">
        <v>491</v>
      </c>
      <c r="K153" s="26" t="s">
        <v>73</v>
      </c>
      <c r="L153" s="27">
        <v>30</v>
      </c>
      <c r="M153" s="20">
        <v>13</v>
      </c>
      <c r="N153" s="20" t="s">
        <v>68</v>
      </c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41">
        <v>286088.15000000002</v>
      </c>
      <c r="AG153" s="20">
        <f>473432.84+11947.35</f>
        <v>485380.19</v>
      </c>
      <c r="AH153" s="41" t="s">
        <v>700</v>
      </c>
      <c r="AI153" s="20"/>
      <c r="AJ153" s="27"/>
      <c r="AK153" s="41"/>
      <c r="AL153" s="41"/>
      <c r="AM153" s="20"/>
      <c r="AN153" s="41"/>
      <c r="AO153" s="41"/>
      <c r="AP153" s="20"/>
      <c r="AQ153" s="41"/>
      <c r="AR153" s="41"/>
      <c r="AS153" s="20"/>
      <c r="AT153" s="41"/>
      <c r="AU153" s="41"/>
      <c r="AV153" s="20"/>
      <c r="AW153" s="20"/>
      <c r="AX153" s="20"/>
      <c r="AY153" s="153"/>
      <c r="AZ153" s="20">
        <v>5127.0330917008905</v>
      </c>
      <c r="BA153" s="20">
        <v>35.999962687732136</v>
      </c>
      <c r="BB153" s="42">
        <v>184573</v>
      </c>
      <c r="BC153" s="40">
        <f t="shared" si="4"/>
        <v>2.9954590896107605</v>
      </c>
      <c r="BD153" s="86"/>
    </row>
    <row r="154" spans="1:56" x14ac:dyDescent="0.25">
      <c r="A154" s="85"/>
      <c r="B154" s="20" t="s">
        <v>65</v>
      </c>
      <c r="C154" s="20"/>
      <c r="D154" s="20" t="s">
        <v>488</v>
      </c>
      <c r="E154" s="20"/>
      <c r="F154" s="25"/>
      <c r="G154" s="140">
        <v>11300</v>
      </c>
      <c r="H154" s="141">
        <v>11899</v>
      </c>
      <c r="I154" s="26" t="s">
        <v>500</v>
      </c>
      <c r="J154" s="26" t="s">
        <v>138</v>
      </c>
      <c r="K154" s="26" t="s">
        <v>490</v>
      </c>
      <c r="L154" s="27">
        <v>43</v>
      </c>
      <c r="M154" s="20">
        <v>13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227805.05000000002</v>
      </c>
      <c r="AG154" s="20" t="s">
        <v>713</v>
      </c>
      <c r="AH154" s="41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5" t="s">
        <v>501</v>
      </c>
      <c r="AZ154" s="20">
        <v>4052.8740212234893</v>
      </c>
      <c r="BA154" s="20">
        <v>36.263402027885412</v>
      </c>
      <c r="BB154" s="42">
        <v>146971</v>
      </c>
      <c r="BC154" s="40">
        <f t="shared" si="4"/>
        <v>2.3852113681805198</v>
      </c>
      <c r="BD154" s="86"/>
    </row>
    <row r="155" spans="1:56" s="20" customFormat="1" x14ac:dyDescent="0.25">
      <c r="A155" s="85"/>
      <c r="B155" s="20" t="s">
        <v>65</v>
      </c>
      <c r="D155" s="20" t="s">
        <v>488</v>
      </c>
      <c r="F155" s="25"/>
      <c r="G155" s="140">
        <v>5100</v>
      </c>
      <c r="H155" s="141">
        <v>5299</v>
      </c>
      <c r="I155" s="26" t="s">
        <v>502</v>
      </c>
      <c r="J155" s="26" t="s">
        <v>500</v>
      </c>
      <c r="K155" s="26" t="s">
        <v>73</v>
      </c>
      <c r="L155" s="27">
        <v>22</v>
      </c>
      <c r="M155" s="20">
        <v>13</v>
      </c>
      <c r="N155" s="20" t="s">
        <v>68</v>
      </c>
      <c r="AF155" s="41">
        <v>33018.1</v>
      </c>
      <c r="AG155" s="20" t="s">
        <v>713</v>
      </c>
      <c r="AH155" s="41" t="s">
        <v>700</v>
      </c>
      <c r="AJ155" s="27"/>
      <c r="AK155" s="41"/>
      <c r="AL155" s="41"/>
      <c r="AN155" s="41"/>
      <c r="AO155" s="41"/>
      <c r="AQ155" s="41"/>
      <c r="AR155" s="41"/>
      <c r="AT155" s="41"/>
      <c r="AU155" s="41"/>
      <c r="AY155" s="153"/>
      <c r="AZ155" s="20">
        <v>592</v>
      </c>
      <c r="BA155" s="20">
        <v>36</v>
      </c>
      <c r="BB155" s="42">
        <v>21302</v>
      </c>
      <c r="BC155" s="40">
        <f t="shared" si="4"/>
        <v>0.34571291319363301</v>
      </c>
      <c r="BD155" s="166"/>
    </row>
    <row r="156" spans="1:56" x14ac:dyDescent="0.25">
      <c r="A156" s="85"/>
      <c r="B156" s="20" t="s">
        <v>72</v>
      </c>
      <c r="C156" s="20"/>
      <c r="D156" s="20" t="s">
        <v>754</v>
      </c>
      <c r="E156" s="20"/>
      <c r="F156" s="20"/>
      <c r="G156" s="142">
        <v>9500</v>
      </c>
      <c r="H156" s="143">
        <v>10699</v>
      </c>
      <c r="I156" s="26" t="s">
        <v>503</v>
      </c>
      <c r="J156" s="26" t="s">
        <v>498</v>
      </c>
      <c r="K156" s="26" t="s">
        <v>237</v>
      </c>
      <c r="L156" s="27">
        <v>40</v>
      </c>
      <c r="M156" s="20">
        <v>13</v>
      </c>
      <c r="N156" s="20" t="s">
        <v>99</v>
      </c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41">
        <v>275416.34999999998</v>
      </c>
      <c r="AG156" s="41">
        <v>370380.86</v>
      </c>
      <c r="AH156" s="20" t="s">
        <v>804</v>
      </c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153"/>
      <c r="AZ156" s="55">
        <v>8596.7383770901797</v>
      </c>
      <c r="BA156" s="55">
        <v>19.416549937686796</v>
      </c>
      <c r="BB156" s="55">
        <v>166919</v>
      </c>
      <c r="BC156" s="40">
        <f t="shared" si="4"/>
        <v>2.7089500402482409</v>
      </c>
      <c r="BD156" s="86"/>
    </row>
    <row r="157" spans="1:56" x14ac:dyDescent="0.25">
      <c r="A157" s="98"/>
      <c r="B157" s="20" t="s">
        <v>72</v>
      </c>
      <c r="C157" s="20"/>
      <c r="D157" s="20" t="s">
        <v>753</v>
      </c>
      <c r="E157" s="20"/>
      <c r="F157" s="20"/>
      <c r="G157" s="142">
        <v>2300</v>
      </c>
      <c r="H157" s="143">
        <v>2508</v>
      </c>
      <c r="I157" s="26" t="s">
        <v>98</v>
      </c>
      <c r="J157" s="26" t="s">
        <v>486</v>
      </c>
      <c r="K157" s="26" t="s">
        <v>487</v>
      </c>
      <c r="L157" s="27">
        <v>24</v>
      </c>
      <c r="M157" s="20">
        <v>13</v>
      </c>
      <c r="N157" s="20" t="s">
        <v>69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41">
        <v>72616.5</v>
      </c>
      <c r="AG157" s="41" t="s">
        <v>789</v>
      </c>
      <c r="AH157" s="20" t="s">
        <v>784</v>
      </c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153"/>
      <c r="AZ157" s="20">
        <v>2200.5174601372601</v>
      </c>
      <c r="BA157" s="20">
        <v>19.999841308805074</v>
      </c>
      <c r="BB157" s="20">
        <v>44010</v>
      </c>
      <c r="BC157" s="157">
        <f t="shared" si="4"/>
        <v>0.71424398223884089</v>
      </c>
      <c r="BD157" s="86"/>
    </row>
    <row r="158" spans="1:56" x14ac:dyDescent="0.25">
      <c r="A158" s="98"/>
      <c r="B158" s="20" t="s">
        <v>72</v>
      </c>
      <c r="C158" s="20"/>
      <c r="D158" s="20" t="s">
        <v>753</v>
      </c>
      <c r="E158" s="20"/>
      <c r="F158" s="20"/>
      <c r="G158" s="171">
        <v>1600</v>
      </c>
      <c r="H158" s="172">
        <v>2299</v>
      </c>
      <c r="I158" s="26" t="s">
        <v>486</v>
      </c>
      <c r="J158" s="26" t="s">
        <v>498</v>
      </c>
      <c r="K158" s="26" t="s">
        <v>98</v>
      </c>
      <c r="L158" s="27">
        <v>28.129097266320692</v>
      </c>
      <c r="M158" s="20">
        <v>13</v>
      </c>
      <c r="N158" s="20" t="s">
        <v>99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41">
        <v>200510.76476210967</v>
      </c>
      <c r="AG158" s="41" t="s">
        <v>789</v>
      </c>
      <c r="AH158" s="20" t="s">
        <v>784</v>
      </c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155" t="s">
        <v>499</v>
      </c>
      <c r="AZ158" s="20">
        <v>5964.4187806699902</v>
      </c>
      <c r="BA158" s="20">
        <v>20.5</v>
      </c>
      <c r="BB158" s="20">
        <v>121521.6756133998</v>
      </c>
      <c r="BC158" s="157">
        <f t="shared" si="4"/>
        <v>1.9721909911031881</v>
      </c>
      <c r="BD158" s="86"/>
    </row>
    <row r="159" spans="1:56" s="20" customFormat="1" x14ac:dyDescent="0.25">
      <c r="A159" s="85"/>
      <c r="B159" s="55"/>
      <c r="C159" s="55"/>
      <c r="D159" s="55"/>
      <c r="E159" s="56"/>
      <c r="F159" s="37"/>
      <c r="G159" s="105"/>
      <c r="H159" s="106"/>
      <c r="I159" s="90" t="s">
        <v>260</v>
      </c>
      <c r="J159" s="90" t="s">
        <v>492</v>
      </c>
      <c r="K159" s="90"/>
      <c r="L159" s="76"/>
      <c r="M159" s="55">
        <v>13</v>
      </c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7"/>
      <c r="AC159" s="55"/>
      <c r="AD159" s="55"/>
      <c r="AE159" s="55"/>
      <c r="AF159" s="59">
        <v>15500</v>
      </c>
      <c r="AG159" s="59"/>
      <c r="AH159" s="37"/>
      <c r="AI159" s="55" t="s">
        <v>115</v>
      </c>
      <c r="AJ159" s="55" t="s">
        <v>493</v>
      </c>
      <c r="AK159" s="59">
        <v>15500</v>
      </c>
      <c r="AL159" s="59"/>
      <c r="AM159" s="55"/>
      <c r="AN159" s="59"/>
      <c r="AO159" s="59"/>
      <c r="AP159" s="55"/>
      <c r="AQ159" s="59"/>
      <c r="AR159" s="59"/>
      <c r="AS159" s="55"/>
      <c r="AT159" s="59"/>
      <c r="AU159" s="59"/>
      <c r="AV159" s="55"/>
      <c r="AW159" s="55"/>
      <c r="AX159" s="55"/>
      <c r="AY159" s="111"/>
      <c r="AZ159" s="60"/>
      <c r="BA159" s="60"/>
      <c r="BB159" s="87"/>
      <c r="BC159" s="40">
        <f t="shared" si="4"/>
        <v>0</v>
      </c>
      <c r="BD159" s="166"/>
    </row>
    <row r="160" spans="1:56" s="20" customFormat="1" x14ac:dyDescent="0.25">
      <c r="A160" s="85"/>
      <c r="B160" s="55"/>
      <c r="C160" s="55"/>
      <c r="D160" s="55" t="s">
        <v>840</v>
      </c>
      <c r="E160" s="56"/>
      <c r="F160" s="37"/>
      <c r="G160" s="105"/>
      <c r="H160" s="106"/>
      <c r="I160" s="90" t="s">
        <v>833</v>
      </c>
      <c r="J160" s="90"/>
      <c r="K160" s="90"/>
      <c r="L160" s="76"/>
      <c r="M160" s="55">
        <v>13</v>
      </c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7"/>
      <c r="AC160" s="55"/>
      <c r="AD160" s="55"/>
      <c r="AE160" s="55"/>
      <c r="AF160" s="59"/>
      <c r="AG160" s="59"/>
      <c r="AH160" s="37"/>
      <c r="AI160" s="55" t="s">
        <v>115</v>
      </c>
      <c r="AJ160" s="55" t="s">
        <v>493</v>
      </c>
      <c r="AK160" s="59">
        <v>9500</v>
      </c>
      <c r="AL160" s="59"/>
      <c r="AM160" s="55"/>
      <c r="AN160" s="59"/>
      <c r="AO160" s="59"/>
      <c r="AP160" s="55"/>
      <c r="AQ160" s="59"/>
      <c r="AR160" s="59"/>
      <c r="AS160" s="55"/>
      <c r="AT160" s="59"/>
      <c r="AU160" s="59"/>
      <c r="AV160" s="55"/>
      <c r="AW160" s="55"/>
      <c r="AX160" s="55"/>
      <c r="AY160" s="111"/>
      <c r="AZ160" s="60"/>
      <c r="BA160" s="60"/>
      <c r="BB160" s="87"/>
      <c r="BC160" s="40"/>
      <c r="BD160" s="166"/>
    </row>
    <row r="161" spans="1:56" x14ac:dyDescent="0.25">
      <c r="A161" s="85"/>
      <c r="B161" s="55" t="s">
        <v>65</v>
      </c>
      <c r="D161" s="55" t="s">
        <v>822</v>
      </c>
      <c r="G161" s="108">
        <v>5500</v>
      </c>
      <c r="H161" s="109">
        <v>5699</v>
      </c>
      <c r="I161" s="58" t="s">
        <v>494</v>
      </c>
      <c r="J161" s="58" t="s">
        <v>495</v>
      </c>
      <c r="K161" s="58" t="s">
        <v>496</v>
      </c>
      <c r="L161" s="57">
        <v>45</v>
      </c>
      <c r="M161" s="55">
        <v>13</v>
      </c>
      <c r="N161" s="55" t="s">
        <v>68</v>
      </c>
      <c r="AF161" s="59">
        <v>40177.550000000003</v>
      </c>
      <c r="AG161" s="59" t="s">
        <v>841</v>
      </c>
      <c r="AY161" s="110"/>
      <c r="AZ161" s="55">
        <v>1224.0017344761241</v>
      </c>
      <c r="BA161" s="55">
        <v>21.178074564653034</v>
      </c>
      <c r="BB161" s="60">
        <v>25921</v>
      </c>
      <c r="BC161" s="40">
        <f t="shared" ref="BC161:BC186" si="5">BB161/(5280*11.67)</f>
        <v>0.42067526161356494</v>
      </c>
      <c r="BD161" s="86"/>
    </row>
    <row r="162" spans="1:56" x14ac:dyDescent="0.25">
      <c r="A162" s="85"/>
      <c r="B162" s="55" t="s">
        <v>65</v>
      </c>
      <c r="D162" s="55" t="s">
        <v>822</v>
      </c>
      <c r="G162" s="108">
        <v>1000</v>
      </c>
      <c r="H162" s="109">
        <v>1099</v>
      </c>
      <c r="I162" s="58" t="s">
        <v>497</v>
      </c>
      <c r="J162" s="58" t="s">
        <v>494</v>
      </c>
      <c r="K162" s="58" t="s">
        <v>73</v>
      </c>
      <c r="L162" s="57">
        <v>61</v>
      </c>
      <c r="M162" s="55">
        <v>13</v>
      </c>
      <c r="N162" s="55" t="s">
        <v>68</v>
      </c>
      <c r="AF162" s="59">
        <v>5869.85</v>
      </c>
      <c r="AG162" s="59" t="s">
        <v>841</v>
      </c>
      <c r="AY162" s="110"/>
      <c r="AZ162" s="55">
        <v>237</v>
      </c>
      <c r="BA162" s="55">
        <v>16</v>
      </c>
      <c r="BB162" s="60">
        <v>3787</v>
      </c>
      <c r="BC162" s="40">
        <f t="shared" si="5"/>
        <v>6.1459712809327209E-2</v>
      </c>
      <c r="BD162" s="86"/>
    </row>
    <row r="163" spans="1:56" x14ac:dyDescent="0.25">
      <c r="A163" s="85"/>
      <c r="B163" s="55" t="s">
        <v>65</v>
      </c>
      <c r="D163" s="55" t="s">
        <v>822</v>
      </c>
      <c r="G163" s="108">
        <v>1148</v>
      </c>
      <c r="H163" s="109">
        <v>1149</v>
      </c>
      <c r="I163" s="58" t="s">
        <v>504</v>
      </c>
      <c r="J163" s="58" t="s">
        <v>196</v>
      </c>
      <c r="K163" s="58" t="s">
        <v>73</v>
      </c>
      <c r="L163" s="57">
        <v>17</v>
      </c>
      <c r="M163" s="55">
        <v>13</v>
      </c>
      <c r="N163" s="55" t="s">
        <v>68</v>
      </c>
      <c r="AF163" s="59">
        <v>9761.9</v>
      </c>
      <c r="AG163" s="59" t="s">
        <v>841</v>
      </c>
      <c r="AY163" s="110"/>
      <c r="AZ163" s="55">
        <v>262</v>
      </c>
      <c r="BA163" s="55">
        <v>24</v>
      </c>
      <c r="BB163" s="60">
        <v>6298</v>
      </c>
      <c r="BC163" s="40">
        <f t="shared" si="5"/>
        <v>0.10221105658123653</v>
      </c>
      <c r="BD163" s="86"/>
    </row>
    <row r="164" spans="1:56" x14ac:dyDescent="0.25">
      <c r="A164" s="85"/>
      <c r="B164" s="55" t="s">
        <v>65</v>
      </c>
      <c r="D164" s="55" t="s">
        <v>822</v>
      </c>
      <c r="G164" s="108">
        <v>1100</v>
      </c>
      <c r="H164" s="109">
        <v>1199</v>
      </c>
      <c r="I164" s="58" t="s">
        <v>505</v>
      </c>
      <c r="J164" s="58" t="s">
        <v>138</v>
      </c>
      <c r="K164" s="58" t="s">
        <v>506</v>
      </c>
      <c r="L164" s="57">
        <v>45</v>
      </c>
      <c r="M164" s="55">
        <v>13</v>
      </c>
      <c r="N164" s="55" t="s">
        <v>68</v>
      </c>
      <c r="AF164" s="59">
        <v>69550.313500000004</v>
      </c>
      <c r="AG164" s="59" t="s">
        <v>841</v>
      </c>
      <c r="AY164" s="110"/>
      <c r="AZ164" s="55">
        <v>2292.58</v>
      </c>
      <c r="BA164" s="55">
        <v>20.666666666666668</v>
      </c>
      <c r="BB164" s="60">
        <v>44871.17</v>
      </c>
      <c r="BC164" s="40">
        <f t="shared" si="5"/>
        <v>0.72822002155228371</v>
      </c>
      <c r="BD164" s="86"/>
    </row>
    <row r="165" spans="1:56" x14ac:dyDescent="0.25">
      <c r="A165" s="85"/>
      <c r="B165" s="55" t="s">
        <v>65</v>
      </c>
      <c r="D165" s="55" t="s">
        <v>822</v>
      </c>
      <c r="G165" s="108">
        <v>5608</v>
      </c>
      <c r="H165" s="109">
        <v>5699</v>
      </c>
      <c r="I165" s="58" t="s">
        <v>506</v>
      </c>
      <c r="J165" s="58" t="s">
        <v>505</v>
      </c>
      <c r="K165" s="58" t="s">
        <v>73</v>
      </c>
      <c r="L165" s="57">
        <v>26</v>
      </c>
      <c r="M165" s="55">
        <v>13</v>
      </c>
      <c r="N165" s="55" t="s">
        <v>68</v>
      </c>
      <c r="AF165" s="59">
        <v>16296.7</v>
      </c>
      <c r="AG165" s="59" t="s">
        <v>841</v>
      </c>
      <c r="AY165" s="110"/>
      <c r="AZ165" s="55">
        <v>451.14515733717502</v>
      </c>
      <c r="BA165" s="55">
        <v>23.305137668012449</v>
      </c>
      <c r="BB165" s="60">
        <v>10514</v>
      </c>
      <c r="BC165" s="40">
        <f t="shared" si="5"/>
        <v>0.17063306587728183</v>
      </c>
      <c r="BD165" s="86"/>
    </row>
    <row r="166" spans="1:56" x14ac:dyDescent="0.25">
      <c r="A166" s="85"/>
      <c r="B166" s="55" t="s">
        <v>65</v>
      </c>
      <c r="D166" s="55" t="s">
        <v>822</v>
      </c>
      <c r="G166" s="108">
        <v>1000</v>
      </c>
      <c r="H166" s="109">
        <v>1099</v>
      </c>
      <c r="I166" s="58" t="s">
        <v>496</v>
      </c>
      <c r="J166" s="58" t="s">
        <v>506</v>
      </c>
      <c r="K166" s="58" t="s">
        <v>507</v>
      </c>
      <c r="L166" s="57">
        <v>40</v>
      </c>
      <c r="M166" s="55">
        <v>13</v>
      </c>
      <c r="N166" s="55" t="s">
        <v>68</v>
      </c>
      <c r="AF166" s="59">
        <v>32582.55</v>
      </c>
      <c r="AG166" s="59">
        <v>101911.72</v>
      </c>
      <c r="AY166" s="110"/>
      <c r="AZ166" s="55">
        <v>955.51771528118502</v>
      </c>
      <c r="BA166" s="55">
        <v>21.999592120397313</v>
      </c>
      <c r="BB166" s="60">
        <v>21021</v>
      </c>
      <c r="BC166" s="40">
        <f t="shared" si="5"/>
        <v>0.34115252784918598</v>
      </c>
      <c r="BD166" s="86"/>
    </row>
    <row r="167" spans="1:56" x14ac:dyDescent="0.25">
      <c r="A167" s="85"/>
      <c r="B167" s="55" t="s">
        <v>65</v>
      </c>
      <c r="D167" s="55" t="s">
        <v>823</v>
      </c>
      <c r="G167" s="108">
        <v>700</v>
      </c>
      <c r="H167" s="109">
        <v>999</v>
      </c>
      <c r="I167" s="58" t="s">
        <v>508</v>
      </c>
      <c r="J167" s="58" t="s">
        <v>509</v>
      </c>
      <c r="K167" s="58" t="s">
        <v>73</v>
      </c>
      <c r="L167" s="57">
        <v>10</v>
      </c>
      <c r="M167" s="55">
        <v>13</v>
      </c>
      <c r="N167" s="55" t="s">
        <v>68</v>
      </c>
      <c r="AF167" s="59">
        <v>25376.600000000002</v>
      </c>
      <c r="AY167" s="110"/>
      <c r="AZ167" s="55">
        <v>1364</v>
      </c>
      <c r="BA167" s="55">
        <v>12</v>
      </c>
      <c r="BB167" s="60">
        <v>16372</v>
      </c>
      <c r="BC167" s="40">
        <f t="shared" si="5"/>
        <v>0.26570330554906391</v>
      </c>
      <c r="BD167" s="86"/>
    </row>
    <row r="168" spans="1:56" x14ac:dyDescent="0.25">
      <c r="A168" s="85"/>
      <c r="B168" s="20" t="s">
        <v>72</v>
      </c>
      <c r="C168" s="20"/>
      <c r="D168" s="20" t="s">
        <v>714</v>
      </c>
      <c r="E168" s="20"/>
      <c r="F168" s="20"/>
      <c r="G168" s="142">
        <v>12000</v>
      </c>
      <c r="H168" s="143">
        <v>12799</v>
      </c>
      <c r="I168" s="26" t="s">
        <v>520</v>
      </c>
      <c r="J168" s="26" t="s">
        <v>87</v>
      </c>
      <c r="K168" s="26" t="s">
        <v>98</v>
      </c>
      <c r="L168" s="27">
        <v>45</v>
      </c>
      <c r="M168" s="20">
        <v>14</v>
      </c>
      <c r="N168" s="20" t="s">
        <v>99</v>
      </c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41">
        <v>178785.75</v>
      </c>
      <c r="AG168" s="41">
        <v>152634.79</v>
      </c>
      <c r="AH168" s="20" t="s">
        <v>700</v>
      </c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153"/>
      <c r="AZ168" s="55">
        <v>4819.9565413048667</v>
      </c>
      <c r="BA168" s="55">
        <v>22.480908089404767</v>
      </c>
      <c r="BB168" s="55">
        <v>108355</v>
      </c>
      <c r="BC168" s="40">
        <f t="shared" si="5"/>
        <v>1.7585073095998547</v>
      </c>
      <c r="BD168" s="86"/>
    </row>
    <row r="169" spans="1:56" x14ac:dyDescent="0.25">
      <c r="A169" s="85"/>
      <c r="B169" s="20" t="s">
        <v>65</v>
      </c>
      <c r="C169" s="20"/>
      <c r="D169" s="20" t="s">
        <v>755</v>
      </c>
      <c r="E169" s="20"/>
      <c r="F169" s="25"/>
      <c r="G169" s="167">
        <v>9900</v>
      </c>
      <c r="H169" s="168">
        <v>9999</v>
      </c>
      <c r="I169" s="26" t="s">
        <v>510</v>
      </c>
      <c r="J169" s="26" t="s">
        <v>511</v>
      </c>
      <c r="K169" s="26" t="s">
        <v>73</v>
      </c>
      <c r="L169" s="27">
        <v>64</v>
      </c>
      <c r="M169" s="20">
        <v>14</v>
      </c>
      <c r="N169" s="20" t="s">
        <v>68</v>
      </c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41">
        <v>27546.600000000002</v>
      </c>
      <c r="AG169" s="41" t="s">
        <v>790</v>
      </c>
      <c r="AH169" s="25" t="s">
        <v>804</v>
      </c>
      <c r="AI169" s="20"/>
      <c r="AJ169" s="27"/>
      <c r="AK169" s="41"/>
      <c r="AL169" s="41"/>
      <c r="AM169" s="20"/>
      <c r="AN169" s="41"/>
      <c r="AO169" s="41"/>
      <c r="AP169" s="20"/>
      <c r="AQ169" s="41"/>
      <c r="AR169" s="41"/>
      <c r="AS169" s="20"/>
      <c r="AT169" s="41"/>
      <c r="AU169" s="41"/>
      <c r="AV169" s="20"/>
      <c r="AW169" s="20"/>
      <c r="AX169" s="20"/>
      <c r="AY169" s="153"/>
      <c r="AZ169" s="55">
        <v>740.5</v>
      </c>
      <c r="BA169" s="55">
        <v>24</v>
      </c>
      <c r="BB169" s="60">
        <v>17772</v>
      </c>
      <c r="BC169" s="40">
        <f t="shared" si="5"/>
        <v>0.28842408662460078</v>
      </c>
      <c r="BD169" s="86"/>
    </row>
    <row r="170" spans="1:56" x14ac:dyDescent="0.25">
      <c r="A170" s="85"/>
      <c r="B170" s="20" t="s">
        <v>65</v>
      </c>
      <c r="C170" s="20"/>
      <c r="D170" s="20" t="s">
        <v>755</v>
      </c>
      <c r="E170" s="20"/>
      <c r="F170" s="25"/>
      <c r="G170" s="140">
        <v>9900</v>
      </c>
      <c r="H170" s="141">
        <v>9999</v>
      </c>
      <c r="I170" s="26" t="s">
        <v>511</v>
      </c>
      <c r="J170" s="26" t="s">
        <v>512</v>
      </c>
      <c r="K170" s="26" t="s">
        <v>510</v>
      </c>
      <c r="L170" s="27">
        <v>66.376872348408313</v>
      </c>
      <c r="M170" s="20">
        <v>14</v>
      </c>
      <c r="N170" s="20" t="s">
        <v>68</v>
      </c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41">
        <v>51557.711999999621</v>
      </c>
      <c r="AG170" s="41">
        <f>41397.86+297722.96</f>
        <v>339120.82</v>
      </c>
      <c r="AH170" s="25" t="s">
        <v>804</v>
      </c>
      <c r="AI170" s="20"/>
      <c r="AJ170" s="27"/>
      <c r="AK170" s="41"/>
      <c r="AL170" s="41"/>
      <c r="AM170" s="20"/>
      <c r="AN170" s="41"/>
      <c r="AO170" s="41"/>
      <c r="AP170" s="20"/>
      <c r="AQ170" s="41"/>
      <c r="AR170" s="41"/>
      <c r="AS170" s="20"/>
      <c r="AT170" s="41"/>
      <c r="AU170" s="41"/>
      <c r="AV170" s="20"/>
      <c r="AW170" s="20"/>
      <c r="AX170" s="20"/>
      <c r="AY170" s="153"/>
      <c r="AZ170" s="55">
        <v>1385.95999999999</v>
      </c>
      <c r="BA170" s="55">
        <v>24</v>
      </c>
      <c r="BB170" s="60">
        <v>33263.039999999753</v>
      </c>
      <c r="BC170" s="40">
        <f t="shared" si="5"/>
        <v>0.53983017839058567</v>
      </c>
      <c r="BD170" s="86"/>
    </row>
    <row r="171" spans="1:56" s="20" customFormat="1" x14ac:dyDescent="0.25">
      <c r="A171" s="85"/>
      <c r="B171" s="20" t="s">
        <v>72</v>
      </c>
      <c r="D171" s="20" t="s">
        <v>805</v>
      </c>
      <c r="G171" s="142">
        <v>5800</v>
      </c>
      <c r="H171" s="143">
        <v>7399</v>
      </c>
      <c r="I171" s="26" t="s">
        <v>513</v>
      </c>
      <c r="J171" s="26" t="s">
        <v>87</v>
      </c>
      <c r="K171" s="26" t="s">
        <v>514</v>
      </c>
      <c r="L171" s="27">
        <v>48.635784391733381</v>
      </c>
      <c r="M171" s="20">
        <v>14</v>
      </c>
      <c r="N171" s="20" t="s">
        <v>69</v>
      </c>
      <c r="AE171" s="20">
        <v>6</v>
      </c>
      <c r="AF171" s="41">
        <v>270507.33493627777</v>
      </c>
      <c r="AG171" s="41">
        <v>264966.36</v>
      </c>
      <c r="AH171" s="20" t="s">
        <v>804</v>
      </c>
      <c r="AY171" s="153"/>
      <c r="AZ171" s="55">
        <v>7713.7136070599945</v>
      </c>
      <c r="BA171" s="55">
        <v>21.636363636363637</v>
      </c>
      <c r="BB171" s="55">
        <v>163943.83935531988</v>
      </c>
      <c r="BC171" s="40">
        <f t="shared" si="5"/>
        <v>2.6606657733394337</v>
      </c>
      <c r="BD171" s="166"/>
    </row>
    <row r="172" spans="1:56" x14ac:dyDescent="0.25">
      <c r="A172" s="85"/>
      <c r="B172" s="20" t="s">
        <v>65</v>
      </c>
      <c r="C172" s="20"/>
      <c r="D172" s="20" t="s">
        <v>755</v>
      </c>
      <c r="E172" s="20"/>
      <c r="F172" s="25"/>
      <c r="G172" s="140">
        <v>5900</v>
      </c>
      <c r="H172" s="141">
        <v>6199</v>
      </c>
      <c r="I172" s="26" t="s">
        <v>515</v>
      </c>
      <c r="J172" s="26" t="s">
        <v>516</v>
      </c>
      <c r="K172" s="26" t="s">
        <v>517</v>
      </c>
      <c r="L172" s="27">
        <v>45</v>
      </c>
      <c r="M172" s="20">
        <v>14</v>
      </c>
      <c r="N172" s="20" t="s">
        <v>68</v>
      </c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41">
        <v>75560.95</v>
      </c>
      <c r="AG172" s="41" t="s">
        <v>790</v>
      </c>
      <c r="AH172" s="25" t="s">
        <v>804</v>
      </c>
      <c r="AI172" s="20"/>
      <c r="AJ172" s="27"/>
      <c r="AK172" s="41"/>
      <c r="AL172" s="41"/>
      <c r="AM172" s="20"/>
      <c r="AN172" s="41"/>
      <c r="AO172" s="41"/>
      <c r="AP172" s="20"/>
      <c r="AQ172" s="41"/>
      <c r="AR172" s="41"/>
      <c r="AS172" s="20"/>
      <c r="AT172" s="41"/>
      <c r="AU172" s="41"/>
      <c r="AV172" s="20"/>
      <c r="AW172" s="20"/>
      <c r="AX172" s="20"/>
      <c r="AY172" s="153"/>
      <c r="AZ172" s="55">
        <v>2151.3633841785499</v>
      </c>
      <c r="BA172" s="55">
        <v>22.659584316860407</v>
      </c>
      <c r="BB172" s="60">
        <v>48749</v>
      </c>
      <c r="BC172" s="40">
        <f t="shared" si="5"/>
        <v>0.79115382617953312</v>
      </c>
      <c r="BD172" s="86"/>
    </row>
    <row r="173" spans="1:56" x14ac:dyDescent="0.25">
      <c r="A173" s="85"/>
      <c r="B173" s="20" t="s">
        <v>65</v>
      </c>
      <c r="C173" s="20"/>
      <c r="D173" s="20" t="s">
        <v>755</v>
      </c>
      <c r="E173" s="20"/>
      <c r="F173" s="25"/>
      <c r="G173" s="140">
        <v>10000</v>
      </c>
      <c r="H173" s="141">
        <v>10199</v>
      </c>
      <c r="I173" s="26" t="s">
        <v>241</v>
      </c>
      <c r="J173" s="26" t="s">
        <v>518</v>
      </c>
      <c r="K173" s="26" t="s">
        <v>517</v>
      </c>
      <c r="L173" s="27">
        <v>41</v>
      </c>
      <c r="M173" s="20">
        <v>14</v>
      </c>
      <c r="N173" s="20" t="s">
        <v>68</v>
      </c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41">
        <v>49395.4</v>
      </c>
      <c r="AG173" s="41" t="s">
        <v>790</v>
      </c>
      <c r="AH173" s="25" t="s">
        <v>804</v>
      </c>
      <c r="AI173" s="20"/>
      <c r="AJ173" s="27"/>
      <c r="AK173" s="41"/>
      <c r="AL173" s="41"/>
      <c r="AM173" s="20"/>
      <c r="AN173" s="41"/>
      <c r="AO173" s="41"/>
      <c r="AP173" s="20"/>
      <c r="AQ173" s="41"/>
      <c r="AR173" s="41"/>
      <c r="AS173" s="20"/>
      <c r="AT173" s="41"/>
      <c r="AU173" s="41"/>
      <c r="AV173" s="20"/>
      <c r="AW173" s="20"/>
      <c r="AX173" s="20"/>
      <c r="AY173" s="153"/>
      <c r="AZ173" s="55">
        <v>1327.8536171704991</v>
      </c>
      <c r="BA173" s="55">
        <v>24.000386479278578</v>
      </c>
      <c r="BB173" s="60">
        <v>31868</v>
      </c>
      <c r="BC173" s="40">
        <f t="shared" si="5"/>
        <v>0.51718989379657765</v>
      </c>
      <c r="BD173" s="86"/>
    </row>
    <row r="174" spans="1:56" x14ac:dyDescent="0.25">
      <c r="A174" s="85"/>
      <c r="B174" s="20" t="s">
        <v>65</v>
      </c>
      <c r="C174" s="20"/>
      <c r="D174" s="20" t="s">
        <v>755</v>
      </c>
      <c r="E174" s="20"/>
      <c r="F174" s="25"/>
      <c r="G174" s="140">
        <v>9413</v>
      </c>
      <c r="H174" s="141">
        <v>9999</v>
      </c>
      <c r="I174" s="26" t="s">
        <v>516</v>
      </c>
      <c r="J174" s="26" t="s">
        <v>519</v>
      </c>
      <c r="K174" s="26" t="s">
        <v>242</v>
      </c>
      <c r="L174" s="27">
        <v>43</v>
      </c>
      <c r="M174" s="20">
        <v>14</v>
      </c>
      <c r="N174" s="20" t="s">
        <v>68</v>
      </c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41">
        <v>53543.200000000004</v>
      </c>
      <c r="AG174" s="41" t="s">
        <v>790</v>
      </c>
      <c r="AH174" s="25" t="s">
        <v>804</v>
      </c>
      <c r="AI174" s="20"/>
      <c r="AJ174" s="27"/>
      <c r="AK174" s="41"/>
      <c r="AL174" s="41"/>
      <c r="AM174" s="20"/>
      <c r="AN174" s="41"/>
      <c r="AO174" s="41"/>
      <c r="AP174" s="20"/>
      <c r="AQ174" s="41"/>
      <c r="AR174" s="41"/>
      <c r="AS174" s="20"/>
      <c r="AT174" s="41"/>
      <c r="AU174" s="41"/>
      <c r="AV174" s="20"/>
      <c r="AW174" s="20"/>
      <c r="AX174" s="20"/>
      <c r="AY174" s="153"/>
      <c r="AZ174" s="55">
        <v>1439.3365464509859</v>
      </c>
      <c r="BA174" s="55">
        <v>24.000641187899117</v>
      </c>
      <c r="BB174" s="60">
        <v>34544</v>
      </c>
      <c r="BC174" s="40">
        <f t="shared" si="5"/>
        <v>0.56061904390953232</v>
      </c>
      <c r="BD174" s="86"/>
    </row>
    <row r="175" spans="1:56" x14ac:dyDescent="0.25">
      <c r="A175" s="85"/>
      <c r="B175" s="20" t="s">
        <v>65</v>
      </c>
      <c r="C175" s="20"/>
      <c r="D175" s="20" t="s">
        <v>755</v>
      </c>
      <c r="E175" s="20"/>
      <c r="F175" s="25"/>
      <c r="G175" s="140">
        <v>5900</v>
      </c>
      <c r="H175" s="141">
        <v>6099</v>
      </c>
      <c r="I175" s="26" t="s">
        <v>519</v>
      </c>
      <c r="J175" s="26" t="s">
        <v>516</v>
      </c>
      <c r="K175" s="26" t="s">
        <v>238</v>
      </c>
      <c r="L175" s="27">
        <v>54</v>
      </c>
      <c r="M175" s="20">
        <v>14</v>
      </c>
      <c r="N175" s="20" t="s">
        <v>68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41">
        <v>37764.200000000004</v>
      </c>
      <c r="AG175" s="41" t="s">
        <v>790</v>
      </c>
      <c r="AH175" s="25" t="s">
        <v>804</v>
      </c>
      <c r="AI175" s="20"/>
      <c r="AJ175" s="27"/>
      <c r="AK175" s="41"/>
      <c r="AL175" s="41"/>
      <c r="AM175" s="20"/>
      <c r="AN175" s="41"/>
      <c r="AO175" s="41"/>
      <c r="AP175" s="20"/>
      <c r="AQ175" s="41"/>
      <c r="AR175" s="41"/>
      <c r="AS175" s="20"/>
      <c r="AT175" s="41"/>
      <c r="AU175" s="41"/>
      <c r="AV175" s="20"/>
      <c r="AW175" s="20"/>
      <c r="AX175" s="20"/>
      <c r="AY175" s="153"/>
      <c r="AZ175" s="55">
        <v>1015.16605345638</v>
      </c>
      <c r="BA175" s="55">
        <v>24</v>
      </c>
      <c r="BB175" s="60">
        <v>24364</v>
      </c>
      <c r="BC175" s="40">
        <f t="shared" si="5"/>
        <v>0.39540650723170007</v>
      </c>
      <c r="BD175" s="86"/>
    </row>
    <row r="176" spans="1:56" x14ac:dyDescent="0.25">
      <c r="A176" s="85"/>
      <c r="B176" s="20" t="s">
        <v>65</v>
      </c>
      <c r="C176" s="20"/>
      <c r="D176" s="20" t="s">
        <v>755</v>
      </c>
      <c r="E176" s="20"/>
      <c r="F176" s="25"/>
      <c r="G176" s="140">
        <v>5900</v>
      </c>
      <c r="H176" s="141">
        <v>6099</v>
      </c>
      <c r="I176" s="26" t="s">
        <v>521</v>
      </c>
      <c r="J176" s="26" t="s">
        <v>516</v>
      </c>
      <c r="K176" s="26" t="s">
        <v>238</v>
      </c>
      <c r="L176" s="27">
        <v>52</v>
      </c>
      <c r="M176" s="20">
        <v>14</v>
      </c>
      <c r="N176" s="20" t="s">
        <v>68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41">
        <v>49198.55</v>
      </c>
      <c r="AG176" s="41" t="s">
        <v>790</v>
      </c>
      <c r="AH176" s="25" t="s">
        <v>804</v>
      </c>
      <c r="AI176" s="20"/>
      <c r="AJ176" s="27"/>
      <c r="AK176" s="41"/>
      <c r="AL176" s="41"/>
      <c r="AM176" s="20"/>
      <c r="AN176" s="41"/>
      <c r="AO176" s="41"/>
      <c r="AP176" s="20"/>
      <c r="AQ176" s="41"/>
      <c r="AR176" s="41"/>
      <c r="AS176" s="20"/>
      <c r="AT176" s="41"/>
      <c r="AU176" s="41"/>
      <c r="AV176" s="20"/>
      <c r="AW176" s="20"/>
      <c r="AX176" s="20"/>
      <c r="AY176" s="153"/>
      <c r="AZ176" s="55">
        <v>1322.5462769738799</v>
      </c>
      <c r="BA176" s="55">
        <v>24</v>
      </c>
      <c r="BB176" s="60">
        <v>31741</v>
      </c>
      <c r="BC176" s="40">
        <f t="shared" si="5"/>
        <v>0.51512879437043968</v>
      </c>
      <c r="BD176" s="86"/>
    </row>
    <row r="177" spans="1:56" x14ac:dyDescent="0.25">
      <c r="A177" s="85"/>
      <c r="B177" s="20" t="s">
        <v>65</v>
      </c>
      <c r="C177" s="20"/>
      <c r="D177" s="20" t="s">
        <v>755</v>
      </c>
      <c r="E177" s="20"/>
      <c r="F177" s="25"/>
      <c r="G177" s="140">
        <v>9900</v>
      </c>
      <c r="H177" s="141">
        <v>10199</v>
      </c>
      <c r="I177" s="26" t="s">
        <v>517</v>
      </c>
      <c r="J177" s="26" t="s">
        <v>515</v>
      </c>
      <c r="K177" s="26" t="s">
        <v>73</v>
      </c>
      <c r="L177" s="27">
        <v>42</v>
      </c>
      <c r="M177" s="20">
        <v>14</v>
      </c>
      <c r="N177" s="20" t="s">
        <v>68</v>
      </c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41">
        <v>85848.3</v>
      </c>
      <c r="AG177" s="41" t="s">
        <v>790</v>
      </c>
      <c r="AH177" s="25" t="s">
        <v>804</v>
      </c>
      <c r="AI177" s="20"/>
      <c r="AJ177" s="27"/>
      <c r="AK177" s="41"/>
      <c r="AL177" s="41"/>
      <c r="AM177" s="20"/>
      <c r="AN177" s="41"/>
      <c r="AO177" s="41"/>
      <c r="AP177" s="20"/>
      <c r="AQ177" s="41"/>
      <c r="AR177" s="41"/>
      <c r="AS177" s="20"/>
      <c r="AT177" s="41"/>
      <c r="AU177" s="41"/>
      <c r="AV177" s="20"/>
      <c r="AW177" s="20"/>
      <c r="AX177" s="20"/>
      <c r="AY177" s="153"/>
      <c r="AZ177" s="55">
        <v>2307.714431734551</v>
      </c>
      <c r="BA177" s="55">
        <v>24.000369906414345</v>
      </c>
      <c r="BB177" s="60">
        <v>55386</v>
      </c>
      <c r="BC177" s="40">
        <f t="shared" si="5"/>
        <v>0.89886655760691747</v>
      </c>
      <c r="BD177" s="86"/>
    </row>
    <row r="178" spans="1:56" x14ac:dyDescent="0.25">
      <c r="A178" s="85"/>
      <c r="B178" s="20" t="s">
        <v>65</v>
      </c>
      <c r="C178" s="20"/>
      <c r="D178" s="20" t="s">
        <v>755</v>
      </c>
      <c r="E178" s="20"/>
      <c r="F178" s="25"/>
      <c r="G178" s="140">
        <v>6000</v>
      </c>
      <c r="H178" s="141">
        <v>6199</v>
      </c>
      <c r="I178" s="26" t="s">
        <v>518</v>
      </c>
      <c r="J178" s="26" t="s">
        <v>241</v>
      </c>
      <c r="K178" s="26" t="s">
        <v>517</v>
      </c>
      <c r="L178" s="27">
        <v>60</v>
      </c>
      <c r="M178" s="20">
        <v>14</v>
      </c>
      <c r="N178" s="20" t="s">
        <v>68</v>
      </c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41">
        <v>29284.15</v>
      </c>
      <c r="AG178" s="41" t="s">
        <v>790</v>
      </c>
      <c r="AH178" s="25" t="s">
        <v>804</v>
      </c>
      <c r="AI178" s="20"/>
      <c r="AJ178" s="27"/>
      <c r="AK178" s="41"/>
      <c r="AL178" s="41"/>
      <c r="AM178" s="20"/>
      <c r="AN178" s="41"/>
      <c r="AO178" s="41"/>
      <c r="AP178" s="20"/>
      <c r="AQ178" s="41"/>
      <c r="AR178" s="41"/>
      <c r="AS178" s="20"/>
      <c r="AT178" s="41"/>
      <c r="AU178" s="41"/>
      <c r="AV178" s="20"/>
      <c r="AW178" s="20"/>
      <c r="AX178" s="20"/>
      <c r="AY178" s="153"/>
      <c r="AZ178" s="55">
        <v>787.22746659100301</v>
      </c>
      <c r="BA178" s="55">
        <v>23.999416689326072</v>
      </c>
      <c r="BB178" s="60">
        <v>18893</v>
      </c>
      <c r="BC178" s="40">
        <f t="shared" si="5"/>
        <v>0.30661694061436995</v>
      </c>
      <c r="BD178" s="86"/>
    </row>
    <row r="179" spans="1:56" x14ac:dyDescent="0.25">
      <c r="A179" s="98"/>
      <c r="B179" s="20" t="s">
        <v>72</v>
      </c>
      <c r="C179" s="20"/>
      <c r="D179" s="20" t="s">
        <v>753</v>
      </c>
      <c r="E179" s="20"/>
      <c r="F179" s="20"/>
      <c r="G179" s="142">
        <v>5100</v>
      </c>
      <c r="H179" s="143">
        <v>5699</v>
      </c>
      <c r="I179" s="26" t="s">
        <v>98</v>
      </c>
      <c r="J179" s="26" t="s">
        <v>239</v>
      </c>
      <c r="K179" s="26" t="s">
        <v>97</v>
      </c>
      <c r="L179" s="27">
        <v>18.537308808634339</v>
      </c>
      <c r="M179" s="20">
        <v>14</v>
      </c>
      <c r="N179" s="20" t="s">
        <v>99</v>
      </c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41">
        <v>117573.99375149999</v>
      </c>
      <c r="AG179" s="41">
        <v>374884.01</v>
      </c>
      <c r="AH179" s="20" t="s">
        <v>784</v>
      </c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153"/>
      <c r="AZ179" s="20">
        <v>3562.8482954999999</v>
      </c>
      <c r="BA179" s="20">
        <v>20</v>
      </c>
      <c r="BB179" s="20">
        <v>71256.965909999999</v>
      </c>
      <c r="BC179" s="157">
        <f t="shared" si="5"/>
        <v>1.156438516105788</v>
      </c>
      <c r="BD179" s="86"/>
    </row>
    <row r="180" spans="1:56" ht="30" x14ac:dyDescent="0.25">
      <c r="A180" s="85"/>
      <c r="B180" s="20" t="s">
        <v>65</v>
      </c>
      <c r="C180" s="20"/>
      <c r="D180" s="20" t="s">
        <v>715</v>
      </c>
      <c r="E180" s="24">
        <v>42917</v>
      </c>
      <c r="F180" s="33"/>
      <c r="G180" s="112"/>
      <c r="H180" s="113"/>
      <c r="I180" s="26" t="s">
        <v>101</v>
      </c>
      <c r="J180" s="26" t="s">
        <v>100</v>
      </c>
      <c r="K180" s="26" t="s">
        <v>88</v>
      </c>
      <c r="L180" s="27"/>
      <c r="M180" s="20">
        <v>15</v>
      </c>
      <c r="N180" s="20" t="s">
        <v>71</v>
      </c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156">
        <v>0</v>
      </c>
      <c r="AC180" s="20"/>
      <c r="AD180" s="20"/>
      <c r="AE180" s="20" t="s">
        <v>150</v>
      </c>
      <c r="AF180" s="41">
        <v>33872.85</v>
      </c>
      <c r="AG180" s="41">
        <f>8968.35+18864.31</f>
        <v>27832.660000000003</v>
      </c>
      <c r="AH180" s="33" t="s">
        <v>74</v>
      </c>
      <c r="AI180" s="20" t="s">
        <v>129</v>
      </c>
      <c r="AJ180" s="27"/>
      <c r="AK180" s="41"/>
      <c r="AL180" s="41"/>
      <c r="AM180" s="20"/>
      <c r="AN180" s="41"/>
      <c r="AO180" s="41"/>
      <c r="AP180" s="20"/>
      <c r="AQ180" s="41"/>
      <c r="AR180" s="41"/>
      <c r="AS180" s="20"/>
      <c r="AT180" s="41"/>
      <c r="AU180" s="41"/>
      <c r="AV180" s="20"/>
      <c r="AW180" s="20"/>
      <c r="AX180" s="20"/>
      <c r="AY180" s="147" t="s">
        <v>741</v>
      </c>
      <c r="AZ180" s="20">
        <v>567</v>
      </c>
      <c r="BA180" s="27">
        <v>36</v>
      </c>
      <c r="BB180" s="39">
        <v>20412</v>
      </c>
      <c r="BC180" s="40">
        <f t="shared" si="5"/>
        <v>0.33126898808132743</v>
      </c>
      <c r="BD180" s="86"/>
    </row>
    <row r="181" spans="1:56" x14ac:dyDescent="0.25">
      <c r="A181" s="85"/>
      <c r="B181" s="55" t="s">
        <v>65</v>
      </c>
      <c r="D181" s="55" t="s">
        <v>756</v>
      </c>
      <c r="G181" s="108">
        <v>1400</v>
      </c>
      <c r="H181" s="109">
        <v>1599</v>
      </c>
      <c r="I181" s="58" t="s">
        <v>243</v>
      </c>
      <c r="J181" s="58" t="s">
        <v>96</v>
      </c>
      <c r="K181" s="58" t="s">
        <v>522</v>
      </c>
      <c r="L181" s="57">
        <v>27.584378182281057</v>
      </c>
      <c r="M181" s="55">
        <v>15</v>
      </c>
      <c r="N181" s="55" t="s">
        <v>68</v>
      </c>
      <c r="AF181" s="59">
        <v>113000.7039999999</v>
      </c>
      <c r="AG181" s="59">
        <v>55722.96</v>
      </c>
      <c r="AY181" s="110"/>
      <c r="AZ181" s="55">
        <v>3015.2299999999968</v>
      </c>
      <c r="BA181" s="55">
        <v>24.333333333333332</v>
      </c>
      <c r="BB181" s="60">
        <v>72903.679999999935</v>
      </c>
      <c r="BC181" s="40">
        <f t="shared" si="5"/>
        <v>1.1831632520578526</v>
      </c>
      <c r="BD181" s="86"/>
    </row>
    <row r="182" spans="1:56" x14ac:dyDescent="0.25">
      <c r="A182" s="85"/>
      <c r="B182" s="55" t="s">
        <v>65</v>
      </c>
      <c r="D182" s="55" t="s">
        <v>806</v>
      </c>
      <c r="G182" s="108">
        <v>3800</v>
      </c>
      <c r="H182" s="109">
        <v>4049</v>
      </c>
      <c r="I182" s="58" t="s">
        <v>523</v>
      </c>
      <c r="J182" s="58" t="s">
        <v>524</v>
      </c>
      <c r="K182" s="58" t="s">
        <v>525</v>
      </c>
      <c r="L182" s="57">
        <v>58</v>
      </c>
      <c r="M182" s="55">
        <v>15</v>
      </c>
      <c r="N182" s="55" t="s">
        <v>68</v>
      </c>
      <c r="AF182" s="59">
        <v>55149</v>
      </c>
      <c r="AG182" s="59" t="s">
        <v>824</v>
      </c>
      <c r="AY182" s="110"/>
      <c r="AZ182" s="55">
        <v>1397.4472634173749</v>
      </c>
      <c r="BA182" s="55">
        <v>25.460710347660068</v>
      </c>
      <c r="BB182" s="60">
        <v>35580</v>
      </c>
      <c r="BC182" s="40">
        <f t="shared" si="5"/>
        <v>0.57743242190542965</v>
      </c>
      <c r="BD182" s="86"/>
    </row>
    <row r="183" spans="1:56" x14ac:dyDescent="0.25">
      <c r="A183" s="85"/>
      <c r="B183" s="55" t="s">
        <v>65</v>
      </c>
      <c r="D183" s="55" t="s">
        <v>806</v>
      </c>
      <c r="G183" s="108">
        <v>500</v>
      </c>
      <c r="H183" s="109">
        <v>999</v>
      </c>
      <c r="I183" s="58" t="s">
        <v>525</v>
      </c>
      <c r="J183" s="58" t="s">
        <v>526</v>
      </c>
      <c r="K183" s="58" t="s">
        <v>114</v>
      </c>
      <c r="L183" s="57">
        <v>34</v>
      </c>
      <c r="M183" s="55">
        <v>15</v>
      </c>
      <c r="N183" s="55" t="s">
        <v>68</v>
      </c>
      <c r="AF183" s="59">
        <v>116383.3</v>
      </c>
      <c r="AG183" s="59">
        <v>54743.76</v>
      </c>
      <c r="AY183" s="110"/>
      <c r="AZ183" s="55">
        <v>2502.8675172989178</v>
      </c>
      <c r="BA183" s="55">
        <v>29.999989804107745</v>
      </c>
      <c r="BB183" s="60">
        <v>75086</v>
      </c>
      <c r="BC183" s="40">
        <f t="shared" si="5"/>
        <v>1.2185804055984004</v>
      </c>
      <c r="BD183" s="86"/>
    </row>
    <row r="184" spans="1:56" x14ac:dyDescent="0.25">
      <c r="A184" s="85"/>
      <c r="B184" s="55" t="s">
        <v>65</v>
      </c>
      <c r="D184" s="55" t="s">
        <v>807</v>
      </c>
      <c r="G184" s="108">
        <v>1100</v>
      </c>
      <c r="H184" s="109">
        <v>1199</v>
      </c>
      <c r="I184" s="58" t="s">
        <v>527</v>
      </c>
      <c r="J184" s="58" t="s">
        <v>528</v>
      </c>
      <c r="K184" s="58" t="s">
        <v>529</v>
      </c>
      <c r="L184" s="57">
        <v>17</v>
      </c>
      <c r="M184" s="55">
        <v>15</v>
      </c>
      <c r="N184" s="55" t="s">
        <v>68</v>
      </c>
      <c r="AF184" s="59">
        <v>14503.35</v>
      </c>
      <c r="AG184" s="59" t="s">
        <v>815</v>
      </c>
      <c r="AY184" s="110"/>
      <c r="AZ184" s="55">
        <v>390</v>
      </c>
      <c r="BA184" s="55">
        <v>24</v>
      </c>
      <c r="BB184" s="60">
        <v>9357</v>
      </c>
      <c r="BC184" s="40">
        <f t="shared" si="5"/>
        <v>0.15185596323128459</v>
      </c>
      <c r="BD184" s="86"/>
    </row>
    <row r="185" spans="1:56" x14ac:dyDescent="0.25">
      <c r="A185" s="85"/>
      <c r="B185" s="55" t="s">
        <v>65</v>
      </c>
      <c r="D185" s="55" t="s">
        <v>806</v>
      </c>
      <c r="G185" s="108">
        <v>3400</v>
      </c>
      <c r="H185" s="109">
        <v>3533</v>
      </c>
      <c r="I185" s="58" t="s">
        <v>530</v>
      </c>
      <c r="J185" s="58" t="s">
        <v>524</v>
      </c>
      <c r="K185" s="58" t="s">
        <v>525</v>
      </c>
      <c r="L185" s="57">
        <v>73</v>
      </c>
      <c r="M185" s="55">
        <v>15</v>
      </c>
      <c r="N185" s="55" t="s">
        <v>68</v>
      </c>
      <c r="AF185" s="59">
        <v>54260.85</v>
      </c>
      <c r="AG185" s="59" t="s">
        <v>824</v>
      </c>
      <c r="AY185" s="110"/>
      <c r="AZ185" s="55">
        <v>1398.7600523559349</v>
      </c>
      <c r="BA185" s="55">
        <v>25.027165982498303</v>
      </c>
      <c r="BB185" s="60">
        <v>35007</v>
      </c>
      <c r="BC185" s="40">
        <f t="shared" si="5"/>
        <v>0.56813313079379923</v>
      </c>
      <c r="BD185" s="86"/>
    </row>
    <row r="186" spans="1:56" x14ac:dyDescent="0.25">
      <c r="A186" s="85"/>
      <c r="B186" s="55" t="s">
        <v>65</v>
      </c>
      <c r="D186" s="55" t="s">
        <v>807</v>
      </c>
      <c r="G186" s="108">
        <v>1000</v>
      </c>
      <c r="H186" s="109">
        <v>1099</v>
      </c>
      <c r="I186" s="58" t="s">
        <v>531</v>
      </c>
      <c r="J186" s="58" t="s">
        <v>532</v>
      </c>
      <c r="K186" s="58" t="s">
        <v>529</v>
      </c>
      <c r="L186" s="57">
        <v>30</v>
      </c>
      <c r="M186" s="55">
        <v>15</v>
      </c>
      <c r="N186" s="55" t="s">
        <v>68</v>
      </c>
      <c r="AF186" s="59">
        <v>19530</v>
      </c>
      <c r="AG186" s="59">
        <v>59095.34</v>
      </c>
      <c r="AY186" s="110"/>
      <c r="AZ186" s="55">
        <v>394</v>
      </c>
      <c r="BA186" s="55">
        <v>32</v>
      </c>
      <c r="BB186" s="60">
        <v>12600</v>
      </c>
      <c r="BC186" s="40">
        <f t="shared" si="5"/>
        <v>0.20448702967983173</v>
      </c>
      <c r="BD186" s="86"/>
    </row>
    <row r="187" spans="1:56" x14ac:dyDescent="0.25">
      <c r="A187" s="85"/>
      <c r="D187" s="148"/>
      <c r="G187" s="108"/>
      <c r="H187" s="109"/>
      <c r="I187" s="58" t="s">
        <v>757</v>
      </c>
      <c r="J187" s="58" t="s">
        <v>188</v>
      </c>
      <c r="K187" s="58" t="s">
        <v>758</v>
      </c>
      <c r="M187" s="55">
        <v>15</v>
      </c>
      <c r="AF187" s="59">
        <v>40000</v>
      </c>
      <c r="AI187" s="55" t="s">
        <v>115</v>
      </c>
      <c r="AJ187" s="57" t="s">
        <v>759</v>
      </c>
      <c r="AK187" s="59">
        <v>9331.24</v>
      </c>
      <c r="AM187" s="55" t="s">
        <v>760</v>
      </c>
      <c r="AN187" s="59">
        <v>1736.45</v>
      </c>
      <c r="AP187" s="55" t="s">
        <v>761</v>
      </c>
      <c r="AQ187" s="59">
        <v>589.20000000000005</v>
      </c>
      <c r="AS187" s="55" t="s">
        <v>762</v>
      </c>
      <c r="AT187" s="59">
        <v>16513.810000000001</v>
      </c>
      <c r="AV187" s="55" t="s">
        <v>763</v>
      </c>
      <c r="AW187" s="55">
        <v>977.81</v>
      </c>
      <c r="AY187" s="110" t="s">
        <v>764</v>
      </c>
      <c r="BC187" s="40"/>
      <c r="BD187" s="86"/>
    </row>
    <row r="188" spans="1:56" x14ac:dyDescent="0.25">
      <c r="A188" s="85"/>
      <c r="B188" s="55" t="s">
        <v>65</v>
      </c>
      <c r="D188" s="55" t="s">
        <v>807</v>
      </c>
      <c r="G188" s="108">
        <v>1000</v>
      </c>
      <c r="H188" s="109">
        <v>1399</v>
      </c>
      <c r="I188" s="58" t="s">
        <v>533</v>
      </c>
      <c r="J188" s="58" t="s">
        <v>528</v>
      </c>
      <c r="K188" s="58" t="s">
        <v>73</v>
      </c>
      <c r="L188" s="57">
        <v>61</v>
      </c>
      <c r="M188" s="55">
        <v>15</v>
      </c>
      <c r="N188" s="55" t="s">
        <v>68</v>
      </c>
      <c r="AF188" s="59">
        <v>77876.650000000009</v>
      </c>
      <c r="AG188" s="59" t="s">
        <v>815</v>
      </c>
      <c r="AY188" s="110"/>
      <c r="AZ188" s="55">
        <v>1606.291950539279</v>
      </c>
      <c r="BA188" s="55">
        <v>31.27887180355474</v>
      </c>
      <c r="BB188" s="60">
        <v>50243</v>
      </c>
      <c r="BC188" s="40">
        <f t="shared" ref="BC188:BC223" si="6">BB188/(5280*11.67)</f>
        <v>0.81540014541299888</v>
      </c>
      <c r="BD188" s="86"/>
    </row>
    <row r="189" spans="1:56" x14ac:dyDescent="0.25">
      <c r="A189" s="85"/>
      <c r="B189" s="55" t="s">
        <v>65</v>
      </c>
      <c r="D189" s="55" t="s">
        <v>806</v>
      </c>
      <c r="G189" s="108">
        <v>500</v>
      </c>
      <c r="H189" s="109">
        <v>999</v>
      </c>
      <c r="I189" s="58" t="s">
        <v>534</v>
      </c>
      <c r="J189" s="58" t="s">
        <v>526</v>
      </c>
      <c r="K189" s="58" t="s">
        <v>114</v>
      </c>
      <c r="L189" s="57">
        <v>23</v>
      </c>
      <c r="M189" s="55">
        <v>15</v>
      </c>
      <c r="N189" s="55" t="s">
        <v>68</v>
      </c>
      <c r="AF189" s="59">
        <v>114844.15000000001</v>
      </c>
      <c r="AG189" s="59" t="s">
        <v>824</v>
      </c>
      <c r="AY189" s="110"/>
      <c r="AZ189" s="55">
        <v>2469.7566105961341</v>
      </c>
      <c r="BA189" s="55">
        <v>30.000122150544989</v>
      </c>
      <c r="BB189" s="60">
        <v>74093</v>
      </c>
      <c r="BC189" s="40">
        <f t="shared" si="6"/>
        <v>1.2024648801641089</v>
      </c>
      <c r="BD189" s="86"/>
    </row>
    <row r="190" spans="1:56" x14ac:dyDescent="0.25">
      <c r="A190" s="98"/>
      <c r="B190" s="20" t="s">
        <v>65</v>
      </c>
      <c r="C190" s="20"/>
      <c r="D190" s="20" t="s">
        <v>286</v>
      </c>
      <c r="E190" s="24"/>
      <c r="F190" s="25"/>
      <c r="G190" s="112"/>
      <c r="H190" s="113"/>
      <c r="I190" s="26" t="s">
        <v>287</v>
      </c>
      <c r="J190" s="26" t="s">
        <v>288</v>
      </c>
      <c r="K190" s="26" t="s">
        <v>73</v>
      </c>
      <c r="L190" s="80"/>
      <c r="M190" s="20">
        <v>16</v>
      </c>
      <c r="N190" s="20" t="s">
        <v>68</v>
      </c>
      <c r="O190" s="20"/>
      <c r="P190" s="20"/>
      <c r="Q190" s="27"/>
      <c r="R190" s="27"/>
      <c r="S190" s="157"/>
      <c r="T190" s="27"/>
      <c r="U190" s="20"/>
      <c r="V190" s="27"/>
      <c r="W190" s="41"/>
      <c r="X190" s="41"/>
      <c r="Y190" s="41"/>
      <c r="Z190" s="41"/>
      <c r="AA190" s="41"/>
      <c r="AB190" s="20"/>
      <c r="AC190" s="41"/>
      <c r="AD190" s="41"/>
      <c r="AE190" s="20"/>
      <c r="AF190" s="41">
        <v>9500</v>
      </c>
      <c r="AG190" s="41">
        <f>19627.4+32355.32</f>
        <v>51982.720000000001</v>
      </c>
      <c r="AH190" s="25" t="s">
        <v>700</v>
      </c>
      <c r="AI190" s="20" t="s">
        <v>145</v>
      </c>
      <c r="AJ190" s="27" t="s">
        <v>289</v>
      </c>
      <c r="AK190" s="41">
        <v>9500</v>
      </c>
      <c r="AL190" s="41"/>
      <c r="AM190" s="20"/>
      <c r="AN190" s="41"/>
      <c r="AO190" s="41"/>
      <c r="AP190" s="20"/>
      <c r="AQ190" s="41"/>
      <c r="AR190" s="41"/>
      <c r="AS190" s="20"/>
      <c r="AT190" s="41"/>
      <c r="AU190" s="41"/>
      <c r="AV190" s="20"/>
      <c r="AW190" s="20"/>
      <c r="AX190" s="20"/>
      <c r="AY190" s="114"/>
      <c r="AZ190" s="20"/>
      <c r="BA190" s="20"/>
      <c r="BB190" s="42">
        <v>5775</v>
      </c>
      <c r="BC190" s="40">
        <f t="shared" si="6"/>
        <v>9.3723221936589551E-2</v>
      </c>
      <c r="BD190" s="86"/>
    </row>
    <row r="191" spans="1:56" x14ac:dyDescent="0.25">
      <c r="A191" s="85"/>
      <c r="B191" s="20" t="s">
        <v>65</v>
      </c>
      <c r="C191" s="20"/>
      <c r="D191" s="20" t="s">
        <v>286</v>
      </c>
      <c r="E191" s="24"/>
      <c r="F191" s="25"/>
      <c r="G191" s="112"/>
      <c r="H191" s="113"/>
      <c r="I191" s="26" t="s">
        <v>290</v>
      </c>
      <c r="J191" s="26" t="s">
        <v>288</v>
      </c>
      <c r="K191" s="26" t="s">
        <v>73</v>
      </c>
      <c r="L191" s="80"/>
      <c r="M191" s="20">
        <v>16</v>
      </c>
      <c r="N191" s="20" t="s">
        <v>68</v>
      </c>
      <c r="O191" s="20"/>
      <c r="P191" s="20"/>
      <c r="Q191" s="27"/>
      <c r="R191" s="27"/>
      <c r="S191" s="157"/>
      <c r="T191" s="27"/>
      <c r="U191" s="20"/>
      <c r="V191" s="27"/>
      <c r="W191" s="41"/>
      <c r="X191" s="41"/>
      <c r="Y191" s="41"/>
      <c r="Z191" s="41"/>
      <c r="AA191" s="41"/>
      <c r="AB191" s="20"/>
      <c r="AC191" s="41"/>
      <c r="AD191" s="41"/>
      <c r="AE191" s="20"/>
      <c r="AF191" s="41">
        <v>13250</v>
      </c>
      <c r="AG191" s="41" t="s">
        <v>303</v>
      </c>
      <c r="AH191" s="25" t="s">
        <v>700</v>
      </c>
      <c r="AI191" s="20" t="s">
        <v>145</v>
      </c>
      <c r="AJ191" s="27" t="s">
        <v>291</v>
      </c>
      <c r="AK191" s="41">
        <v>13250</v>
      </c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20"/>
      <c r="BA191" s="20"/>
      <c r="BB191" s="42">
        <v>8026</v>
      </c>
      <c r="BC191" s="40">
        <f t="shared" si="6"/>
        <v>0.13025499208018487</v>
      </c>
      <c r="BD191" s="86"/>
    </row>
    <row r="192" spans="1:56" x14ac:dyDescent="0.25">
      <c r="A192" s="85"/>
      <c r="B192" s="20" t="s">
        <v>65</v>
      </c>
      <c r="C192" s="20"/>
      <c r="D192" s="20" t="s">
        <v>286</v>
      </c>
      <c r="E192" s="24"/>
      <c r="F192" s="25"/>
      <c r="G192" s="112"/>
      <c r="H192" s="113"/>
      <c r="I192" s="26" t="s">
        <v>293</v>
      </c>
      <c r="J192" s="26" t="s">
        <v>294</v>
      </c>
      <c r="K192" s="26" t="s">
        <v>295</v>
      </c>
      <c r="L192" s="80"/>
      <c r="M192" s="20">
        <v>16</v>
      </c>
      <c r="N192" s="20" t="s">
        <v>68</v>
      </c>
      <c r="O192" s="20"/>
      <c r="P192" s="20"/>
      <c r="Q192" s="27"/>
      <c r="R192" s="27"/>
      <c r="S192" s="157"/>
      <c r="T192" s="27"/>
      <c r="U192" s="20"/>
      <c r="V192" s="27"/>
      <c r="W192" s="41"/>
      <c r="X192" s="41"/>
      <c r="Y192" s="41"/>
      <c r="Z192" s="41"/>
      <c r="AA192" s="41"/>
      <c r="AB192" s="20"/>
      <c r="AC192" s="41"/>
      <c r="AD192" s="41"/>
      <c r="AE192" s="20"/>
      <c r="AF192" s="41">
        <v>41000</v>
      </c>
      <c r="AG192" s="41">
        <f>8529.38+27358.52</f>
        <v>35887.9</v>
      </c>
      <c r="AH192" s="25" t="s">
        <v>700</v>
      </c>
      <c r="AI192" s="20" t="s">
        <v>145</v>
      </c>
      <c r="AJ192" s="27" t="s">
        <v>289</v>
      </c>
      <c r="AK192" s="41">
        <v>41000</v>
      </c>
      <c r="AL192" s="41"/>
      <c r="AM192" s="20"/>
      <c r="AN192" s="41"/>
      <c r="AO192" s="41"/>
      <c r="AP192" s="20"/>
      <c r="AQ192" s="41"/>
      <c r="AR192" s="41"/>
      <c r="AS192" s="20"/>
      <c r="AT192" s="41"/>
      <c r="AU192" s="41"/>
      <c r="AV192" s="20"/>
      <c r="AW192" s="20"/>
      <c r="AX192" s="20"/>
      <c r="AY192" s="114"/>
      <c r="AZ192" s="20"/>
      <c r="BA192" s="20"/>
      <c r="BB192" s="42">
        <v>24788</v>
      </c>
      <c r="BC192" s="40">
        <f t="shared" si="6"/>
        <v>0.40228765807171979</v>
      </c>
      <c r="BD192" s="86"/>
    </row>
    <row r="193" spans="1:56" x14ac:dyDescent="0.25">
      <c r="A193" s="85"/>
      <c r="B193" s="20" t="s">
        <v>65</v>
      </c>
      <c r="C193" s="20"/>
      <c r="D193" s="20" t="s">
        <v>286</v>
      </c>
      <c r="E193" s="24"/>
      <c r="F193" s="25"/>
      <c r="G193" s="112"/>
      <c r="H193" s="113"/>
      <c r="I193" s="26" t="s">
        <v>296</v>
      </c>
      <c r="J193" s="26" t="s">
        <v>288</v>
      </c>
      <c r="K193" s="26" t="s">
        <v>73</v>
      </c>
      <c r="L193" s="80"/>
      <c r="M193" s="20">
        <v>16</v>
      </c>
      <c r="N193" s="20" t="s">
        <v>68</v>
      </c>
      <c r="O193" s="20"/>
      <c r="P193" s="20"/>
      <c r="Q193" s="27"/>
      <c r="R193" s="27"/>
      <c r="S193" s="157"/>
      <c r="T193" s="27"/>
      <c r="U193" s="20"/>
      <c r="V193" s="27"/>
      <c r="W193" s="41"/>
      <c r="X193" s="41"/>
      <c r="Y193" s="41"/>
      <c r="Z193" s="41"/>
      <c r="AA193" s="41"/>
      <c r="AB193" s="20"/>
      <c r="AC193" s="41"/>
      <c r="AD193" s="41"/>
      <c r="AE193" s="20"/>
      <c r="AF193" s="41">
        <v>4500</v>
      </c>
      <c r="AG193" s="41" t="s">
        <v>303</v>
      </c>
      <c r="AH193" s="25" t="s">
        <v>700</v>
      </c>
      <c r="AI193" s="20" t="s">
        <v>145</v>
      </c>
      <c r="AJ193" s="27" t="s">
        <v>297</v>
      </c>
      <c r="AK193" s="41">
        <v>4500</v>
      </c>
      <c r="AL193" s="41"/>
      <c r="AM193" s="20"/>
      <c r="AN193" s="41"/>
      <c r="AO193" s="41"/>
      <c r="AP193" s="20"/>
      <c r="AQ193" s="41"/>
      <c r="AR193" s="41"/>
      <c r="AS193" s="20"/>
      <c r="AT193" s="41"/>
      <c r="AU193" s="41"/>
      <c r="AV193" s="20"/>
      <c r="AW193" s="20"/>
      <c r="AX193" s="20"/>
      <c r="AY193" s="114"/>
      <c r="AZ193" s="20"/>
      <c r="BA193" s="20"/>
      <c r="BB193" s="42">
        <v>2632</v>
      </c>
      <c r="BC193" s="40">
        <f t="shared" si="6"/>
        <v>4.2715068422009297E-2</v>
      </c>
      <c r="BD193" s="86"/>
    </row>
    <row r="194" spans="1:56" x14ac:dyDescent="0.25">
      <c r="A194" s="85"/>
      <c r="B194" s="20" t="s">
        <v>65</v>
      </c>
      <c r="C194" s="20"/>
      <c r="D194" s="20" t="s">
        <v>286</v>
      </c>
      <c r="E194" s="24"/>
      <c r="F194" s="25"/>
      <c r="G194" s="112"/>
      <c r="H194" s="113"/>
      <c r="I194" s="26" t="s">
        <v>298</v>
      </c>
      <c r="J194" s="26" t="s">
        <v>288</v>
      </c>
      <c r="K194" s="26" t="s">
        <v>73</v>
      </c>
      <c r="L194" s="80"/>
      <c r="M194" s="20">
        <v>16</v>
      </c>
      <c r="N194" s="20" t="s">
        <v>68</v>
      </c>
      <c r="O194" s="20"/>
      <c r="P194" s="20"/>
      <c r="Q194" s="27"/>
      <c r="R194" s="27"/>
      <c r="S194" s="157"/>
      <c r="T194" s="27"/>
      <c r="U194" s="20"/>
      <c r="V194" s="27"/>
      <c r="W194" s="41"/>
      <c r="X194" s="41"/>
      <c r="Y194" s="41"/>
      <c r="Z194" s="41"/>
      <c r="AA194" s="41"/>
      <c r="AB194" s="20"/>
      <c r="AC194" s="41"/>
      <c r="AD194" s="41"/>
      <c r="AE194" s="20"/>
      <c r="AF194" s="41">
        <v>6750</v>
      </c>
      <c r="AG194" s="41" t="s">
        <v>303</v>
      </c>
      <c r="AH194" s="25" t="s">
        <v>700</v>
      </c>
      <c r="AI194" s="20" t="s">
        <v>145</v>
      </c>
      <c r="AJ194" s="27" t="s">
        <v>289</v>
      </c>
      <c r="AK194" s="41">
        <v>6750</v>
      </c>
      <c r="AL194" s="41"/>
      <c r="AM194" s="20"/>
      <c r="AN194" s="41"/>
      <c r="AO194" s="41"/>
      <c r="AP194" s="20"/>
      <c r="AQ194" s="41"/>
      <c r="AR194" s="41"/>
      <c r="AS194" s="20"/>
      <c r="AT194" s="41"/>
      <c r="AU194" s="41"/>
      <c r="AV194" s="20"/>
      <c r="AW194" s="20"/>
      <c r="AX194" s="20"/>
      <c r="AY194" s="114"/>
      <c r="AZ194" s="20"/>
      <c r="BA194" s="20"/>
      <c r="BB194" s="42">
        <v>4104</v>
      </c>
      <c r="BC194" s="40">
        <f t="shared" si="6"/>
        <v>6.6604346810002338E-2</v>
      </c>
      <c r="BD194" s="86"/>
    </row>
    <row r="195" spans="1:56" x14ac:dyDescent="0.25">
      <c r="A195" s="98"/>
      <c r="B195" s="20" t="s">
        <v>65</v>
      </c>
      <c r="C195" s="20"/>
      <c r="D195" s="20" t="s">
        <v>286</v>
      </c>
      <c r="E195" s="24"/>
      <c r="F195" s="25"/>
      <c r="G195" s="112"/>
      <c r="H195" s="113"/>
      <c r="I195" s="26" t="s">
        <v>299</v>
      </c>
      <c r="J195" s="26" t="s">
        <v>294</v>
      </c>
      <c r="K195" s="26" t="s">
        <v>73</v>
      </c>
      <c r="L195" s="80"/>
      <c r="M195" s="20">
        <v>16</v>
      </c>
      <c r="N195" s="20" t="s">
        <v>68</v>
      </c>
      <c r="O195" s="20"/>
      <c r="P195" s="20"/>
      <c r="Q195" s="27"/>
      <c r="R195" s="27"/>
      <c r="S195" s="157"/>
      <c r="T195" s="27"/>
      <c r="U195" s="20"/>
      <c r="V195" s="27"/>
      <c r="W195" s="41"/>
      <c r="X195" s="41"/>
      <c r="Y195" s="41"/>
      <c r="Z195" s="41"/>
      <c r="AA195" s="41"/>
      <c r="AB195" s="20"/>
      <c r="AC195" s="41"/>
      <c r="AD195" s="41"/>
      <c r="AE195" s="20"/>
      <c r="AF195" s="41">
        <v>7000</v>
      </c>
      <c r="AG195" s="41" t="s">
        <v>304</v>
      </c>
      <c r="AH195" s="25" t="s">
        <v>700</v>
      </c>
      <c r="AI195" s="20" t="s">
        <v>145</v>
      </c>
      <c r="AJ195" s="27" t="s">
        <v>289</v>
      </c>
      <c r="AK195" s="41">
        <v>7000</v>
      </c>
      <c r="AL195" s="41"/>
      <c r="AM195" s="20"/>
      <c r="AN195" s="41"/>
      <c r="AO195" s="41"/>
      <c r="AP195" s="20"/>
      <c r="AQ195" s="41"/>
      <c r="AR195" s="41"/>
      <c r="AS195" s="20"/>
      <c r="AT195" s="41"/>
      <c r="AU195" s="41"/>
      <c r="AV195" s="20"/>
      <c r="AW195" s="20"/>
      <c r="AX195" s="20"/>
      <c r="AY195" s="114"/>
      <c r="AZ195" s="20"/>
      <c r="BA195" s="20"/>
      <c r="BB195" s="42">
        <v>4218</v>
      </c>
      <c r="BC195" s="40">
        <f t="shared" si="6"/>
        <v>6.8454467554724632E-2</v>
      </c>
      <c r="BD195" s="86"/>
    </row>
    <row r="196" spans="1:56" x14ac:dyDescent="0.25">
      <c r="A196" s="98"/>
      <c r="B196" s="20" t="s">
        <v>65</v>
      </c>
      <c r="C196" s="20"/>
      <c r="D196" s="20" t="s">
        <v>292</v>
      </c>
      <c r="E196" s="24"/>
      <c r="F196" s="25"/>
      <c r="G196" s="112">
        <v>5000</v>
      </c>
      <c r="H196" s="113">
        <v>5199</v>
      </c>
      <c r="I196" s="26" t="s">
        <v>244</v>
      </c>
      <c r="J196" s="26" t="s">
        <v>193</v>
      </c>
      <c r="K196" s="26" t="s">
        <v>73</v>
      </c>
      <c r="L196" s="81">
        <v>73.563616993520895</v>
      </c>
      <c r="M196" s="20">
        <v>16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7"/>
      <c r="AC196" s="20"/>
      <c r="AD196" s="20"/>
      <c r="AE196" s="20"/>
      <c r="AF196" s="41">
        <v>71290.7</v>
      </c>
      <c r="AG196" s="41">
        <v>93228.54</v>
      </c>
      <c r="AH196" s="25" t="s">
        <v>74</v>
      </c>
      <c r="AI196" s="20"/>
      <c r="AJ196" s="27"/>
      <c r="AK196" s="41"/>
      <c r="AL196" s="41"/>
      <c r="AM196" s="20"/>
      <c r="AN196" s="41"/>
      <c r="AO196" s="41"/>
      <c r="AP196" s="20"/>
      <c r="AQ196" s="41"/>
      <c r="AR196" s="41"/>
      <c r="AS196" s="20"/>
      <c r="AT196" s="41"/>
      <c r="AU196" s="41"/>
      <c r="AV196" s="20"/>
      <c r="AW196" s="20"/>
      <c r="AX196" s="20"/>
      <c r="AY196" s="114"/>
      <c r="AZ196" s="42">
        <v>2299.6811160766802</v>
      </c>
      <c r="BA196" s="27">
        <v>20.000164230798678</v>
      </c>
      <c r="BB196" s="42">
        <v>45994</v>
      </c>
      <c r="BC196" s="40">
        <f t="shared" si="6"/>
        <v>0.74644257484874454</v>
      </c>
      <c r="BD196" s="86"/>
    </row>
    <row r="197" spans="1:56" x14ac:dyDescent="0.25">
      <c r="A197" s="98"/>
      <c r="B197" s="20" t="s">
        <v>65</v>
      </c>
      <c r="C197" s="20"/>
      <c r="D197" s="20" t="s">
        <v>292</v>
      </c>
      <c r="E197" s="20"/>
      <c r="F197" s="20"/>
      <c r="G197" s="112">
        <v>6600</v>
      </c>
      <c r="H197" s="113">
        <v>6703</v>
      </c>
      <c r="I197" s="26" t="s">
        <v>245</v>
      </c>
      <c r="J197" s="26" t="s">
        <v>244</v>
      </c>
      <c r="K197" s="26" t="s">
        <v>246</v>
      </c>
      <c r="L197" s="81">
        <v>58.453028107794843</v>
      </c>
      <c r="M197" s="20">
        <v>16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41">
        <v>26745.25</v>
      </c>
      <c r="AG197" s="41" t="s">
        <v>716</v>
      </c>
      <c r="AH197" s="20" t="s">
        <v>74</v>
      </c>
      <c r="AI197" s="20"/>
      <c r="AJ197" s="27"/>
      <c r="AK197" s="41"/>
      <c r="AL197" s="41"/>
      <c r="AM197" s="20"/>
      <c r="AN197" s="41"/>
      <c r="AO197" s="41"/>
      <c r="AP197" s="20"/>
      <c r="AQ197" s="20"/>
      <c r="AR197" s="20"/>
      <c r="AS197" s="20"/>
      <c r="AT197" s="20"/>
      <c r="AU197" s="20"/>
      <c r="AV197" s="20"/>
      <c r="AW197" s="20"/>
      <c r="AX197" s="20"/>
      <c r="AY197" s="147"/>
      <c r="AZ197" s="20">
        <v>915.07190170774993</v>
      </c>
      <c r="BA197" s="20">
        <v>18.856441737308199</v>
      </c>
      <c r="BB197" s="42">
        <v>17255</v>
      </c>
      <c r="BC197" s="40">
        <f t="shared" si="6"/>
        <v>0.2800336267559918</v>
      </c>
      <c r="BD197" s="86"/>
    </row>
    <row r="198" spans="1:56" x14ac:dyDescent="0.25">
      <c r="A198" s="98"/>
      <c r="B198" s="20" t="s">
        <v>72</v>
      </c>
      <c r="C198" s="20"/>
      <c r="D198" s="20" t="s">
        <v>765</v>
      </c>
      <c r="E198" s="20"/>
      <c r="F198" s="20"/>
      <c r="G198" s="142">
        <v>4300</v>
      </c>
      <c r="H198" s="143">
        <v>5238</v>
      </c>
      <c r="I198" s="26" t="s">
        <v>102</v>
      </c>
      <c r="J198" s="26" t="s">
        <v>540</v>
      </c>
      <c r="K198" s="26" t="s">
        <v>193</v>
      </c>
      <c r="L198" s="27">
        <v>35</v>
      </c>
      <c r="M198" s="20">
        <v>16</v>
      </c>
      <c r="N198" s="20" t="s">
        <v>71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41">
        <v>412647.64972782659</v>
      </c>
      <c r="AG198" s="41">
        <v>376932.69</v>
      </c>
      <c r="AH198" s="20" t="s">
        <v>784</v>
      </c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153"/>
      <c r="AZ198" s="20">
        <v>10499.632477709978</v>
      </c>
      <c r="BA198" s="20">
        <v>23.1</v>
      </c>
      <c r="BB198" s="20">
        <v>235798.65698732948</v>
      </c>
      <c r="BC198" s="157">
        <f t="shared" si="6"/>
        <v>3.8268069023676592</v>
      </c>
      <c r="BD198" s="86"/>
    </row>
    <row r="199" spans="1:56" x14ac:dyDescent="0.25">
      <c r="A199" s="98"/>
      <c r="B199" s="20" t="s">
        <v>72</v>
      </c>
      <c r="C199" s="20"/>
      <c r="D199" s="20" t="s">
        <v>766</v>
      </c>
      <c r="E199" s="20"/>
      <c r="F199" s="20"/>
      <c r="G199" s="112"/>
      <c r="H199" s="113"/>
      <c r="I199" s="26" t="s">
        <v>541</v>
      </c>
      <c r="J199" s="26" t="s">
        <v>542</v>
      </c>
      <c r="K199" s="26" t="s">
        <v>543</v>
      </c>
      <c r="L199" s="27"/>
      <c r="M199" s="20">
        <v>16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41">
        <v>110000</v>
      </c>
      <c r="AG199" s="41">
        <f>85570.99+220578.91</f>
        <v>306149.90000000002</v>
      </c>
      <c r="AH199" s="20" t="s">
        <v>784</v>
      </c>
      <c r="AI199" s="20" t="s">
        <v>115</v>
      </c>
      <c r="AJ199" s="20" t="s">
        <v>544</v>
      </c>
      <c r="AK199" s="20">
        <v>110000</v>
      </c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160"/>
      <c r="AZ199" s="20"/>
      <c r="BA199" s="20"/>
      <c r="BB199" s="20"/>
      <c r="BC199" s="157">
        <f t="shared" si="6"/>
        <v>0</v>
      </c>
      <c r="BD199" s="86"/>
    </row>
    <row r="200" spans="1:56" x14ac:dyDescent="0.25">
      <c r="A200" s="85"/>
      <c r="B200" s="20" t="s">
        <v>65</v>
      </c>
      <c r="C200" s="20"/>
      <c r="D200" s="20" t="s">
        <v>717</v>
      </c>
      <c r="E200" s="20"/>
      <c r="F200" s="25"/>
      <c r="G200" s="140">
        <v>6700</v>
      </c>
      <c r="H200" s="141">
        <v>6999</v>
      </c>
      <c r="I200" s="26" t="s">
        <v>535</v>
      </c>
      <c r="J200" s="26" t="s">
        <v>536</v>
      </c>
      <c r="K200" s="26" t="s">
        <v>537</v>
      </c>
      <c r="L200" s="27">
        <v>42</v>
      </c>
      <c r="M200" s="20">
        <v>16</v>
      </c>
      <c r="N200" s="20" t="s">
        <v>68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41">
        <v>123324.2</v>
      </c>
      <c r="AG200" s="41" t="s">
        <v>742</v>
      </c>
      <c r="AH200" s="25" t="s">
        <v>737</v>
      </c>
      <c r="AI200" s="20"/>
      <c r="AJ200" s="27"/>
      <c r="AK200" s="41"/>
      <c r="AL200" s="41"/>
      <c r="AM200" s="20"/>
      <c r="AN200" s="41"/>
      <c r="AO200" s="41"/>
      <c r="AP200" s="20"/>
      <c r="AQ200" s="41"/>
      <c r="AR200" s="41"/>
      <c r="AS200" s="20"/>
      <c r="AT200" s="41"/>
      <c r="AU200" s="41"/>
      <c r="AV200" s="20"/>
      <c r="AW200" s="20"/>
      <c r="AX200" s="20"/>
      <c r="AY200" s="153"/>
      <c r="AZ200" s="55">
        <v>2453.0900792970792</v>
      </c>
      <c r="BA200" s="55">
        <v>32.434194191025661</v>
      </c>
      <c r="BB200" s="60">
        <v>79564</v>
      </c>
      <c r="BC200" s="40">
        <f t="shared" si="6"/>
        <v>1.2912544467814391</v>
      </c>
      <c r="BD200" s="86"/>
    </row>
    <row r="201" spans="1:56" x14ac:dyDescent="0.25">
      <c r="A201" s="85"/>
      <c r="B201" s="20" t="s">
        <v>65</v>
      </c>
      <c r="C201" s="20"/>
      <c r="D201" s="20" t="s">
        <v>717</v>
      </c>
      <c r="E201" s="20"/>
      <c r="F201" s="25"/>
      <c r="G201" s="140">
        <v>3000</v>
      </c>
      <c r="H201" s="141">
        <v>3099</v>
      </c>
      <c r="I201" s="26" t="s">
        <v>538</v>
      </c>
      <c r="J201" s="26" t="s">
        <v>535</v>
      </c>
      <c r="K201" s="26" t="s">
        <v>539</v>
      </c>
      <c r="L201" s="27">
        <v>35</v>
      </c>
      <c r="M201" s="20">
        <v>16</v>
      </c>
      <c r="N201" s="20" t="s">
        <v>68</v>
      </c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41">
        <v>14859.85</v>
      </c>
      <c r="AG201" s="41">
        <v>191892.52</v>
      </c>
      <c r="AH201" s="25" t="s">
        <v>737</v>
      </c>
      <c r="AI201" s="20"/>
      <c r="AJ201" s="27"/>
      <c r="AK201" s="41"/>
      <c r="AL201" s="41"/>
      <c r="AM201" s="20"/>
      <c r="AN201" s="41"/>
      <c r="AO201" s="41"/>
      <c r="AP201" s="20"/>
      <c r="AQ201" s="41"/>
      <c r="AR201" s="41"/>
      <c r="AS201" s="20"/>
      <c r="AT201" s="41"/>
      <c r="AU201" s="41"/>
      <c r="AV201" s="20"/>
      <c r="AW201" s="20"/>
      <c r="AX201" s="20"/>
      <c r="AY201" s="153"/>
      <c r="AZ201" s="55">
        <v>436</v>
      </c>
      <c r="BA201" s="55">
        <v>22</v>
      </c>
      <c r="BB201" s="60">
        <v>9587</v>
      </c>
      <c r="BC201" s="40">
        <f t="shared" si="6"/>
        <v>0.15558866297940849</v>
      </c>
      <c r="BD201" s="86"/>
    </row>
    <row r="202" spans="1:56" s="20" customFormat="1" x14ac:dyDescent="0.25">
      <c r="A202" s="85"/>
      <c r="B202" s="20" t="s">
        <v>65</v>
      </c>
      <c r="D202" s="20" t="s">
        <v>717</v>
      </c>
      <c r="F202" s="25"/>
      <c r="G202" s="140"/>
      <c r="H202" s="141"/>
      <c r="I202" s="26" t="s">
        <v>545</v>
      </c>
      <c r="J202" s="26" t="s">
        <v>539</v>
      </c>
      <c r="K202" s="26" t="s">
        <v>73</v>
      </c>
      <c r="L202" s="27"/>
      <c r="M202" s="20">
        <v>16</v>
      </c>
      <c r="N202" s="20" t="s">
        <v>68</v>
      </c>
      <c r="AF202" s="41"/>
      <c r="AG202" s="41" t="s">
        <v>742</v>
      </c>
      <c r="AH202" s="25" t="s">
        <v>737</v>
      </c>
      <c r="AJ202" s="27"/>
      <c r="AK202" s="41"/>
      <c r="AL202" s="41"/>
      <c r="AN202" s="41"/>
      <c r="AO202" s="41"/>
      <c r="AQ202" s="41"/>
      <c r="AR202" s="41"/>
      <c r="AT202" s="41"/>
      <c r="AU202" s="41"/>
      <c r="AY202" s="153"/>
      <c r="AZ202" s="55"/>
      <c r="BA202" s="55"/>
      <c r="BB202" s="60">
        <v>3828</v>
      </c>
      <c r="BC202" s="40">
        <f t="shared" si="6"/>
        <v>6.2125107112253643E-2</v>
      </c>
      <c r="BD202" s="166"/>
    </row>
    <row r="203" spans="1:56" s="20" customFormat="1" x14ac:dyDescent="0.25">
      <c r="A203" s="85"/>
      <c r="B203" s="20" t="s">
        <v>65</v>
      </c>
      <c r="D203" s="20" t="s">
        <v>717</v>
      </c>
      <c r="F203" s="25"/>
      <c r="G203" s="140">
        <v>7000</v>
      </c>
      <c r="H203" s="141">
        <v>7099</v>
      </c>
      <c r="I203" s="26" t="s">
        <v>539</v>
      </c>
      <c r="J203" s="26" t="s">
        <v>546</v>
      </c>
      <c r="K203" s="26" t="s">
        <v>73</v>
      </c>
      <c r="L203" s="27">
        <v>53</v>
      </c>
      <c r="M203" s="20">
        <v>16</v>
      </c>
      <c r="N203" s="20" t="s">
        <v>68</v>
      </c>
      <c r="AF203" s="41">
        <v>40575.9</v>
      </c>
      <c r="AG203" s="41" t="s">
        <v>742</v>
      </c>
      <c r="AH203" s="25" t="s">
        <v>737</v>
      </c>
      <c r="AJ203" s="27"/>
      <c r="AK203" s="41"/>
      <c r="AL203" s="41"/>
      <c r="AN203" s="41"/>
      <c r="AO203" s="41"/>
      <c r="AQ203" s="41"/>
      <c r="AR203" s="41"/>
      <c r="AT203" s="41"/>
      <c r="AU203" s="41"/>
      <c r="AY203" s="153"/>
      <c r="AZ203" s="55">
        <v>1120.6118398163151</v>
      </c>
      <c r="BA203" s="55">
        <v>23.360452807897303</v>
      </c>
      <c r="BB203" s="60">
        <v>26178</v>
      </c>
      <c r="BC203" s="40">
        <f t="shared" si="6"/>
        <v>0.42484614785385993</v>
      </c>
      <c r="BD203" s="166"/>
    </row>
    <row r="204" spans="1:56" x14ac:dyDescent="0.25">
      <c r="A204" s="85"/>
      <c r="B204" s="55" t="s">
        <v>65</v>
      </c>
      <c r="D204" s="55" t="s">
        <v>194</v>
      </c>
      <c r="E204" s="56"/>
      <c r="G204" s="105"/>
      <c r="H204" s="106"/>
      <c r="I204" s="31" t="s">
        <v>173</v>
      </c>
      <c r="J204" s="58" t="s">
        <v>89</v>
      </c>
      <c r="K204" s="58" t="s">
        <v>195</v>
      </c>
      <c r="L204" s="57">
        <v>73</v>
      </c>
      <c r="M204" s="55">
        <v>16</v>
      </c>
      <c r="N204" s="55" t="s">
        <v>69</v>
      </c>
      <c r="AB204" s="57"/>
      <c r="AE204" s="59"/>
      <c r="AF204" s="59">
        <v>297233</v>
      </c>
      <c r="AY204" s="111" t="s">
        <v>308</v>
      </c>
      <c r="AZ204" s="60"/>
      <c r="BA204" s="60"/>
      <c r="BB204" s="39"/>
      <c r="BC204" s="40">
        <f t="shared" si="6"/>
        <v>0</v>
      </c>
      <c r="BD204" s="86"/>
    </row>
    <row r="205" spans="1:56" x14ac:dyDescent="0.25">
      <c r="A205" s="85"/>
      <c r="B205" s="55" t="s">
        <v>65</v>
      </c>
      <c r="D205" s="55" t="s">
        <v>283</v>
      </c>
      <c r="E205" s="56"/>
      <c r="G205" s="125">
        <v>10500</v>
      </c>
      <c r="H205" s="126">
        <v>10599</v>
      </c>
      <c r="I205" s="68" t="s">
        <v>171</v>
      </c>
      <c r="J205" s="72" t="s">
        <v>73</v>
      </c>
      <c r="K205" s="72" t="s">
        <v>172</v>
      </c>
      <c r="L205" s="66">
        <v>59</v>
      </c>
      <c r="M205" s="71">
        <v>17</v>
      </c>
      <c r="N205" s="71" t="s">
        <v>68</v>
      </c>
      <c r="AB205" s="57">
        <v>0</v>
      </c>
      <c r="AF205" s="103">
        <v>30665.200000000001</v>
      </c>
      <c r="AG205" s="59" t="s">
        <v>284</v>
      </c>
      <c r="AY205" s="111" t="s">
        <v>309</v>
      </c>
      <c r="AZ205" s="73">
        <v>581.86934333212503</v>
      </c>
      <c r="BA205" s="66">
        <v>34</v>
      </c>
      <c r="BB205" s="74">
        <v>19784</v>
      </c>
      <c r="BC205" s="40">
        <f t="shared" si="6"/>
        <v>0.32107709485601515</v>
      </c>
      <c r="BD205" s="86"/>
    </row>
    <row r="206" spans="1:56" x14ac:dyDescent="0.25">
      <c r="A206" s="85"/>
      <c r="B206" s="55" t="s">
        <v>65</v>
      </c>
      <c r="D206" s="55" t="s">
        <v>283</v>
      </c>
      <c r="E206" s="56"/>
      <c r="G206" s="125">
        <v>4100</v>
      </c>
      <c r="H206" s="126">
        <v>4399</v>
      </c>
      <c r="I206" s="68" t="s">
        <v>172</v>
      </c>
      <c r="J206" s="72" t="s">
        <v>73</v>
      </c>
      <c r="K206" s="72" t="s">
        <v>173</v>
      </c>
      <c r="L206" s="66">
        <v>58.915724710258978</v>
      </c>
      <c r="M206" s="71">
        <v>17</v>
      </c>
      <c r="N206" s="71" t="s">
        <v>68</v>
      </c>
      <c r="AB206" s="57">
        <v>2</v>
      </c>
      <c r="AF206" s="103">
        <v>43331.8</v>
      </c>
      <c r="AG206" s="59" t="s">
        <v>284</v>
      </c>
      <c r="AY206" s="111" t="s">
        <v>309</v>
      </c>
      <c r="AZ206" s="73">
        <v>1188.8878066785098</v>
      </c>
      <c r="BA206" s="66">
        <v>23.514413927839747</v>
      </c>
      <c r="BB206" s="74">
        <v>27956</v>
      </c>
      <c r="BC206" s="40">
        <f t="shared" si="6"/>
        <v>0.45370153981979178</v>
      </c>
      <c r="BD206" s="86"/>
    </row>
    <row r="207" spans="1:56" x14ac:dyDescent="0.25">
      <c r="A207" s="85"/>
      <c r="B207" s="55" t="s">
        <v>65</v>
      </c>
      <c r="D207" s="55" t="s">
        <v>808</v>
      </c>
      <c r="G207" s="108">
        <v>4800</v>
      </c>
      <c r="H207" s="109">
        <v>4899</v>
      </c>
      <c r="I207" s="58" t="s">
        <v>547</v>
      </c>
      <c r="J207" s="58" t="s">
        <v>548</v>
      </c>
      <c r="K207" s="58" t="s">
        <v>73</v>
      </c>
      <c r="L207" s="57">
        <v>70</v>
      </c>
      <c r="M207" s="55">
        <v>17</v>
      </c>
      <c r="N207" s="55" t="s">
        <v>68</v>
      </c>
      <c r="AF207" s="59">
        <v>31486.7</v>
      </c>
      <c r="AY207" s="110"/>
      <c r="AZ207" s="55">
        <v>923.38049633694504</v>
      </c>
      <c r="BA207" s="55">
        <v>21.999598302742733</v>
      </c>
      <c r="BB207" s="60">
        <v>20314</v>
      </c>
      <c r="BC207" s="40">
        <f t="shared" si="6"/>
        <v>0.32967853340603986</v>
      </c>
      <c r="BD207" s="86"/>
    </row>
    <row r="208" spans="1:56" x14ac:dyDescent="0.25">
      <c r="A208" s="85"/>
      <c r="B208" s="55" t="s">
        <v>65</v>
      </c>
      <c r="D208" s="55" t="s">
        <v>808</v>
      </c>
      <c r="G208" s="129">
        <v>13000</v>
      </c>
      <c r="H208" s="130">
        <v>13004</v>
      </c>
      <c r="I208" s="58" t="s">
        <v>549</v>
      </c>
      <c r="J208" s="58" t="s">
        <v>547</v>
      </c>
      <c r="K208" s="58" t="s">
        <v>73</v>
      </c>
      <c r="L208" s="57">
        <v>56</v>
      </c>
      <c r="M208" s="55">
        <v>17</v>
      </c>
      <c r="N208" s="55" t="s">
        <v>68</v>
      </c>
      <c r="AF208" s="59">
        <v>8129.75</v>
      </c>
      <c r="AY208" s="110"/>
      <c r="AZ208" s="55">
        <v>238</v>
      </c>
      <c r="BA208" s="55">
        <v>22</v>
      </c>
      <c r="BB208" s="60">
        <v>5245</v>
      </c>
      <c r="BC208" s="40">
        <f t="shared" si="6"/>
        <v>8.5121783386564884E-2</v>
      </c>
      <c r="BD208" s="86"/>
    </row>
    <row r="209" spans="2:55" x14ac:dyDescent="0.25">
      <c r="B209" s="55" t="s">
        <v>65</v>
      </c>
      <c r="D209" s="55" t="s">
        <v>283</v>
      </c>
      <c r="E209" s="56"/>
      <c r="G209" s="125">
        <v>3700</v>
      </c>
      <c r="H209" s="126">
        <v>3799</v>
      </c>
      <c r="I209" s="68" t="s">
        <v>174</v>
      </c>
      <c r="J209" s="72" t="s">
        <v>173</v>
      </c>
      <c r="K209" s="72" t="s">
        <v>173</v>
      </c>
      <c r="L209" s="66">
        <v>51</v>
      </c>
      <c r="M209" s="71">
        <v>17</v>
      </c>
      <c r="N209" s="71" t="s">
        <v>68</v>
      </c>
      <c r="Q209" s="57"/>
      <c r="R209" s="57"/>
      <c r="S209" s="61"/>
      <c r="T209" s="57"/>
      <c r="V209" s="57"/>
      <c r="W209" s="59"/>
      <c r="X209" s="59"/>
      <c r="Y209" s="59"/>
      <c r="Z209" s="59"/>
      <c r="AA209" s="59"/>
      <c r="AB209" s="55">
        <v>4</v>
      </c>
      <c r="AC209" s="59"/>
      <c r="AD209" s="59"/>
      <c r="AF209" s="103">
        <v>47671.8</v>
      </c>
      <c r="AG209" s="59" t="s">
        <v>284</v>
      </c>
      <c r="AY209" s="111" t="s">
        <v>309</v>
      </c>
      <c r="AZ209" s="73">
        <v>1281.5067496377101</v>
      </c>
      <c r="BA209" s="66">
        <v>24</v>
      </c>
      <c r="BB209" s="74">
        <v>30756</v>
      </c>
      <c r="BC209" s="40">
        <f t="shared" si="6"/>
        <v>0.49914310197086548</v>
      </c>
    </row>
    <row r="210" spans="2:55" x14ac:dyDescent="0.25">
      <c r="B210" s="55" t="s">
        <v>65</v>
      </c>
      <c r="D210" s="55" t="s">
        <v>808</v>
      </c>
      <c r="G210" s="108">
        <v>4500</v>
      </c>
      <c r="H210" s="109">
        <v>4699</v>
      </c>
      <c r="I210" s="58" t="s">
        <v>550</v>
      </c>
      <c r="J210" s="58" t="s">
        <v>548</v>
      </c>
      <c r="K210" s="58" t="s">
        <v>551</v>
      </c>
      <c r="L210" s="57">
        <v>61</v>
      </c>
      <c r="M210" s="55">
        <v>17</v>
      </c>
      <c r="N210" s="55" t="s">
        <v>68</v>
      </c>
      <c r="AF210" s="59">
        <v>75001.400000000009</v>
      </c>
      <c r="AY210" s="110"/>
      <c r="AZ210" s="55">
        <v>2199.4495919465662</v>
      </c>
      <c r="BA210" s="55">
        <v>22.00004954747585</v>
      </c>
      <c r="BB210" s="60">
        <v>48388</v>
      </c>
      <c r="BC210" s="40">
        <f t="shared" si="6"/>
        <v>0.78529511048791256</v>
      </c>
    </row>
    <row r="211" spans="2:55" x14ac:dyDescent="0.25">
      <c r="B211" s="55" t="s">
        <v>65</v>
      </c>
      <c r="D211" s="55" t="s">
        <v>791</v>
      </c>
      <c r="F211" s="55"/>
      <c r="G211" s="121">
        <v>3206</v>
      </c>
      <c r="H211" s="122">
        <v>4099</v>
      </c>
      <c r="I211" s="58" t="s">
        <v>552</v>
      </c>
      <c r="J211" s="58" t="s">
        <v>173</v>
      </c>
      <c r="K211" s="58" t="s">
        <v>397</v>
      </c>
      <c r="L211" s="57">
        <v>23</v>
      </c>
      <c r="M211" s="55">
        <v>17</v>
      </c>
      <c r="N211" s="55" t="s">
        <v>99</v>
      </c>
      <c r="AF211" s="59">
        <v>208043.55</v>
      </c>
      <c r="AG211" s="59">
        <f>202188.7+5979.44</f>
        <v>208168.14</v>
      </c>
      <c r="AH211" s="55"/>
      <c r="AJ211" s="55"/>
      <c r="AK211" s="55"/>
      <c r="AL211" s="55"/>
      <c r="AN211" s="55"/>
      <c r="AO211" s="55"/>
      <c r="AQ211" s="55"/>
      <c r="AR211" s="55"/>
      <c r="AT211" s="55"/>
      <c r="AU211" s="55"/>
      <c r="AY211" s="110"/>
      <c r="AZ211" s="55">
        <v>5810</v>
      </c>
      <c r="BA211" s="55">
        <v>24</v>
      </c>
      <c r="BB211" s="55">
        <v>126087</v>
      </c>
      <c r="BC211" s="40">
        <f t="shared" si="6"/>
        <v>2.0462822310508688</v>
      </c>
    </row>
    <row r="212" spans="2:55" x14ac:dyDescent="0.25">
      <c r="B212" s="55" t="s">
        <v>65</v>
      </c>
      <c r="D212" s="55" t="s">
        <v>808</v>
      </c>
      <c r="G212" s="108">
        <v>4300</v>
      </c>
      <c r="H212" s="109">
        <v>4399</v>
      </c>
      <c r="I212" s="58" t="s">
        <v>553</v>
      </c>
      <c r="J212" s="58" t="s">
        <v>548</v>
      </c>
      <c r="K212" s="58" t="s">
        <v>73</v>
      </c>
      <c r="L212" s="57">
        <v>47</v>
      </c>
      <c r="M212" s="55">
        <v>17</v>
      </c>
      <c r="N212" s="55" t="s">
        <v>68</v>
      </c>
      <c r="AE212" s="55">
        <v>29</v>
      </c>
      <c r="AF212" s="59">
        <v>29443.8</v>
      </c>
      <c r="AG212" s="59">
        <v>67209.73</v>
      </c>
      <c r="AY212" s="110"/>
      <c r="AZ212" s="55">
        <v>863</v>
      </c>
      <c r="BA212" s="55">
        <v>22</v>
      </c>
      <c r="BB212" s="60">
        <v>18996</v>
      </c>
      <c r="BC212" s="40">
        <f t="shared" si="6"/>
        <v>0.30828854093635583</v>
      </c>
    </row>
    <row r="213" spans="2:55" x14ac:dyDescent="0.25">
      <c r="B213" s="55" t="s">
        <v>65</v>
      </c>
      <c r="D213" s="55" t="s">
        <v>825</v>
      </c>
      <c r="F213" s="55"/>
      <c r="G213" s="121">
        <v>2599</v>
      </c>
      <c r="H213" s="122">
        <v>2405</v>
      </c>
      <c r="I213" s="58" t="s">
        <v>554</v>
      </c>
      <c r="J213" s="58" t="s">
        <v>555</v>
      </c>
      <c r="K213" s="58" t="s">
        <v>556</v>
      </c>
      <c r="L213" s="57">
        <v>23</v>
      </c>
      <c r="M213" s="55">
        <v>17</v>
      </c>
      <c r="N213" s="55" t="s">
        <v>69</v>
      </c>
      <c r="AF213" s="59">
        <v>14701.5</v>
      </c>
      <c r="AG213" s="59" t="s">
        <v>842</v>
      </c>
      <c r="AH213" s="55"/>
      <c r="AJ213" s="55"/>
      <c r="AK213" s="55"/>
      <c r="AL213" s="55"/>
      <c r="AN213" s="55"/>
      <c r="AO213" s="55"/>
      <c r="AQ213" s="55"/>
      <c r="AR213" s="55"/>
      <c r="AT213" s="55"/>
      <c r="AU213" s="55"/>
      <c r="AY213" s="110"/>
      <c r="AZ213" s="55">
        <v>445.47490684224601</v>
      </c>
      <c r="BA213" s="55">
        <v>20.001126580077511</v>
      </c>
      <c r="BB213" s="55">
        <v>8910</v>
      </c>
      <c r="BC213" s="40">
        <f t="shared" si="6"/>
        <v>0.14460154241645246</v>
      </c>
    </row>
    <row r="214" spans="2:55" x14ac:dyDescent="0.25">
      <c r="B214" s="55" t="s">
        <v>65</v>
      </c>
      <c r="D214" s="55" t="s">
        <v>808</v>
      </c>
      <c r="G214" s="108">
        <v>4400</v>
      </c>
      <c r="H214" s="109">
        <v>4499</v>
      </c>
      <c r="I214" s="58" t="s">
        <v>557</v>
      </c>
      <c r="J214" s="58" t="s">
        <v>397</v>
      </c>
      <c r="K214" s="58" t="s">
        <v>548</v>
      </c>
      <c r="L214" s="57">
        <v>43</v>
      </c>
      <c r="M214" s="55">
        <v>17</v>
      </c>
      <c r="N214" s="55" t="s">
        <v>68</v>
      </c>
      <c r="AF214" s="59">
        <v>9896.75</v>
      </c>
      <c r="AY214" s="110"/>
      <c r="AZ214" s="55">
        <v>290</v>
      </c>
      <c r="BA214" s="55">
        <v>22</v>
      </c>
      <c r="BB214" s="60">
        <v>6385</v>
      </c>
      <c r="BC214" s="40">
        <f t="shared" si="6"/>
        <v>0.10362299083378775</v>
      </c>
    </row>
    <row r="215" spans="2:55" x14ac:dyDescent="0.25">
      <c r="B215" s="55" t="s">
        <v>65</v>
      </c>
      <c r="D215" s="55" t="s">
        <v>283</v>
      </c>
      <c r="E215" s="56"/>
      <c r="G215" s="125"/>
      <c r="H215" s="126"/>
      <c r="I215" s="68" t="s">
        <v>276</v>
      </c>
      <c r="J215" s="72" t="s">
        <v>173</v>
      </c>
      <c r="K215" s="72" t="s">
        <v>172</v>
      </c>
      <c r="L215" s="66"/>
      <c r="M215" s="71">
        <v>17</v>
      </c>
      <c r="N215" s="71" t="s">
        <v>68</v>
      </c>
      <c r="AB215" s="57"/>
      <c r="AF215" s="103">
        <v>5000</v>
      </c>
      <c r="AG215" s="59" t="s">
        <v>284</v>
      </c>
      <c r="AY215" s="111" t="s">
        <v>309</v>
      </c>
      <c r="AZ215" s="73"/>
      <c r="BA215" s="66"/>
      <c r="BB215" s="74"/>
      <c r="BC215" s="40">
        <f t="shared" si="6"/>
        <v>0</v>
      </c>
    </row>
    <row r="216" spans="2:55" x14ac:dyDescent="0.25">
      <c r="B216" s="55" t="s">
        <v>65</v>
      </c>
      <c r="D216" s="55" t="s">
        <v>808</v>
      </c>
      <c r="G216" s="108">
        <v>4700</v>
      </c>
      <c r="H216" s="109">
        <v>4799</v>
      </c>
      <c r="I216" s="58" t="s">
        <v>558</v>
      </c>
      <c r="J216" s="58" t="s">
        <v>548</v>
      </c>
      <c r="K216" s="58" t="s">
        <v>73</v>
      </c>
      <c r="L216" s="57">
        <v>58</v>
      </c>
      <c r="M216" s="55">
        <v>17</v>
      </c>
      <c r="N216" s="55" t="s">
        <v>68</v>
      </c>
      <c r="AF216" s="59">
        <v>20179.45</v>
      </c>
      <c r="AY216" s="110"/>
      <c r="AZ216" s="55">
        <v>592</v>
      </c>
      <c r="BA216" s="55">
        <v>22</v>
      </c>
      <c r="BB216" s="60">
        <v>13019</v>
      </c>
      <c r="BC216" s="40">
        <f t="shared" si="6"/>
        <v>0.21128703487315312</v>
      </c>
    </row>
    <row r="217" spans="2:55" x14ac:dyDescent="0.25">
      <c r="B217" s="55" t="s">
        <v>65</v>
      </c>
      <c r="D217" s="55" t="s">
        <v>808</v>
      </c>
      <c r="F217" s="55"/>
      <c r="G217" s="121">
        <v>3900</v>
      </c>
      <c r="H217" s="122">
        <v>4399</v>
      </c>
      <c r="I217" s="58" t="s">
        <v>559</v>
      </c>
      <c r="J217" s="58" t="s">
        <v>397</v>
      </c>
      <c r="K217" s="58" t="s">
        <v>560</v>
      </c>
      <c r="L217" s="57">
        <v>40</v>
      </c>
      <c r="M217" s="55">
        <v>17</v>
      </c>
      <c r="N217" s="55" t="s">
        <v>99</v>
      </c>
      <c r="AF217" s="59">
        <v>94883.25</v>
      </c>
      <c r="AH217" s="55"/>
      <c r="AJ217" s="55"/>
      <c r="AK217" s="55"/>
      <c r="AL217" s="55"/>
      <c r="AN217" s="55"/>
      <c r="AO217" s="55"/>
      <c r="AQ217" s="55"/>
      <c r="AR217" s="55"/>
      <c r="AT217" s="55"/>
      <c r="AU217" s="55"/>
      <c r="AY217" s="120" t="s">
        <v>561</v>
      </c>
      <c r="AZ217" s="55">
        <v>3064.6156631486419</v>
      </c>
      <c r="BA217" s="55">
        <v>18.764180021490301</v>
      </c>
      <c r="BB217" s="55">
        <v>57505</v>
      </c>
      <c r="BC217" s="40">
        <f t="shared" si="6"/>
        <v>0.93325608267767657</v>
      </c>
    </row>
    <row r="218" spans="2:55" x14ac:dyDescent="0.25">
      <c r="B218" s="55" t="s">
        <v>65</v>
      </c>
      <c r="D218" s="55" t="s">
        <v>825</v>
      </c>
      <c r="G218" s="108">
        <v>1700</v>
      </c>
      <c r="H218" s="109">
        <v>1799</v>
      </c>
      <c r="I218" s="58" t="s">
        <v>562</v>
      </c>
      <c r="J218" s="58" t="s">
        <v>563</v>
      </c>
      <c r="K218" s="58" t="s">
        <v>73</v>
      </c>
      <c r="L218" s="57">
        <v>46</v>
      </c>
      <c r="M218" s="55">
        <v>17</v>
      </c>
      <c r="N218" s="55" t="s">
        <v>68</v>
      </c>
      <c r="AF218" s="59">
        <v>33267.65</v>
      </c>
      <c r="AG218" s="59">
        <v>16840.919999999998</v>
      </c>
      <c r="AY218" s="110"/>
      <c r="AZ218" s="55">
        <v>940.00801729924092</v>
      </c>
      <c r="BA218" s="55">
        <v>22.832783981636506</v>
      </c>
      <c r="BB218" s="60">
        <v>21463</v>
      </c>
      <c r="BC218" s="40">
        <f t="shared" si="6"/>
        <v>0.34832580301731975</v>
      </c>
    </row>
    <row r="219" spans="2:55" x14ac:dyDescent="0.25">
      <c r="B219" s="55" t="s">
        <v>65</v>
      </c>
      <c r="D219" s="55" t="s">
        <v>808</v>
      </c>
      <c r="G219" s="108">
        <v>12900</v>
      </c>
      <c r="H219" s="109">
        <v>13099</v>
      </c>
      <c r="I219" s="58" t="s">
        <v>564</v>
      </c>
      <c r="J219" s="58" t="s">
        <v>547</v>
      </c>
      <c r="K219" s="58" t="s">
        <v>548</v>
      </c>
      <c r="L219" s="57">
        <v>44.605655799425499</v>
      </c>
      <c r="M219" s="55">
        <v>17</v>
      </c>
      <c r="N219" s="55" t="s">
        <v>68</v>
      </c>
      <c r="AF219" s="59">
        <v>85590.659</v>
      </c>
      <c r="AY219" s="110"/>
      <c r="AZ219" s="55">
        <v>2509.9899999999998</v>
      </c>
      <c r="BA219" s="55">
        <v>22</v>
      </c>
      <c r="BB219" s="60">
        <v>55219.78</v>
      </c>
      <c r="BC219" s="40">
        <f t="shared" si="6"/>
        <v>0.89616895172807765</v>
      </c>
    </row>
    <row r="220" spans="2:55" x14ac:dyDescent="0.25">
      <c r="B220" s="55" t="s">
        <v>65</v>
      </c>
      <c r="D220" s="55" t="s">
        <v>825</v>
      </c>
      <c r="G220" s="108">
        <v>10800</v>
      </c>
      <c r="H220" s="109">
        <v>10899</v>
      </c>
      <c r="I220" s="58" t="s">
        <v>565</v>
      </c>
      <c r="J220" s="58" t="s">
        <v>562</v>
      </c>
      <c r="K220" s="58" t="s">
        <v>73</v>
      </c>
      <c r="L220" s="57">
        <v>39</v>
      </c>
      <c r="M220" s="55">
        <v>17</v>
      </c>
      <c r="N220" s="55" t="s">
        <v>68</v>
      </c>
      <c r="AF220" s="59">
        <v>7779.45</v>
      </c>
      <c r="AG220" s="59" t="s">
        <v>842</v>
      </c>
      <c r="AY220" s="110"/>
      <c r="AZ220" s="55">
        <v>251</v>
      </c>
      <c r="BA220" s="55">
        <v>20</v>
      </c>
      <c r="BB220" s="60">
        <v>5019</v>
      </c>
      <c r="BC220" s="40">
        <f t="shared" si="6"/>
        <v>8.145400015579965E-2</v>
      </c>
    </row>
    <row r="221" spans="2:55" x14ac:dyDescent="0.25">
      <c r="B221" s="20" t="s">
        <v>65</v>
      </c>
      <c r="C221" s="20"/>
      <c r="D221" s="20" t="s">
        <v>718</v>
      </c>
      <c r="E221" s="20"/>
      <c r="F221" s="25"/>
      <c r="G221" s="140">
        <v>4000</v>
      </c>
      <c r="H221" s="141">
        <v>4299</v>
      </c>
      <c r="I221" s="26" t="s">
        <v>566</v>
      </c>
      <c r="J221" s="26" t="s">
        <v>567</v>
      </c>
      <c r="K221" s="26" t="s">
        <v>568</v>
      </c>
      <c r="L221" s="27">
        <v>27.134689635845625</v>
      </c>
      <c r="M221" s="20">
        <v>18</v>
      </c>
      <c r="N221" s="20" t="s">
        <v>68</v>
      </c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41">
        <v>95575.727999999959</v>
      </c>
      <c r="AG221" s="41">
        <f>13210.29+74811.69</f>
        <v>88021.98000000001</v>
      </c>
      <c r="AH221" s="25" t="s">
        <v>804</v>
      </c>
      <c r="AI221" s="20"/>
      <c r="AJ221" s="27"/>
      <c r="AK221" s="41"/>
      <c r="AL221" s="41"/>
      <c r="AM221" s="20"/>
      <c r="AN221" s="41"/>
      <c r="AO221" s="41"/>
      <c r="AP221" s="20"/>
      <c r="AQ221" s="41"/>
      <c r="AR221" s="41"/>
      <c r="AS221" s="20"/>
      <c r="AT221" s="41"/>
      <c r="AU221" s="41"/>
      <c r="AV221" s="20"/>
      <c r="AW221" s="20"/>
      <c r="AX221" s="20"/>
      <c r="AY221" s="153"/>
      <c r="AZ221" s="55">
        <v>2569.2399999999993</v>
      </c>
      <c r="BA221" s="55">
        <v>24</v>
      </c>
      <c r="BB221" s="60">
        <v>61661.759999999973</v>
      </c>
      <c r="BC221" s="40">
        <f t="shared" si="6"/>
        <v>1.0007166783516395</v>
      </c>
    </row>
    <row r="222" spans="2:55" x14ac:dyDescent="0.25">
      <c r="B222" s="20" t="s">
        <v>65</v>
      </c>
      <c r="C222" s="20"/>
      <c r="D222" s="20" t="s">
        <v>718</v>
      </c>
      <c r="E222" s="20"/>
      <c r="F222" s="25"/>
      <c r="G222" s="140">
        <v>4300</v>
      </c>
      <c r="H222" s="141">
        <v>4499</v>
      </c>
      <c r="I222" s="26" t="s">
        <v>569</v>
      </c>
      <c r="J222" s="26" t="s">
        <v>570</v>
      </c>
      <c r="K222" s="26" t="s">
        <v>570</v>
      </c>
      <c r="L222" s="27">
        <v>39</v>
      </c>
      <c r="M222" s="20">
        <v>18</v>
      </c>
      <c r="N222" s="20" t="s">
        <v>68</v>
      </c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41">
        <v>86682.2</v>
      </c>
      <c r="AG222" s="41">
        <f>34296.11+61541.12</f>
        <v>95837.23000000001</v>
      </c>
      <c r="AH222" s="25" t="s">
        <v>804</v>
      </c>
      <c r="AI222" s="20"/>
      <c r="AJ222" s="27"/>
      <c r="AK222" s="41"/>
      <c r="AL222" s="41"/>
      <c r="AM222" s="20"/>
      <c r="AN222" s="41"/>
      <c r="AO222" s="41"/>
      <c r="AP222" s="20"/>
      <c r="AQ222" s="41"/>
      <c r="AR222" s="41"/>
      <c r="AS222" s="20"/>
      <c r="AT222" s="41"/>
      <c r="AU222" s="41"/>
      <c r="AV222" s="20"/>
      <c r="AW222" s="20"/>
      <c r="AX222" s="20"/>
      <c r="AY222" s="153"/>
      <c r="AZ222" s="55">
        <v>2330.171576077842</v>
      </c>
      <c r="BA222" s="55">
        <v>23.999949434681369</v>
      </c>
      <c r="BB222" s="60">
        <v>55924</v>
      </c>
      <c r="BC222" s="40">
        <f t="shared" si="6"/>
        <v>0.90759782919165954</v>
      </c>
    </row>
    <row r="223" spans="2:55" x14ac:dyDescent="0.25">
      <c r="B223" s="20" t="s">
        <v>65</v>
      </c>
      <c r="C223" s="20"/>
      <c r="D223" s="20" t="s">
        <v>718</v>
      </c>
      <c r="E223" s="20"/>
      <c r="F223" s="25"/>
      <c r="G223" s="140">
        <v>2600</v>
      </c>
      <c r="H223" s="141">
        <v>2699</v>
      </c>
      <c r="I223" s="26" t="s">
        <v>567</v>
      </c>
      <c r="J223" s="26" t="s">
        <v>566</v>
      </c>
      <c r="K223" s="26" t="s">
        <v>261</v>
      </c>
      <c r="L223" s="27">
        <v>24</v>
      </c>
      <c r="M223" s="20">
        <v>18</v>
      </c>
      <c r="N223" s="20" t="s">
        <v>68</v>
      </c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41">
        <v>26379.45</v>
      </c>
      <c r="AG223" s="41" t="s">
        <v>809</v>
      </c>
      <c r="AH223" s="25" t="s">
        <v>804</v>
      </c>
      <c r="AI223" s="20"/>
      <c r="AJ223" s="27"/>
      <c r="AK223" s="41"/>
      <c r="AL223" s="41"/>
      <c r="AM223" s="20"/>
      <c r="AN223" s="41"/>
      <c r="AO223" s="41"/>
      <c r="AP223" s="20"/>
      <c r="AQ223" s="41"/>
      <c r="AR223" s="41"/>
      <c r="AS223" s="20"/>
      <c r="AT223" s="41"/>
      <c r="AU223" s="41"/>
      <c r="AV223" s="20"/>
      <c r="AW223" s="20"/>
      <c r="AX223" s="20"/>
      <c r="AY223" s="153"/>
      <c r="AZ223" s="55">
        <v>740</v>
      </c>
      <c r="BA223" s="55">
        <v>23</v>
      </c>
      <c r="BB223" s="60">
        <v>17019</v>
      </c>
      <c r="BC223" s="40">
        <f t="shared" si="6"/>
        <v>0.27620355223182985</v>
      </c>
    </row>
    <row r="224" spans="2:55" x14ac:dyDescent="0.25">
      <c r="D224" s="55" t="s">
        <v>843</v>
      </c>
      <c r="G224" s="108"/>
      <c r="H224" s="109"/>
      <c r="I224" s="58" t="s">
        <v>826</v>
      </c>
      <c r="J224" s="58" t="s">
        <v>827</v>
      </c>
      <c r="K224" s="58" t="s">
        <v>828</v>
      </c>
      <c r="M224" s="55">
        <v>18</v>
      </c>
      <c r="N224" s="55" t="s">
        <v>68</v>
      </c>
      <c r="AF224" s="59">
        <v>128000</v>
      </c>
      <c r="AI224" s="55" t="s">
        <v>145</v>
      </c>
      <c r="AJ224" s="57" t="s">
        <v>829</v>
      </c>
      <c r="AK224" s="59">
        <v>128000</v>
      </c>
      <c r="AY224" s="110"/>
    </row>
    <row r="225" spans="2:55" x14ac:dyDescent="0.25">
      <c r="B225" s="20" t="s">
        <v>72</v>
      </c>
      <c r="C225" s="20"/>
      <c r="D225" s="20" t="s">
        <v>579</v>
      </c>
      <c r="E225" s="20"/>
      <c r="F225" s="20"/>
      <c r="G225" s="142">
        <v>100</v>
      </c>
      <c r="H225" s="143">
        <v>2599</v>
      </c>
      <c r="I225" s="26" t="s">
        <v>580</v>
      </c>
      <c r="J225" s="26" t="s">
        <v>573</v>
      </c>
      <c r="K225" s="26" t="s">
        <v>251</v>
      </c>
      <c r="L225" s="27">
        <v>40</v>
      </c>
      <c r="M225" s="20">
        <v>19</v>
      </c>
      <c r="N225" s="20" t="s">
        <v>99</v>
      </c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41">
        <v>738432.75</v>
      </c>
      <c r="AG225" s="41">
        <v>707823.65</v>
      </c>
      <c r="AH225" s="20" t="s">
        <v>700</v>
      </c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153"/>
      <c r="AZ225" s="55">
        <v>20311</v>
      </c>
      <c r="BA225" s="55">
        <v>23</v>
      </c>
      <c r="BB225" s="55">
        <v>447535</v>
      </c>
      <c r="BC225" s="40">
        <f t="shared" ref="BC225:BC245" si="7">BB225/(5280*11.67)</f>
        <v>7.2631033990288492</v>
      </c>
    </row>
    <row r="226" spans="2:55" x14ac:dyDescent="0.25">
      <c r="B226" s="20" t="s">
        <v>65</v>
      </c>
      <c r="C226" s="20"/>
      <c r="D226" s="20" t="s">
        <v>272</v>
      </c>
      <c r="E226" s="24"/>
      <c r="F226" s="25"/>
      <c r="G226" s="112">
        <v>2100</v>
      </c>
      <c r="H226" s="113">
        <v>2199</v>
      </c>
      <c r="I226" s="26" t="s">
        <v>249</v>
      </c>
      <c r="J226" s="26" t="s">
        <v>250</v>
      </c>
      <c r="K226" s="26" t="s">
        <v>251</v>
      </c>
      <c r="L226" s="81">
        <v>28</v>
      </c>
      <c r="M226" s="20">
        <v>19</v>
      </c>
      <c r="N226" s="20" t="s">
        <v>68</v>
      </c>
      <c r="O226" s="20"/>
      <c r="P226" s="20"/>
      <c r="Q226" s="27"/>
      <c r="R226" s="27"/>
      <c r="S226" s="157"/>
      <c r="T226" s="27"/>
      <c r="U226" s="20"/>
      <c r="V226" s="27"/>
      <c r="W226" s="41"/>
      <c r="X226" s="41"/>
      <c r="Y226" s="41"/>
      <c r="Z226" s="41"/>
      <c r="AA226" s="41"/>
      <c r="AB226" s="20"/>
      <c r="AC226" s="41"/>
      <c r="AD226" s="41"/>
      <c r="AE226" s="20"/>
      <c r="AF226" s="41">
        <v>205271.15</v>
      </c>
      <c r="AG226" s="41">
        <v>3585.12</v>
      </c>
      <c r="AH226" s="25" t="s">
        <v>74</v>
      </c>
      <c r="AI226" s="20"/>
      <c r="AJ226" s="27"/>
      <c r="AK226" s="41"/>
      <c r="AL226" s="41"/>
      <c r="AM226" s="20"/>
      <c r="AN226" s="41"/>
      <c r="AO226" s="41"/>
      <c r="AP226" s="20"/>
      <c r="AQ226" s="41"/>
      <c r="AR226" s="41"/>
      <c r="AS226" s="20"/>
      <c r="AT226" s="41"/>
      <c r="AU226" s="41"/>
      <c r="AV226" s="20"/>
      <c r="AW226" s="20"/>
      <c r="AX226" s="20"/>
      <c r="AY226" s="114" t="s">
        <v>719</v>
      </c>
      <c r="AZ226" s="20">
        <v>1488.00632597194</v>
      </c>
      <c r="BA226" s="20">
        <v>89</v>
      </c>
      <c r="BB226" s="42">
        <v>132433</v>
      </c>
      <c r="BC226" s="40">
        <f t="shared" si="7"/>
        <v>2.1492722858404094</v>
      </c>
    </row>
    <row r="227" spans="2:55" x14ac:dyDescent="0.25">
      <c r="B227" s="20" t="s">
        <v>65</v>
      </c>
      <c r="C227" s="20"/>
      <c r="D227" s="20" t="s">
        <v>300</v>
      </c>
      <c r="E227" s="24"/>
      <c r="F227" s="25"/>
      <c r="G227" s="112"/>
      <c r="H227" s="113"/>
      <c r="I227" s="26" t="s">
        <v>249</v>
      </c>
      <c r="J227" s="26" t="s">
        <v>189</v>
      </c>
      <c r="K227" s="26" t="s">
        <v>251</v>
      </c>
      <c r="L227" s="81"/>
      <c r="M227" s="20">
        <v>19</v>
      </c>
      <c r="N227" s="20" t="s">
        <v>68</v>
      </c>
      <c r="O227" s="20"/>
      <c r="P227" s="20"/>
      <c r="Q227" s="27"/>
      <c r="R227" s="27"/>
      <c r="S227" s="157"/>
      <c r="T227" s="27"/>
      <c r="U227" s="20"/>
      <c r="V227" s="27"/>
      <c r="W227" s="41"/>
      <c r="X227" s="41"/>
      <c r="Y227" s="41"/>
      <c r="Z227" s="41"/>
      <c r="AA227" s="41"/>
      <c r="AB227" s="20"/>
      <c r="AC227" s="41"/>
      <c r="AD227" s="41"/>
      <c r="AE227" s="20"/>
      <c r="AF227" s="41">
        <v>250000</v>
      </c>
      <c r="AG227" s="41">
        <f>305015.16+2866.55</f>
        <v>307881.70999999996</v>
      </c>
      <c r="AH227" s="25" t="s">
        <v>74</v>
      </c>
      <c r="AI227" s="20" t="s">
        <v>145</v>
      </c>
      <c r="AJ227" s="27" t="s">
        <v>289</v>
      </c>
      <c r="AK227" s="41">
        <v>86472.74</v>
      </c>
      <c r="AL227" s="41"/>
      <c r="AM227" s="20"/>
      <c r="AN227" s="41"/>
      <c r="AO227" s="41"/>
      <c r="AP227" s="20"/>
      <c r="AQ227" s="41"/>
      <c r="AR227" s="41"/>
      <c r="AS227" s="20"/>
      <c r="AT227" s="41"/>
      <c r="AU227" s="41"/>
      <c r="AV227" s="20"/>
      <c r="AW227" s="20"/>
      <c r="AX227" s="20"/>
      <c r="AY227" s="114"/>
      <c r="AZ227" s="20"/>
      <c r="BA227" s="20"/>
      <c r="BB227" s="42"/>
      <c r="BC227" s="40">
        <f t="shared" si="7"/>
        <v>0</v>
      </c>
    </row>
    <row r="228" spans="2:55" x14ac:dyDescent="0.25">
      <c r="B228" s="20" t="s">
        <v>72</v>
      </c>
      <c r="C228" s="20"/>
      <c r="D228" s="20" t="s">
        <v>576</v>
      </c>
      <c r="E228" s="20"/>
      <c r="F228" s="25"/>
      <c r="G228" s="140">
        <v>1700</v>
      </c>
      <c r="H228" s="141">
        <v>2500</v>
      </c>
      <c r="I228" s="26" t="s">
        <v>577</v>
      </c>
      <c r="J228" s="26" t="s">
        <v>578</v>
      </c>
      <c r="K228" s="26"/>
      <c r="L228" s="27">
        <v>39</v>
      </c>
      <c r="M228" s="20">
        <v>19</v>
      </c>
      <c r="N228" s="20" t="s">
        <v>68</v>
      </c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41">
        <v>239290.16249999998</v>
      </c>
      <c r="AG228" s="41">
        <v>242678.62</v>
      </c>
      <c r="AH228" s="25" t="s">
        <v>74</v>
      </c>
      <c r="AI228" s="20"/>
      <c r="AJ228" s="27"/>
      <c r="AK228" s="41"/>
      <c r="AL228" s="41"/>
      <c r="AM228" s="20"/>
      <c r="AN228" s="41"/>
      <c r="AO228" s="41"/>
      <c r="AP228" s="20"/>
      <c r="AQ228" s="41"/>
      <c r="AR228" s="41"/>
      <c r="AS228" s="20"/>
      <c r="AT228" s="41"/>
      <c r="AU228" s="41"/>
      <c r="AV228" s="20"/>
      <c r="AW228" s="20"/>
      <c r="AX228" s="20"/>
      <c r="AY228" s="153"/>
      <c r="AZ228" s="55">
        <v>4421</v>
      </c>
      <c r="BA228" s="55">
        <v>44.462719667805501</v>
      </c>
      <c r="BB228" s="60">
        <v>205841</v>
      </c>
      <c r="BC228" s="40">
        <f t="shared" si="7"/>
        <v>3.3406202124068449</v>
      </c>
    </row>
    <row r="229" spans="2:55" x14ac:dyDescent="0.25">
      <c r="B229" s="20" t="s">
        <v>72</v>
      </c>
      <c r="C229" s="20"/>
      <c r="D229" s="20" t="s">
        <v>571</v>
      </c>
      <c r="E229" s="20"/>
      <c r="F229" s="20"/>
      <c r="G229" s="142">
        <v>100</v>
      </c>
      <c r="H229" s="143">
        <v>1999</v>
      </c>
      <c r="I229" s="26" t="s">
        <v>572</v>
      </c>
      <c r="J229" s="26" t="s">
        <v>573</v>
      </c>
      <c r="K229" s="26" t="s">
        <v>574</v>
      </c>
      <c r="L229" s="27">
        <v>39</v>
      </c>
      <c r="M229" s="20">
        <v>19</v>
      </c>
      <c r="N229" s="20" t="s">
        <v>99</v>
      </c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41">
        <v>357432.89999999997</v>
      </c>
      <c r="AG229" s="41">
        <v>362956.32</v>
      </c>
      <c r="AH229" s="20" t="s">
        <v>737</v>
      </c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153"/>
      <c r="AZ229" s="55">
        <v>10927.114809010551</v>
      </c>
      <c r="BA229" s="55">
        <v>19.82462926273724</v>
      </c>
      <c r="BB229" s="55">
        <v>216626</v>
      </c>
      <c r="BC229" s="40">
        <f t="shared" si="7"/>
        <v>3.515651372335177</v>
      </c>
    </row>
    <row r="230" spans="2:55" x14ac:dyDescent="0.25">
      <c r="B230" s="55" t="s">
        <v>65</v>
      </c>
      <c r="D230" s="55" t="s">
        <v>843</v>
      </c>
      <c r="F230" s="55"/>
      <c r="G230" s="121">
        <v>510</v>
      </c>
      <c r="H230" s="122">
        <v>609</v>
      </c>
      <c r="I230" s="58" t="s">
        <v>248</v>
      </c>
      <c r="J230" s="58" t="s">
        <v>575</v>
      </c>
      <c r="K230" s="58" t="s">
        <v>247</v>
      </c>
      <c r="L230" s="57">
        <v>42.189344056135958</v>
      </c>
      <c r="M230" s="55">
        <v>19</v>
      </c>
      <c r="N230" s="55" t="s">
        <v>69</v>
      </c>
      <c r="AF230" s="59">
        <v>39174.777159077996</v>
      </c>
      <c r="AH230" s="55"/>
      <c r="AJ230" s="55"/>
      <c r="AK230" s="55"/>
      <c r="AL230" s="55"/>
      <c r="AN230" s="55"/>
      <c r="AO230" s="55"/>
      <c r="AQ230" s="55"/>
      <c r="AR230" s="55"/>
      <c r="AT230" s="55"/>
      <c r="AU230" s="55"/>
      <c r="AY230" s="110"/>
      <c r="AZ230" s="55">
        <v>840.76048022000009</v>
      </c>
      <c r="BA230" s="55">
        <v>28</v>
      </c>
      <c r="BB230" s="55">
        <v>23742.289187319999</v>
      </c>
      <c r="BC230" s="40">
        <f t="shared" si="7"/>
        <v>0.38531668204084546</v>
      </c>
    </row>
    <row r="231" spans="2:55" x14ac:dyDescent="0.25">
      <c r="B231" s="55" t="s">
        <v>65</v>
      </c>
      <c r="D231" s="55" t="s">
        <v>792</v>
      </c>
      <c r="G231" s="121">
        <v>9400</v>
      </c>
      <c r="H231" s="122">
        <v>9599</v>
      </c>
      <c r="I231" s="58" t="s">
        <v>581</v>
      </c>
      <c r="J231" s="58" t="s">
        <v>73</v>
      </c>
      <c r="K231" s="58" t="s">
        <v>73</v>
      </c>
      <c r="L231" s="57">
        <v>43</v>
      </c>
      <c r="M231" s="55">
        <v>20</v>
      </c>
      <c r="N231" s="55" t="s">
        <v>68</v>
      </c>
      <c r="AF231" s="59">
        <v>13398.2</v>
      </c>
      <c r="AG231" s="59" t="s">
        <v>793</v>
      </c>
      <c r="AY231" s="110"/>
      <c r="AZ231" s="55">
        <v>480</v>
      </c>
      <c r="BA231" s="55">
        <v>18</v>
      </c>
      <c r="BB231" s="60">
        <v>8644</v>
      </c>
      <c r="BC231" s="40">
        <f t="shared" si="7"/>
        <v>0.14028459401210044</v>
      </c>
    </row>
    <row r="232" spans="2:55" x14ac:dyDescent="0.25">
      <c r="B232" s="55" t="s">
        <v>65</v>
      </c>
      <c r="D232" s="55" t="s">
        <v>794</v>
      </c>
      <c r="G232" s="108">
        <v>4700</v>
      </c>
      <c r="H232" s="109">
        <v>4799</v>
      </c>
      <c r="I232" s="58" t="s">
        <v>582</v>
      </c>
      <c r="J232" s="58" t="s">
        <v>583</v>
      </c>
      <c r="K232" s="58" t="s">
        <v>73</v>
      </c>
      <c r="L232" s="57">
        <v>63</v>
      </c>
      <c r="M232" s="55">
        <v>20</v>
      </c>
      <c r="N232" s="55" t="s">
        <v>68</v>
      </c>
      <c r="AF232" s="59">
        <v>18905.350000000002</v>
      </c>
      <c r="AG232" s="59" t="s">
        <v>810</v>
      </c>
      <c r="AY232" s="110"/>
      <c r="AZ232" s="55">
        <v>554</v>
      </c>
      <c r="BA232" s="55">
        <v>22</v>
      </c>
      <c r="BB232" s="60">
        <v>12197</v>
      </c>
      <c r="BC232" s="40">
        <f t="shared" si="7"/>
        <v>0.19794669055594505</v>
      </c>
    </row>
    <row r="233" spans="2:55" x14ac:dyDescent="0.25">
      <c r="B233" s="55" t="s">
        <v>65</v>
      </c>
      <c r="D233" s="55" t="s">
        <v>794</v>
      </c>
      <c r="G233" s="108">
        <v>11700</v>
      </c>
      <c r="H233" s="109">
        <v>11799</v>
      </c>
      <c r="I233" s="58" t="s">
        <v>584</v>
      </c>
      <c r="J233" s="58" t="s">
        <v>252</v>
      </c>
      <c r="K233" s="58" t="s">
        <v>585</v>
      </c>
      <c r="L233" s="57">
        <v>67</v>
      </c>
      <c r="M233" s="55">
        <v>20</v>
      </c>
      <c r="N233" s="55" t="s">
        <v>68</v>
      </c>
      <c r="AF233" s="59">
        <v>20523.55</v>
      </c>
      <c r="AG233" s="59" t="s">
        <v>810</v>
      </c>
      <c r="AY233" s="110"/>
      <c r="AZ233" s="55">
        <v>552</v>
      </c>
      <c r="BA233" s="55">
        <v>24</v>
      </c>
      <c r="BB233" s="60">
        <v>13241</v>
      </c>
      <c r="BC233" s="40">
        <f t="shared" si="7"/>
        <v>0.21488990158655968</v>
      </c>
    </row>
    <row r="234" spans="2:55" x14ac:dyDescent="0.25">
      <c r="B234" s="55" t="s">
        <v>65</v>
      </c>
      <c r="D234" s="55" t="s">
        <v>792</v>
      </c>
      <c r="G234" s="121">
        <v>9700</v>
      </c>
      <c r="H234" s="122">
        <v>9799</v>
      </c>
      <c r="I234" s="58" t="s">
        <v>586</v>
      </c>
      <c r="J234" s="58" t="s">
        <v>587</v>
      </c>
      <c r="K234" s="58" t="s">
        <v>73</v>
      </c>
      <c r="L234" s="57">
        <v>68</v>
      </c>
      <c r="M234" s="55">
        <v>20</v>
      </c>
      <c r="N234" s="55" t="s">
        <v>68</v>
      </c>
      <c r="AF234" s="59">
        <v>4154</v>
      </c>
      <c r="AG234" s="59" t="s">
        <v>793</v>
      </c>
      <c r="AY234" s="110"/>
      <c r="AZ234" s="55">
        <v>168</v>
      </c>
      <c r="BA234" s="55">
        <v>16</v>
      </c>
      <c r="BB234" s="60">
        <v>2680</v>
      </c>
      <c r="BC234" s="40">
        <f t="shared" si="7"/>
        <v>4.3494066630313417E-2</v>
      </c>
    </row>
    <row r="235" spans="2:55" x14ac:dyDescent="0.25">
      <c r="B235" s="55" t="s">
        <v>65</v>
      </c>
      <c r="D235" s="55" t="s">
        <v>792</v>
      </c>
      <c r="G235" s="108">
        <v>5000</v>
      </c>
      <c r="H235" s="109">
        <v>5199</v>
      </c>
      <c r="I235" s="58" t="s">
        <v>587</v>
      </c>
      <c r="J235" s="58" t="s">
        <v>588</v>
      </c>
      <c r="K235" s="58" t="s">
        <v>73</v>
      </c>
      <c r="L235" s="57">
        <v>67</v>
      </c>
      <c r="M235" s="55">
        <v>20</v>
      </c>
      <c r="N235" s="55" t="s">
        <v>68</v>
      </c>
      <c r="AF235" s="59">
        <v>37351.9</v>
      </c>
      <c r="AG235" s="59" t="s">
        <v>793</v>
      </c>
      <c r="AY235" s="110"/>
      <c r="AZ235" s="55">
        <v>1064</v>
      </c>
      <c r="BA235" s="55">
        <v>23</v>
      </c>
      <c r="BB235" s="60">
        <v>24098</v>
      </c>
      <c r="BC235" s="40">
        <f t="shared" si="7"/>
        <v>0.39108955882734803</v>
      </c>
    </row>
    <row r="236" spans="2:55" x14ac:dyDescent="0.25">
      <c r="B236" s="55" t="s">
        <v>65</v>
      </c>
      <c r="D236" s="55" t="s">
        <v>792</v>
      </c>
      <c r="G236" s="121">
        <v>9600</v>
      </c>
      <c r="H236" s="122">
        <v>9699</v>
      </c>
      <c r="I236" s="58" t="s">
        <v>589</v>
      </c>
      <c r="J236" s="58" t="s">
        <v>590</v>
      </c>
      <c r="K236" s="58" t="s">
        <v>73</v>
      </c>
      <c r="L236" s="57">
        <v>68</v>
      </c>
      <c r="M236" s="55">
        <v>20</v>
      </c>
      <c r="N236" s="55" t="s">
        <v>68</v>
      </c>
      <c r="AF236" s="59">
        <v>4388.05</v>
      </c>
      <c r="AG236" s="59" t="s">
        <v>793</v>
      </c>
      <c r="AY236" s="110"/>
      <c r="AZ236" s="55">
        <v>157</v>
      </c>
      <c r="BA236" s="55">
        <v>18</v>
      </c>
      <c r="BB236" s="60">
        <v>2831</v>
      </c>
      <c r="BC236" s="40">
        <f t="shared" si="7"/>
        <v>4.5944665160603464E-2</v>
      </c>
    </row>
    <row r="237" spans="2:55" x14ac:dyDescent="0.25">
      <c r="B237" s="55" t="s">
        <v>65</v>
      </c>
      <c r="D237" s="55" t="s">
        <v>792</v>
      </c>
      <c r="G237" s="108">
        <v>9806</v>
      </c>
      <c r="H237" s="109">
        <v>10099</v>
      </c>
      <c r="I237" s="58" t="s">
        <v>591</v>
      </c>
      <c r="J237" s="58" t="s">
        <v>137</v>
      </c>
      <c r="K237" s="58" t="s">
        <v>592</v>
      </c>
      <c r="L237" s="57">
        <v>43</v>
      </c>
      <c r="M237" s="55">
        <v>20</v>
      </c>
      <c r="N237" s="55" t="s">
        <v>68</v>
      </c>
      <c r="AF237" s="59">
        <v>48642.1</v>
      </c>
      <c r="AG237" s="59">
        <f>19877.27+19227</f>
        <v>39104.270000000004</v>
      </c>
      <c r="AY237" s="110"/>
      <c r="AZ237" s="55">
        <v>923</v>
      </c>
      <c r="BA237" s="55">
        <v>34</v>
      </c>
      <c r="BB237" s="60">
        <v>31382</v>
      </c>
      <c r="BC237" s="40">
        <f t="shared" si="7"/>
        <v>0.50930253693749838</v>
      </c>
    </row>
    <row r="238" spans="2:55" x14ac:dyDescent="0.25">
      <c r="B238" s="55" t="s">
        <v>65</v>
      </c>
      <c r="D238" s="55" t="s">
        <v>794</v>
      </c>
      <c r="G238" s="108">
        <v>12300</v>
      </c>
      <c r="H238" s="109">
        <v>12399</v>
      </c>
      <c r="I238" s="58" t="s">
        <v>593</v>
      </c>
      <c r="J238" s="58" t="s">
        <v>585</v>
      </c>
      <c r="K238" s="58" t="s">
        <v>73</v>
      </c>
      <c r="L238" s="57">
        <v>28</v>
      </c>
      <c r="M238" s="55">
        <v>20</v>
      </c>
      <c r="N238" s="55" t="s">
        <v>68</v>
      </c>
      <c r="AF238" s="59">
        <v>8188.6500000000005</v>
      </c>
      <c r="AG238" s="59" t="s">
        <v>810</v>
      </c>
      <c r="AY238" s="110"/>
      <c r="AZ238" s="55">
        <v>240</v>
      </c>
      <c r="BA238" s="55">
        <v>22</v>
      </c>
      <c r="BB238" s="60">
        <v>5283</v>
      </c>
      <c r="BC238" s="40">
        <f t="shared" si="7"/>
        <v>8.5738490301472306E-2</v>
      </c>
    </row>
    <row r="239" spans="2:55" x14ac:dyDescent="0.25">
      <c r="B239" s="55" t="s">
        <v>65</v>
      </c>
      <c r="D239" s="55" t="s">
        <v>792</v>
      </c>
      <c r="G239" s="108">
        <v>5100</v>
      </c>
      <c r="H239" s="109">
        <v>5299</v>
      </c>
      <c r="I239" s="58" t="s">
        <v>594</v>
      </c>
      <c r="J239" s="58" t="s">
        <v>591</v>
      </c>
      <c r="K239" s="58" t="s">
        <v>73</v>
      </c>
      <c r="L239" s="57">
        <v>39</v>
      </c>
      <c r="M239" s="55">
        <v>20</v>
      </c>
      <c r="N239" s="55" t="s">
        <v>68</v>
      </c>
      <c r="AF239" s="59">
        <v>13399.75</v>
      </c>
      <c r="AG239" s="59" t="s">
        <v>793</v>
      </c>
      <c r="AY239" s="110"/>
      <c r="AZ239" s="55">
        <v>480</v>
      </c>
      <c r="BA239" s="55">
        <v>18</v>
      </c>
      <c r="BB239" s="60">
        <v>8645</v>
      </c>
      <c r="BC239" s="40">
        <f t="shared" si="7"/>
        <v>0.1403008231414401</v>
      </c>
    </row>
    <row r="240" spans="2:55" x14ac:dyDescent="0.25">
      <c r="B240" s="55" t="s">
        <v>72</v>
      </c>
      <c r="E240" s="56"/>
      <c r="G240" s="125">
        <v>2000</v>
      </c>
      <c r="H240" s="126">
        <v>4000</v>
      </c>
      <c r="I240" s="75" t="s">
        <v>175</v>
      </c>
      <c r="J240" s="75" t="s">
        <v>176</v>
      </c>
      <c r="K240" s="75" t="s">
        <v>176</v>
      </c>
      <c r="L240" s="76">
        <v>62</v>
      </c>
      <c r="M240" s="77">
        <v>20</v>
      </c>
      <c r="N240" s="77" t="s">
        <v>99</v>
      </c>
      <c r="AB240" s="57">
        <v>0</v>
      </c>
      <c r="AF240" s="127">
        <v>245286.31049999999</v>
      </c>
      <c r="AY240" s="128" t="s">
        <v>177</v>
      </c>
      <c r="AZ240" s="78">
        <v>8744.61</v>
      </c>
      <c r="BA240" s="76">
        <v>17</v>
      </c>
      <c r="BB240" s="79">
        <v>148658.37</v>
      </c>
      <c r="BC240" s="40">
        <f t="shared" si="7"/>
        <v>2.4125959141543976</v>
      </c>
    </row>
    <row r="241" spans="2:55" x14ac:dyDescent="0.25">
      <c r="B241" s="55" t="s">
        <v>65</v>
      </c>
      <c r="D241" s="55" t="s">
        <v>794</v>
      </c>
      <c r="G241" s="108">
        <v>11400</v>
      </c>
      <c r="H241" s="109">
        <v>11799</v>
      </c>
      <c r="I241" s="58" t="s">
        <v>583</v>
      </c>
      <c r="J241" s="58" t="s">
        <v>585</v>
      </c>
      <c r="K241" s="58" t="s">
        <v>595</v>
      </c>
      <c r="L241" s="57">
        <v>54</v>
      </c>
      <c r="M241" s="55">
        <v>20</v>
      </c>
      <c r="N241" s="55" t="s">
        <v>68</v>
      </c>
      <c r="AF241" s="59">
        <v>62271.25</v>
      </c>
      <c r="AG241" s="59" t="s">
        <v>810</v>
      </c>
      <c r="AY241" s="110"/>
      <c r="AZ241" s="55">
        <v>1674</v>
      </c>
      <c r="BA241" s="55">
        <v>24</v>
      </c>
      <c r="BB241" s="60">
        <v>40175</v>
      </c>
      <c r="BC241" s="40">
        <f t="shared" si="7"/>
        <v>0.65200527122120955</v>
      </c>
    </row>
    <row r="242" spans="2:55" x14ac:dyDescent="0.25">
      <c r="B242" s="55" t="s">
        <v>65</v>
      </c>
      <c r="D242" s="55" t="s">
        <v>794</v>
      </c>
      <c r="G242" s="108">
        <v>4400</v>
      </c>
      <c r="H242" s="109">
        <v>4599</v>
      </c>
      <c r="I242" s="58" t="s">
        <v>585</v>
      </c>
      <c r="J242" s="58" t="s">
        <v>596</v>
      </c>
      <c r="K242" s="58" t="s">
        <v>595</v>
      </c>
      <c r="L242" s="57">
        <v>45</v>
      </c>
      <c r="M242" s="55">
        <v>20</v>
      </c>
      <c r="N242" s="55" t="s">
        <v>68</v>
      </c>
      <c r="AF242" s="59">
        <v>84561.8</v>
      </c>
      <c r="AG242" s="59">
        <v>41474.370000000003</v>
      </c>
      <c r="AY242" s="110"/>
      <c r="AZ242" s="55">
        <v>2273</v>
      </c>
      <c r="BA242" s="55">
        <v>24</v>
      </c>
      <c r="BB242" s="60">
        <v>54556</v>
      </c>
      <c r="BC242" s="40">
        <f t="shared" si="7"/>
        <v>0.88539638025499212</v>
      </c>
    </row>
    <row r="243" spans="2:55" x14ac:dyDescent="0.25">
      <c r="B243" s="55" t="s">
        <v>65</v>
      </c>
      <c r="D243" s="55" t="s">
        <v>792</v>
      </c>
      <c r="G243" s="108">
        <v>5400</v>
      </c>
      <c r="H243" s="109">
        <v>5499</v>
      </c>
      <c r="I243" s="58" t="s">
        <v>597</v>
      </c>
      <c r="J243" s="58" t="s">
        <v>592</v>
      </c>
      <c r="K243" s="58" t="s">
        <v>73</v>
      </c>
      <c r="L243" s="57">
        <v>38</v>
      </c>
      <c r="M243" s="55">
        <v>20</v>
      </c>
      <c r="N243" s="55" t="s">
        <v>68</v>
      </c>
      <c r="AF243" s="59">
        <v>4149.3500000000004</v>
      </c>
      <c r="AG243" s="59" t="s">
        <v>793</v>
      </c>
      <c r="AY243" s="110"/>
      <c r="AZ243" s="55">
        <v>149</v>
      </c>
      <c r="BA243" s="55">
        <v>18</v>
      </c>
      <c r="BB243" s="60">
        <v>2677</v>
      </c>
      <c r="BC243" s="40">
        <f t="shared" si="7"/>
        <v>4.3445379242294413E-2</v>
      </c>
    </row>
    <row r="244" spans="2:55" x14ac:dyDescent="0.25">
      <c r="B244" s="55" t="s">
        <v>65</v>
      </c>
      <c r="D244" s="55" t="s">
        <v>792</v>
      </c>
      <c r="G244" s="108">
        <v>5000</v>
      </c>
      <c r="H244" s="109">
        <v>5399</v>
      </c>
      <c r="I244" s="58" t="s">
        <v>592</v>
      </c>
      <c r="J244" s="58" t="s">
        <v>591</v>
      </c>
      <c r="K244" s="58" t="s">
        <v>598</v>
      </c>
      <c r="L244" s="57">
        <v>26</v>
      </c>
      <c r="M244" s="55">
        <v>20</v>
      </c>
      <c r="N244" s="55" t="s">
        <v>68</v>
      </c>
      <c r="AF244" s="59">
        <v>68736.3</v>
      </c>
      <c r="AG244" s="59" t="s">
        <v>793</v>
      </c>
      <c r="AY244" s="110"/>
      <c r="AZ244" s="55">
        <v>1958</v>
      </c>
      <c r="BA244" s="55">
        <v>23</v>
      </c>
      <c r="BB244" s="60">
        <v>44346</v>
      </c>
      <c r="BC244" s="40">
        <f t="shared" si="7"/>
        <v>0.71969696969696972</v>
      </c>
    </row>
    <row r="245" spans="2:55" x14ac:dyDescent="0.25">
      <c r="B245" s="55" t="s">
        <v>65</v>
      </c>
      <c r="D245" s="55" t="s">
        <v>792</v>
      </c>
      <c r="G245" s="108">
        <v>4600</v>
      </c>
      <c r="H245" s="109">
        <v>4699</v>
      </c>
      <c r="I245" s="58" t="s">
        <v>599</v>
      </c>
      <c r="J245" s="58" t="s">
        <v>583</v>
      </c>
      <c r="K245" s="58" t="s">
        <v>73</v>
      </c>
      <c r="L245" s="57">
        <v>58</v>
      </c>
      <c r="M245" s="55">
        <v>20</v>
      </c>
      <c r="N245" s="55" t="s">
        <v>68</v>
      </c>
      <c r="AF245" s="59">
        <v>10583.4</v>
      </c>
      <c r="AG245" s="59" t="s">
        <v>793</v>
      </c>
      <c r="AY245" s="110"/>
      <c r="AZ245" s="55">
        <v>310</v>
      </c>
      <c r="BA245" s="55">
        <v>22</v>
      </c>
      <c r="BB245" s="60">
        <v>6828</v>
      </c>
      <c r="BC245" s="40">
        <f t="shared" si="7"/>
        <v>0.11081249513126121</v>
      </c>
    </row>
    <row r="246" spans="2:55" x14ac:dyDescent="0.25">
      <c r="B246" s="55" t="s">
        <v>72</v>
      </c>
      <c r="D246" s="55" t="s">
        <v>852</v>
      </c>
      <c r="F246" s="55"/>
      <c r="G246" s="105"/>
      <c r="H246" s="106"/>
      <c r="I246" s="58" t="s">
        <v>853</v>
      </c>
      <c r="M246" s="55">
        <v>20</v>
      </c>
      <c r="AF246" s="59">
        <v>50000</v>
      </c>
      <c r="AH246" s="55"/>
      <c r="AJ246" s="55"/>
      <c r="AK246" s="55"/>
      <c r="AL246" s="55"/>
      <c r="AN246" s="55"/>
      <c r="AO246" s="55"/>
      <c r="AQ246" s="55"/>
      <c r="AR246" s="55"/>
      <c r="AT246" s="55"/>
      <c r="AU246" s="55"/>
      <c r="AY246" s="92"/>
      <c r="BB246" s="55"/>
      <c r="BC246" s="55"/>
    </row>
    <row r="247" spans="2:55" x14ac:dyDescent="0.25">
      <c r="B247" s="55" t="s">
        <v>65</v>
      </c>
      <c r="D247" s="55" t="s">
        <v>767</v>
      </c>
      <c r="G247" s="121">
        <v>4700</v>
      </c>
      <c r="H247" s="122">
        <v>4799</v>
      </c>
      <c r="I247" s="58" t="s">
        <v>600</v>
      </c>
      <c r="J247" s="58" t="s">
        <v>601</v>
      </c>
      <c r="K247" s="58" t="s">
        <v>602</v>
      </c>
      <c r="L247" s="57">
        <v>20</v>
      </c>
      <c r="M247" s="55">
        <v>21</v>
      </c>
      <c r="N247" s="55" t="s">
        <v>68</v>
      </c>
      <c r="AF247" s="59">
        <v>50263.4</v>
      </c>
      <c r="AG247" s="59" t="s">
        <v>844</v>
      </c>
      <c r="AY247" s="110"/>
      <c r="AZ247" s="55">
        <v>1158</v>
      </c>
      <c r="BA247" s="55">
        <v>28</v>
      </c>
      <c r="BB247" s="60">
        <v>32428</v>
      </c>
      <c r="BC247" s="40">
        <f t="shared" ref="BC247:BC276" si="8">BB247/(5280*11.67)</f>
        <v>0.52627820622679233</v>
      </c>
    </row>
    <row r="248" spans="2:55" x14ac:dyDescent="0.25">
      <c r="B248" s="55" t="s">
        <v>65</v>
      </c>
      <c r="D248" s="55" t="s">
        <v>767</v>
      </c>
      <c r="G248" s="121">
        <v>400</v>
      </c>
      <c r="H248" s="122">
        <v>599</v>
      </c>
      <c r="I248" s="58" t="s">
        <v>603</v>
      </c>
      <c r="J248" s="58" t="s">
        <v>604</v>
      </c>
      <c r="K248" s="58" t="s">
        <v>191</v>
      </c>
      <c r="L248" s="57">
        <v>14</v>
      </c>
      <c r="M248" s="55">
        <v>21</v>
      </c>
      <c r="N248" s="55" t="s">
        <v>68</v>
      </c>
      <c r="AF248" s="59">
        <v>27952.7</v>
      </c>
      <c r="AG248" s="59" t="s">
        <v>844</v>
      </c>
      <c r="AY248" s="110"/>
      <c r="AZ248" s="55">
        <v>897</v>
      </c>
      <c r="BA248" s="55">
        <v>20</v>
      </c>
      <c r="BB248" s="60">
        <v>18034</v>
      </c>
      <c r="BC248" s="40">
        <f t="shared" si="8"/>
        <v>0.29267611851159409</v>
      </c>
    </row>
    <row r="249" spans="2:55" x14ac:dyDescent="0.25">
      <c r="B249" s="55" t="s">
        <v>65</v>
      </c>
      <c r="D249" s="55" t="s">
        <v>768</v>
      </c>
      <c r="E249" s="56"/>
      <c r="F249" s="32"/>
      <c r="G249" s="105">
        <v>6900</v>
      </c>
      <c r="H249" s="106">
        <v>6999</v>
      </c>
      <c r="I249" s="64" t="s">
        <v>253</v>
      </c>
      <c r="J249" s="64" t="s">
        <v>254</v>
      </c>
      <c r="K249" s="64" t="s">
        <v>255</v>
      </c>
      <c r="L249" s="76">
        <v>41</v>
      </c>
      <c r="M249" s="55">
        <v>21</v>
      </c>
      <c r="N249" s="55" t="s">
        <v>68</v>
      </c>
      <c r="Q249" s="57"/>
      <c r="R249" s="57"/>
      <c r="S249" s="61"/>
      <c r="T249" s="57"/>
      <c r="V249" s="57"/>
      <c r="W249" s="59"/>
      <c r="X249" s="59"/>
      <c r="Y249" s="59"/>
      <c r="Z249" s="59"/>
      <c r="AA249" s="59"/>
      <c r="AC249" s="59"/>
      <c r="AD249" s="59"/>
      <c r="AF249" s="59">
        <v>8712.5500000000011</v>
      </c>
      <c r="AG249" s="93"/>
      <c r="AH249" s="32"/>
      <c r="AW249" s="59"/>
      <c r="AX249" s="59"/>
      <c r="AY249" s="107" t="s">
        <v>310</v>
      </c>
      <c r="AZ249" s="55">
        <v>312.261511855001</v>
      </c>
      <c r="BA249" s="55">
        <v>18</v>
      </c>
      <c r="BB249" s="60">
        <v>5621</v>
      </c>
      <c r="BC249" s="40">
        <f t="shared" si="8"/>
        <v>9.1223936018280494E-2</v>
      </c>
    </row>
    <row r="250" spans="2:55" ht="30" x14ac:dyDescent="0.25">
      <c r="B250" s="28" t="s">
        <v>65</v>
      </c>
      <c r="C250" s="28"/>
      <c r="D250" s="28" t="s">
        <v>149</v>
      </c>
      <c r="E250" s="29">
        <v>43282</v>
      </c>
      <c r="F250" s="38"/>
      <c r="G250" s="131">
        <v>200</v>
      </c>
      <c r="H250" s="132">
        <v>499</v>
      </c>
      <c r="I250" s="31" t="s">
        <v>139</v>
      </c>
      <c r="J250" s="31" t="s">
        <v>103</v>
      </c>
      <c r="K250" s="31" t="s">
        <v>140</v>
      </c>
      <c r="L250" s="35">
        <v>51.000785790292213</v>
      </c>
      <c r="M250" s="28">
        <v>21</v>
      </c>
      <c r="N250" s="55" t="s">
        <v>68</v>
      </c>
      <c r="AB250" s="57">
        <v>6</v>
      </c>
      <c r="AF250" s="59">
        <v>91627.5</v>
      </c>
      <c r="AI250" s="55" t="s">
        <v>94</v>
      </c>
      <c r="AK250" s="59">
        <v>91627.5</v>
      </c>
      <c r="AL250" s="59" t="str">
        <f>IF(AG250="","",AG250)</f>
        <v/>
      </c>
      <c r="AY250" s="111" t="s">
        <v>141</v>
      </c>
      <c r="AZ250" s="60">
        <v>2545.255317786271</v>
      </c>
      <c r="BA250" s="60">
        <v>23.999556969054293</v>
      </c>
      <c r="BB250" s="39">
        <v>61085</v>
      </c>
      <c r="BC250" s="40">
        <f t="shared" si="8"/>
        <v>0.99135636571369223</v>
      </c>
    </row>
    <row r="251" spans="2:55" x14ac:dyDescent="0.25">
      <c r="B251" s="28" t="s">
        <v>65</v>
      </c>
      <c r="C251" s="28"/>
      <c r="D251" s="28" t="s">
        <v>149</v>
      </c>
      <c r="E251" s="29">
        <v>43282</v>
      </c>
      <c r="F251" s="38"/>
      <c r="G251" s="131">
        <v>400</v>
      </c>
      <c r="H251" s="132">
        <v>599</v>
      </c>
      <c r="I251" s="31" t="s">
        <v>142</v>
      </c>
      <c r="J251" s="31" t="s">
        <v>139</v>
      </c>
      <c r="K251" s="31" t="s">
        <v>73</v>
      </c>
      <c r="L251" s="35">
        <v>29.241756905965417</v>
      </c>
      <c r="M251" s="28">
        <v>21</v>
      </c>
      <c r="N251" s="55" t="s">
        <v>68</v>
      </c>
      <c r="AB251" s="55">
        <v>0</v>
      </c>
      <c r="AF251" s="59">
        <v>71077.679999999993</v>
      </c>
      <c r="AI251" s="55" t="s">
        <v>94</v>
      </c>
      <c r="AK251" s="59">
        <v>71077.679999999993</v>
      </c>
      <c r="AL251" s="59" t="str">
        <f>IF(AG251="","",AG251)</f>
        <v/>
      </c>
      <c r="AY251" s="111"/>
      <c r="AZ251" s="55">
        <v>1974.3799999999999</v>
      </c>
      <c r="BA251" s="55">
        <v>24</v>
      </c>
      <c r="BB251" s="39">
        <v>47385.119999999995</v>
      </c>
      <c r="BC251" s="40">
        <f t="shared" si="8"/>
        <v>0.76901924125574506</v>
      </c>
    </row>
    <row r="252" spans="2:55" x14ac:dyDescent="0.25">
      <c r="B252" s="55" t="s">
        <v>65</v>
      </c>
      <c r="D252" s="55" t="s">
        <v>767</v>
      </c>
      <c r="G252" s="121">
        <v>500</v>
      </c>
      <c r="H252" s="122">
        <v>599</v>
      </c>
      <c r="I252" s="58" t="s">
        <v>605</v>
      </c>
      <c r="J252" s="58" t="s">
        <v>606</v>
      </c>
      <c r="K252" s="58" t="s">
        <v>602</v>
      </c>
      <c r="L252" s="57">
        <v>25</v>
      </c>
      <c r="M252" s="55">
        <v>21</v>
      </c>
      <c r="N252" s="55" t="s">
        <v>68</v>
      </c>
      <c r="AF252" s="59">
        <v>52331.1</v>
      </c>
      <c r="AG252" s="59" t="s">
        <v>844</v>
      </c>
      <c r="AY252" s="110"/>
      <c r="AZ252" s="55">
        <v>1407</v>
      </c>
      <c r="BA252" s="55">
        <v>24</v>
      </c>
      <c r="BB252" s="60">
        <v>33762</v>
      </c>
      <c r="BC252" s="40">
        <f t="shared" si="8"/>
        <v>0.54792786476591104</v>
      </c>
    </row>
    <row r="253" spans="2:55" x14ac:dyDescent="0.25">
      <c r="B253" s="28"/>
      <c r="C253" s="28"/>
      <c r="D253" s="28"/>
      <c r="E253" s="29">
        <v>42917</v>
      </c>
      <c r="F253" s="30"/>
      <c r="G253" s="105"/>
      <c r="H253" s="106"/>
      <c r="I253" s="31" t="s">
        <v>110</v>
      </c>
      <c r="J253" s="31" t="s">
        <v>111</v>
      </c>
      <c r="K253" s="31" t="s">
        <v>73</v>
      </c>
      <c r="L253" s="35"/>
      <c r="M253" s="28">
        <v>21</v>
      </c>
      <c r="N253" s="28" t="s">
        <v>68</v>
      </c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34">
        <v>27956</v>
      </c>
      <c r="AG253" s="34"/>
      <c r="AH253" s="30"/>
      <c r="AI253" s="55" t="s">
        <v>129</v>
      </c>
      <c r="AJ253" s="35"/>
      <c r="AK253" s="34"/>
      <c r="AL253" s="34"/>
      <c r="AM253" s="28"/>
      <c r="AN253" s="34"/>
      <c r="AO253" s="34"/>
      <c r="AP253" s="28"/>
      <c r="AQ253" s="34"/>
      <c r="AR253" s="34"/>
      <c r="AS253" s="28"/>
      <c r="AT253" s="34"/>
      <c r="AU253" s="34"/>
      <c r="AV253" s="28"/>
      <c r="AW253" s="28"/>
      <c r="AX253" s="28"/>
      <c r="AY253" s="133" t="s">
        <v>151</v>
      </c>
      <c r="AZ253" s="28"/>
      <c r="BA253" s="28"/>
      <c r="BB253" s="39">
        <v>16943</v>
      </c>
      <c r="BC253" s="40">
        <f t="shared" si="8"/>
        <v>0.27497013840201501</v>
      </c>
    </row>
    <row r="254" spans="2:55" x14ac:dyDescent="0.25">
      <c r="B254" s="28"/>
      <c r="C254" s="28"/>
      <c r="D254" s="28"/>
      <c r="E254" s="29">
        <v>42917</v>
      </c>
      <c r="F254" s="30"/>
      <c r="G254" s="105"/>
      <c r="H254" s="106"/>
      <c r="I254" s="31" t="s">
        <v>105</v>
      </c>
      <c r="J254" s="31" t="s">
        <v>106</v>
      </c>
      <c r="K254" s="31" t="s">
        <v>107</v>
      </c>
      <c r="L254" s="35"/>
      <c r="M254" s="28">
        <v>21</v>
      </c>
      <c r="N254" s="28" t="s">
        <v>68</v>
      </c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34">
        <v>57107</v>
      </c>
      <c r="AG254" s="34"/>
      <c r="AH254" s="30"/>
      <c r="AI254" s="28" t="s">
        <v>108</v>
      </c>
      <c r="AJ254" s="35" t="s">
        <v>109</v>
      </c>
      <c r="AK254" s="34">
        <v>50000</v>
      </c>
      <c r="AL254" s="34"/>
      <c r="AM254" s="28"/>
      <c r="AN254" s="34"/>
      <c r="AO254" s="34"/>
      <c r="AP254" s="28"/>
      <c r="AQ254" s="34"/>
      <c r="AR254" s="34"/>
      <c r="AS254" s="28"/>
      <c r="AT254" s="34"/>
      <c r="AU254" s="34"/>
      <c r="AV254" s="28"/>
      <c r="AW254" s="28"/>
      <c r="AX254" s="28"/>
      <c r="AY254" s="133" t="s">
        <v>151</v>
      </c>
      <c r="AZ254" s="28"/>
      <c r="BA254" s="28"/>
      <c r="BB254" s="39">
        <v>34610</v>
      </c>
      <c r="BC254" s="40">
        <f t="shared" si="8"/>
        <v>0.56169016644595049</v>
      </c>
    </row>
    <row r="255" spans="2:55" ht="15.75" thickBot="1" x14ac:dyDescent="0.3">
      <c r="B255" s="28" t="s">
        <v>65</v>
      </c>
      <c r="C255" s="28"/>
      <c r="D255" s="28" t="s">
        <v>149</v>
      </c>
      <c r="E255" s="29">
        <v>43282</v>
      </c>
      <c r="F255" s="38"/>
      <c r="G255" s="131">
        <v>6700</v>
      </c>
      <c r="H255" s="132">
        <v>6799</v>
      </c>
      <c r="I255" s="31" t="s">
        <v>143</v>
      </c>
      <c r="J255" s="31" t="s">
        <v>139</v>
      </c>
      <c r="K255" s="31" t="s">
        <v>142</v>
      </c>
      <c r="L255" s="35">
        <v>2</v>
      </c>
      <c r="M255" s="28">
        <v>21</v>
      </c>
      <c r="N255" s="55" t="s">
        <v>68</v>
      </c>
      <c r="AB255" s="57">
        <v>0</v>
      </c>
      <c r="AF255" s="59">
        <v>14709.600000000002</v>
      </c>
      <c r="AI255" s="55" t="s">
        <v>94</v>
      </c>
      <c r="AK255" s="59">
        <v>14709.600000000002</v>
      </c>
      <c r="AL255" s="59" t="str">
        <f>IF(AG255="","",AG255)</f>
        <v/>
      </c>
      <c r="AY255" s="111"/>
      <c r="AZ255" s="60">
        <v>408.6</v>
      </c>
      <c r="BA255" s="60">
        <v>24.000000000000004</v>
      </c>
      <c r="BB255" s="39">
        <v>9806.4000000000015</v>
      </c>
      <c r="BC255" s="40">
        <f t="shared" si="8"/>
        <v>0.15914933395653194</v>
      </c>
    </row>
    <row r="256" spans="2:55" x14ac:dyDescent="0.25">
      <c r="B256" s="28" t="s">
        <v>65</v>
      </c>
      <c r="C256" s="28"/>
      <c r="D256" s="28" t="s">
        <v>149</v>
      </c>
      <c r="E256" s="29">
        <v>43282</v>
      </c>
      <c r="F256" s="38"/>
      <c r="G256" s="176">
        <v>6500</v>
      </c>
      <c r="H256" s="177">
        <v>6699</v>
      </c>
      <c r="I256" s="31" t="s">
        <v>143</v>
      </c>
      <c r="J256" s="31" t="s">
        <v>139</v>
      </c>
      <c r="K256" s="31" t="s">
        <v>144</v>
      </c>
      <c r="L256" s="35">
        <v>53.977723345801195</v>
      </c>
      <c r="M256" s="28">
        <v>21</v>
      </c>
      <c r="N256" s="55" t="s">
        <v>68</v>
      </c>
      <c r="AB256" s="55">
        <v>4</v>
      </c>
      <c r="AF256" s="59">
        <v>45316.5</v>
      </c>
      <c r="AI256" s="55" t="s">
        <v>94</v>
      </c>
      <c r="AK256" s="59">
        <v>45316.5</v>
      </c>
      <c r="AL256" s="59" t="str">
        <f>IF(AG256="","",AG256)</f>
        <v/>
      </c>
      <c r="AY256" s="111"/>
      <c r="AZ256" s="55">
        <v>1316.5660123774539</v>
      </c>
      <c r="BA256" s="55">
        <v>22.94681749033229</v>
      </c>
      <c r="BB256" s="39">
        <v>30211</v>
      </c>
      <c r="BC256" s="40">
        <f t="shared" si="8"/>
        <v>0.49029822648074578</v>
      </c>
    </row>
    <row r="257" spans="2:55" x14ac:dyDescent="0.25">
      <c r="B257" s="55" t="s">
        <v>65</v>
      </c>
      <c r="D257" s="55" t="s">
        <v>768</v>
      </c>
      <c r="F257" s="55"/>
      <c r="G257" s="105">
        <v>200</v>
      </c>
      <c r="H257" s="106">
        <v>399</v>
      </c>
      <c r="I257" s="58" t="s">
        <v>255</v>
      </c>
      <c r="J257" s="58" t="s">
        <v>254</v>
      </c>
      <c r="K257" s="58" t="s">
        <v>256</v>
      </c>
      <c r="L257" s="76">
        <v>52.759037111334003</v>
      </c>
      <c r="M257" s="55">
        <v>21</v>
      </c>
      <c r="N257" s="55" t="s">
        <v>68</v>
      </c>
      <c r="AF257" s="59">
        <v>38633.75</v>
      </c>
      <c r="AH257" s="55"/>
      <c r="AQ257" s="55"/>
      <c r="AR257" s="55"/>
      <c r="AT257" s="55"/>
      <c r="AU257" s="55"/>
      <c r="AY257" s="107" t="s">
        <v>311</v>
      </c>
      <c r="AZ257" s="55">
        <v>1704.5485143992798</v>
      </c>
      <c r="BA257" s="55">
        <v>14.622640417356566</v>
      </c>
      <c r="BB257" s="60">
        <v>24925</v>
      </c>
      <c r="BC257" s="40">
        <f t="shared" si="8"/>
        <v>0.40451104879125444</v>
      </c>
    </row>
    <row r="258" spans="2:55" x14ac:dyDescent="0.25">
      <c r="B258" s="55" t="s">
        <v>65</v>
      </c>
      <c r="D258" s="55" t="s">
        <v>767</v>
      </c>
      <c r="G258" s="121">
        <v>4800</v>
      </c>
      <c r="H258" s="122">
        <v>5099</v>
      </c>
      <c r="I258" s="58" t="s">
        <v>191</v>
      </c>
      <c r="J258" s="58" t="s">
        <v>600</v>
      </c>
      <c r="K258" s="58" t="s">
        <v>604</v>
      </c>
      <c r="L258" s="57">
        <v>55</v>
      </c>
      <c r="M258" s="55">
        <v>21</v>
      </c>
      <c r="N258" s="55" t="s">
        <v>68</v>
      </c>
      <c r="AF258" s="59">
        <v>103527.6</v>
      </c>
      <c r="AG258" s="59" t="s">
        <v>844</v>
      </c>
      <c r="AY258" s="110"/>
      <c r="AZ258" s="55">
        <v>2450</v>
      </c>
      <c r="BA258" s="55">
        <v>27</v>
      </c>
      <c r="BB258" s="60">
        <v>66792</v>
      </c>
      <c r="BC258" s="40">
        <f t="shared" si="8"/>
        <v>1.0839760068551842</v>
      </c>
    </row>
    <row r="259" spans="2:55" x14ac:dyDescent="0.25">
      <c r="B259" s="55" t="s">
        <v>65</v>
      </c>
      <c r="D259" s="55" t="s">
        <v>767</v>
      </c>
      <c r="G259" s="121">
        <v>4800</v>
      </c>
      <c r="H259" s="122">
        <v>4999</v>
      </c>
      <c r="I259" s="58" t="s">
        <v>114</v>
      </c>
      <c r="J259" s="58" t="s">
        <v>600</v>
      </c>
      <c r="K259" s="58" t="s">
        <v>603</v>
      </c>
      <c r="L259" s="57">
        <v>51</v>
      </c>
      <c r="M259" s="55">
        <v>21</v>
      </c>
      <c r="N259" s="55" t="s">
        <v>68</v>
      </c>
      <c r="AF259" s="59">
        <v>66095.100000000006</v>
      </c>
      <c r="AG259" s="59" t="s">
        <v>844</v>
      </c>
      <c r="AY259" s="110"/>
      <c r="AZ259" s="55">
        <v>1653</v>
      </c>
      <c r="BA259" s="55">
        <v>26</v>
      </c>
      <c r="BB259" s="60">
        <v>42642</v>
      </c>
      <c r="BC259" s="40">
        <f t="shared" si="8"/>
        <v>0.69204253330217347</v>
      </c>
    </row>
    <row r="260" spans="2:55" x14ac:dyDescent="0.25">
      <c r="B260" s="55" t="s">
        <v>65</v>
      </c>
      <c r="D260" s="28" t="s">
        <v>767</v>
      </c>
      <c r="E260" s="28"/>
      <c r="F260" s="38"/>
      <c r="G260" s="163">
        <v>500</v>
      </c>
      <c r="H260" s="164">
        <v>599</v>
      </c>
      <c r="I260" s="31" t="s">
        <v>606</v>
      </c>
      <c r="J260" s="58" t="s">
        <v>605</v>
      </c>
      <c r="K260" s="58" t="s">
        <v>602</v>
      </c>
      <c r="L260" s="57">
        <v>24</v>
      </c>
      <c r="M260" s="55">
        <v>21</v>
      </c>
      <c r="N260" s="55" t="s">
        <v>68</v>
      </c>
      <c r="AF260" s="59">
        <v>41704.300000000003</v>
      </c>
      <c r="AG260" s="59" t="s">
        <v>844</v>
      </c>
      <c r="AY260" s="110"/>
      <c r="AZ260" s="55">
        <v>1121</v>
      </c>
      <c r="BA260" s="55">
        <v>24</v>
      </c>
      <c r="BB260" s="60">
        <v>26906</v>
      </c>
      <c r="BC260" s="40">
        <f t="shared" si="8"/>
        <v>0.43666095401313909</v>
      </c>
    </row>
    <row r="261" spans="2:55" x14ac:dyDescent="0.25">
      <c r="B261" s="55" t="s">
        <v>65</v>
      </c>
      <c r="D261" s="55" t="s">
        <v>767</v>
      </c>
      <c r="F261" s="55"/>
      <c r="G261" s="121">
        <v>115</v>
      </c>
      <c r="H261" s="122">
        <v>499</v>
      </c>
      <c r="I261" s="58" t="s">
        <v>178</v>
      </c>
      <c r="J261" s="58" t="s">
        <v>104</v>
      </c>
      <c r="K261" s="58" t="s">
        <v>222</v>
      </c>
      <c r="L261" s="57">
        <v>44.191383837714412</v>
      </c>
      <c r="M261" s="55">
        <v>21</v>
      </c>
      <c r="N261" s="55" t="s">
        <v>68</v>
      </c>
      <c r="AF261" s="59">
        <v>48178.618999999962</v>
      </c>
      <c r="AG261" s="59" t="s">
        <v>844</v>
      </c>
      <c r="AH261" s="55"/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1422.2999999999988</v>
      </c>
      <c r="BA261" s="55">
        <v>22</v>
      </c>
      <c r="BB261" s="55">
        <v>31082.979999999974</v>
      </c>
      <c r="BC261" s="40">
        <f t="shared" si="8"/>
        <v>0.50444970268235012</v>
      </c>
    </row>
    <row r="262" spans="2:55" x14ac:dyDescent="0.25">
      <c r="B262" s="55" t="s">
        <v>65</v>
      </c>
      <c r="D262" s="55" t="s">
        <v>767</v>
      </c>
      <c r="G262" s="121">
        <v>300</v>
      </c>
      <c r="H262" s="122">
        <v>599</v>
      </c>
      <c r="I262" s="58" t="s">
        <v>604</v>
      </c>
      <c r="J262" s="58" t="s">
        <v>602</v>
      </c>
      <c r="K262" s="58" t="s">
        <v>188</v>
      </c>
      <c r="L262" s="57">
        <v>45</v>
      </c>
      <c r="M262" s="55">
        <v>21</v>
      </c>
      <c r="N262" s="55" t="s">
        <v>68</v>
      </c>
      <c r="AF262" s="59">
        <v>89424.150000000009</v>
      </c>
      <c r="AG262" s="59">
        <v>115529.16</v>
      </c>
      <c r="AY262" s="110"/>
      <c r="AZ262" s="55">
        <v>1950</v>
      </c>
      <c r="BA262" s="55">
        <v>30</v>
      </c>
      <c r="BB262" s="60">
        <v>57693</v>
      </c>
      <c r="BC262" s="40">
        <f t="shared" si="8"/>
        <v>0.93630715899353434</v>
      </c>
    </row>
    <row r="263" spans="2:55" x14ac:dyDescent="0.25">
      <c r="B263" s="20" t="s">
        <v>72</v>
      </c>
      <c r="C263" s="20"/>
      <c r="D263" s="20" t="s">
        <v>721</v>
      </c>
      <c r="E263" s="20"/>
      <c r="F263" s="20"/>
      <c r="G263" s="142">
        <v>7500</v>
      </c>
      <c r="H263" s="143">
        <v>9849</v>
      </c>
      <c r="I263" s="26" t="s">
        <v>607</v>
      </c>
      <c r="J263" s="26" t="s">
        <v>91</v>
      </c>
      <c r="K263" s="26" t="s">
        <v>180</v>
      </c>
      <c r="L263" s="27">
        <v>40</v>
      </c>
      <c r="M263" s="20">
        <v>22</v>
      </c>
      <c r="N263" s="20" t="s">
        <v>99</v>
      </c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41">
        <v>638144.1</v>
      </c>
      <c r="AG263" s="41">
        <v>683469.75</v>
      </c>
      <c r="AH263" s="20" t="s">
        <v>746</v>
      </c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155" t="s">
        <v>608</v>
      </c>
      <c r="AZ263" s="20">
        <v>20702.229070531808</v>
      </c>
      <c r="BA263" s="20">
        <v>18.68175637910014</v>
      </c>
      <c r="BB263" s="20">
        <v>386754</v>
      </c>
      <c r="BC263" s="157">
        <f t="shared" si="8"/>
        <v>6.276680688634416</v>
      </c>
    </row>
    <row r="264" spans="2:55" x14ac:dyDescent="0.25">
      <c r="B264" s="20" t="s">
        <v>72</v>
      </c>
      <c r="C264" s="20"/>
      <c r="D264" s="20" t="s">
        <v>722</v>
      </c>
      <c r="E264" s="20"/>
      <c r="F264" s="20"/>
      <c r="G264" s="178">
        <v>9900</v>
      </c>
      <c r="H264" s="179">
        <v>10499</v>
      </c>
      <c r="I264" s="26" t="s">
        <v>620</v>
      </c>
      <c r="J264" s="26" t="s">
        <v>621</v>
      </c>
      <c r="K264" s="26" t="s">
        <v>622</v>
      </c>
      <c r="L264" s="27">
        <v>20</v>
      </c>
      <c r="M264" s="20">
        <v>22</v>
      </c>
      <c r="N264" s="20" t="s">
        <v>99</v>
      </c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41">
        <v>102677.84999999999</v>
      </c>
      <c r="AG264" s="41">
        <v>87814.62</v>
      </c>
      <c r="AH264" s="20" t="s">
        <v>746</v>
      </c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153"/>
      <c r="AZ264" s="20">
        <v>3889.3638534799047</v>
      </c>
      <c r="BA264" s="20">
        <v>15.99978874291287</v>
      </c>
      <c r="BB264" s="20">
        <v>62229</v>
      </c>
      <c r="BC264" s="157">
        <f t="shared" si="8"/>
        <v>1.0099224896782737</v>
      </c>
    </row>
    <row r="265" spans="2:55" x14ac:dyDescent="0.25">
      <c r="B265" s="20" t="s">
        <v>72</v>
      </c>
      <c r="C265" s="20"/>
      <c r="D265" s="20" t="s">
        <v>720</v>
      </c>
      <c r="E265" s="20"/>
      <c r="F265" s="25"/>
      <c r="G265" s="173">
        <v>9900</v>
      </c>
      <c r="H265" s="174">
        <v>11699</v>
      </c>
      <c r="I265" s="26" t="s">
        <v>257</v>
      </c>
      <c r="J265" s="26" t="s">
        <v>91</v>
      </c>
      <c r="K265" s="26" t="s">
        <v>112</v>
      </c>
      <c r="L265" s="156">
        <v>72.774033063006868</v>
      </c>
      <c r="M265" s="20">
        <v>22</v>
      </c>
      <c r="N265" s="20" t="s">
        <v>99</v>
      </c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41">
        <v>100000</v>
      </c>
      <c r="AG265" s="41">
        <f>319266.48+-13300+6998.32</f>
        <v>312964.8</v>
      </c>
      <c r="AH265" s="25" t="s">
        <v>737</v>
      </c>
      <c r="AI265" s="20"/>
      <c r="AJ265" s="27"/>
      <c r="AK265" s="41"/>
      <c r="AL265" s="41"/>
      <c r="AM265" s="20"/>
      <c r="AN265" s="41"/>
      <c r="AO265" s="41"/>
      <c r="AP265" s="20"/>
      <c r="AQ265" s="41"/>
      <c r="AR265" s="41"/>
      <c r="AS265" s="20"/>
      <c r="AT265" s="41"/>
      <c r="AU265" s="41"/>
      <c r="AV265" s="20"/>
      <c r="AW265" s="20"/>
      <c r="AX265" s="20"/>
      <c r="AY265" s="147" t="s">
        <v>312</v>
      </c>
      <c r="AZ265" s="55">
        <v>9967.872099744267</v>
      </c>
      <c r="BA265" s="55">
        <v>19.298000423273404</v>
      </c>
      <c r="BB265" s="60">
        <v>192360</v>
      </c>
      <c r="BC265" s="40">
        <f t="shared" si="8"/>
        <v>3.1218353197787647</v>
      </c>
    </row>
    <row r="266" spans="2:55" ht="15.75" thickBot="1" x14ac:dyDescent="0.3">
      <c r="B266" s="55" t="s">
        <v>65</v>
      </c>
      <c r="D266" s="55" t="s">
        <v>816</v>
      </c>
      <c r="F266" s="55"/>
      <c r="G266" s="134">
        <v>8100</v>
      </c>
      <c r="H266" s="135">
        <v>8299</v>
      </c>
      <c r="I266" s="58" t="s">
        <v>609</v>
      </c>
      <c r="J266" s="58" t="s">
        <v>73</v>
      </c>
      <c r="K266" s="58" t="s">
        <v>73</v>
      </c>
      <c r="L266" s="57">
        <v>52</v>
      </c>
      <c r="M266" s="55">
        <v>22</v>
      </c>
      <c r="N266" s="55" t="s">
        <v>68</v>
      </c>
      <c r="AF266" s="59">
        <v>24711.65</v>
      </c>
      <c r="AH266" s="55"/>
      <c r="AJ266" s="55"/>
      <c r="AK266" s="55"/>
      <c r="AL266" s="55"/>
      <c r="AN266" s="55"/>
      <c r="AO266" s="55"/>
      <c r="AQ266" s="55"/>
      <c r="AR266" s="55"/>
      <c r="AT266" s="55"/>
      <c r="AU266" s="55"/>
      <c r="AY266" s="110"/>
      <c r="AZ266" s="55">
        <v>688.77197820072388</v>
      </c>
      <c r="BA266" s="55">
        <v>23.146992770594167</v>
      </c>
      <c r="BB266" s="55">
        <v>15943</v>
      </c>
      <c r="BC266" s="40">
        <f t="shared" si="8"/>
        <v>0.25874100906234582</v>
      </c>
    </row>
    <row r="267" spans="2:55" x14ac:dyDescent="0.25">
      <c r="B267" s="55" t="s">
        <v>65</v>
      </c>
      <c r="D267" s="55" t="s">
        <v>816</v>
      </c>
      <c r="F267" s="55"/>
      <c r="G267" s="136">
        <v>6200</v>
      </c>
      <c r="H267" s="137">
        <v>6299</v>
      </c>
      <c r="I267" s="58" t="s">
        <v>610</v>
      </c>
      <c r="J267" s="58" t="s">
        <v>611</v>
      </c>
      <c r="K267" s="58" t="s">
        <v>609</v>
      </c>
      <c r="L267" s="57">
        <v>28</v>
      </c>
      <c r="M267" s="55">
        <v>22</v>
      </c>
      <c r="N267" s="55" t="s">
        <v>68</v>
      </c>
      <c r="AF267" s="59">
        <v>22909</v>
      </c>
      <c r="AG267" s="59">
        <v>79426.350000000006</v>
      </c>
      <c r="AH267" s="55"/>
      <c r="AJ267" s="55"/>
      <c r="AK267" s="55"/>
      <c r="AL267" s="55"/>
      <c r="AN267" s="55"/>
      <c r="AO267" s="55"/>
      <c r="AQ267" s="55"/>
      <c r="AR267" s="55"/>
      <c r="AT267" s="55"/>
      <c r="AU267" s="55"/>
      <c r="AY267" s="110"/>
      <c r="AZ267" s="55">
        <v>641.12385143677307</v>
      </c>
      <c r="BA267" s="55">
        <v>23.053268049344421</v>
      </c>
      <c r="BB267" s="55">
        <v>14780</v>
      </c>
      <c r="BC267" s="40">
        <f t="shared" si="8"/>
        <v>0.23986653164031058</v>
      </c>
    </row>
    <row r="268" spans="2:55" x14ac:dyDescent="0.25">
      <c r="B268" s="55" t="s">
        <v>65</v>
      </c>
      <c r="D268" s="55" t="s">
        <v>816</v>
      </c>
      <c r="F268" s="55"/>
      <c r="G268" s="138">
        <v>8100</v>
      </c>
      <c r="H268" s="139">
        <v>8199</v>
      </c>
      <c r="I268" s="58" t="s">
        <v>612</v>
      </c>
      <c r="J268" s="58" t="s">
        <v>613</v>
      </c>
      <c r="K268" s="58" t="s">
        <v>73</v>
      </c>
      <c r="L268" s="57">
        <v>46</v>
      </c>
      <c r="M268" s="55">
        <v>22</v>
      </c>
      <c r="N268" s="55" t="s">
        <v>68</v>
      </c>
      <c r="AF268" s="59">
        <v>28117</v>
      </c>
      <c r="AH268" s="55"/>
      <c r="AJ268" s="55"/>
      <c r="AK268" s="55"/>
      <c r="AL268" s="55"/>
      <c r="AN268" s="55"/>
      <c r="AO268" s="55"/>
      <c r="AQ268" s="55"/>
      <c r="AR268" s="55"/>
      <c r="AT268" s="55"/>
      <c r="AU268" s="55"/>
      <c r="AY268" s="110"/>
      <c r="AZ268" s="55">
        <v>907.00719957110903</v>
      </c>
      <c r="BA268" s="55">
        <v>20</v>
      </c>
      <c r="BB268" s="55">
        <v>18140</v>
      </c>
      <c r="BC268" s="40">
        <f t="shared" si="8"/>
        <v>0.29439640622159902</v>
      </c>
    </row>
    <row r="269" spans="2:55" x14ac:dyDescent="0.25">
      <c r="B269" s="55" t="s">
        <v>65</v>
      </c>
      <c r="D269" s="55" t="s">
        <v>816</v>
      </c>
      <c r="F269" s="55"/>
      <c r="G269" s="121">
        <v>7800</v>
      </c>
      <c r="H269" s="122">
        <v>8299</v>
      </c>
      <c r="I269" s="58" t="s">
        <v>611</v>
      </c>
      <c r="J269" s="58" t="s">
        <v>614</v>
      </c>
      <c r="K269" s="58" t="s">
        <v>73</v>
      </c>
      <c r="L269" s="57">
        <v>38</v>
      </c>
      <c r="M269" s="55">
        <v>22</v>
      </c>
      <c r="N269" s="55" t="s">
        <v>68</v>
      </c>
      <c r="AF269" s="59">
        <v>99939.35</v>
      </c>
      <c r="AH269" s="55"/>
      <c r="AJ269" s="55"/>
      <c r="AK269" s="55"/>
      <c r="AL269" s="55"/>
      <c r="AN269" s="55"/>
      <c r="AO269" s="55"/>
      <c r="AQ269" s="55"/>
      <c r="AR269" s="55"/>
      <c r="AT269" s="55"/>
      <c r="AU269" s="55"/>
      <c r="AY269" s="110"/>
      <c r="AZ269" s="55">
        <v>2782.6885884230901</v>
      </c>
      <c r="BA269" s="55">
        <v>23.170756608643082</v>
      </c>
      <c r="BB269" s="55">
        <v>64477</v>
      </c>
      <c r="BC269" s="40">
        <f t="shared" si="8"/>
        <v>1.0464055724338501</v>
      </c>
    </row>
    <row r="270" spans="2:55" x14ac:dyDescent="0.25">
      <c r="B270" s="55" t="s">
        <v>65</v>
      </c>
      <c r="D270" s="55" t="s">
        <v>816</v>
      </c>
      <c r="F270" s="55"/>
      <c r="G270" s="121">
        <v>7800</v>
      </c>
      <c r="H270" s="122">
        <v>7899</v>
      </c>
      <c r="I270" s="58" t="s">
        <v>615</v>
      </c>
      <c r="J270" s="58" t="s">
        <v>616</v>
      </c>
      <c r="K270" s="58" t="s">
        <v>611</v>
      </c>
      <c r="L270" s="57">
        <v>28</v>
      </c>
      <c r="M270" s="55">
        <v>22</v>
      </c>
      <c r="N270" s="55" t="s">
        <v>68</v>
      </c>
      <c r="AF270" s="59">
        <v>20301.900000000001</v>
      </c>
      <c r="AH270" s="55"/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467.77450577968602</v>
      </c>
      <c r="BA270" s="55">
        <v>28</v>
      </c>
      <c r="BB270" s="55">
        <v>13098</v>
      </c>
      <c r="BC270" s="40">
        <f t="shared" si="8"/>
        <v>0.21256913609098699</v>
      </c>
    </row>
    <row r="271" spans="2:55" x14ac:dyDescent="0.25">
      <c r="B271" s="55" t="s">
        <v>65</v>
      </c>
      <c r="D271" s="55" t="s">
        <v>816</v>
      </c>
      <c r="F271" s="55"/>
      <c r="G271" s="121">
        <v>6300</v>
      </c>
      <c r="H271" s="122">
        <v>6399</v>
      </c>
      <c r="I271" s="58" t="s">
        <v>617</v>
      </c>
      <c r="J271" s="58" t="s">
        <v>609</v>
      </c>
      <c r="K271" s="58" t="s">
        <v>614</v>
      </c>
      <c r="L271" s="57">
        <v>33</v>
      </c>
      <c r="M271" s="55">
        <v>22</v>
      </c>
      <c r="N271" s="55" t="s">
        <v>68</v>
      </c>
      <c r="AF271" s="59">
        <v>17727.350000000002</v>
      </c>
      <c r="AH271" s="55"/>
      <c r="AJ271" s="55"/>
      <c r="AK271" s="55"/>
      <c r="AL271" s="55"/>
      <c r="AN271" s="55"/>
      <c r="AO271" s="55"/>
      <c r="AQ271" s="55"/>
      <c r="AR271" s="55"/>
      <c r="AT271" s="55"/>
      <c r="AU271" s="55"/>
      <c r="AY271" s="110"/>
      <c r="AZ271" s="55">
        <v>476.52437535020698</v>
      </c>
      <c r="BA271" s="55">
        <v>24</v>
      </c>
      <c r="BB271" s="55">
        <v>11437</v>
      </c>
      <c r="BC271" s="40">
        <f t="shared" si="8"/>
        <v>0.18561255225779646</v>
      </c>
    </row>
    <row r="272" spans="2:55" x14ac:dyDescent="0.25">
      <c r="B272" s="55" t="s">
        <v>65</v>
      </c>
      <c r="D272" s="55" t="s">
        <v>816</v>
      </c>
      <c r="F272" s="55"/>
      <c r="G272" s="121">
        <v>8100</v>
      </c>
      <c r="H272" s="122">
        <v>8199</v>
      </c>
      <c r="I272" s="58" t="s">
        <v>618</v>
      </c>
      <c r="J272" s="58" t="s">
        <v>613</v>
      </c>
      <c r="K272" s="58" t="s">
        <v>73</v>
      </c>
      <c r="L272" s="57">
        <v>50</v>
      </c>
      <c r="M272" s="55">
        <v>22</v>
      </c>
      <c r="N272" s="55" t="s">
        <v>68</v>
      </c>
      <c r="AF272" s="59">
        <v>14196.45</v>
      </c>
      <c r="AH272" s="55"/>
      <c r="AJ272" s="55"/>
      <c r="AK272" s="55"/>
      <c r="AL272" s="55"/>
      <c r="AN272" s="55"/>
      <c r="AO272" s="55"/>
      <c r="AQ272" s="55"/>
      <c r="AR272" s="55"/>
      <c r="AT272" s="55"/>
      <c r="AU272" s="55"/>
      <c r="AY272" s="110"/>
      <c r="AZ272" s="55">
        <v>457.96296427922903</v>
      </c>
      <c r="BA272" s="55">
        <v>20</v>
      </c>
      <c r="BB272" s="55">
        <v>9159</v>
      </c>
      <c r="BC272" s="40">
        <f t="shared" si="8"/>
        <v>0.14864259562203008</v>
      </c>
    </row>
    <row r="273" spans="2:55" x14ac:dyDescent="0.25">
      <c r="B273" s="55" t="s">
        <v>65</v>
      </c>
      <c r="D273" s="55" t="s">
        <v>816</v>
      </c>
      <c r="F273" s="55"/>
      <c r="G273" s="121">
        <v>5900</v>
      </c>
      <c r="H273" s="122">
        <v>6599</v>
      </c>
      <c r="I273" s="58" t="s">
        <v>613</v>
      </c>
      <c r="J273" s="58" t="s">
        <v>73</v>
      </c>
      <c r="K273" s="58" t="s">
        <v>611</v>
      </c>
      <c r="L273" s="57">
        <v>42</v>
      </c>
      <c r="M273" s="55">
        <v>22</v>
      </c>
      <c r="N273" s="55" t="s">
        <v>68</v>
      </c>
      <c r="AF273" s="59">
        <v>97240.8</v>
      </c>
      <c r="AH273" s="55"/>
      <c r="AJ273" s="55"/>
      <c r="AK273" s="55"/>
      <c r="AL273" s="55"/>
      <c r="AN273" s="55"/>
      <c r="AO273" s="55"/>
      <c r="AQ273" s="55"/>
      <c r="AR273" s="55"/>
      <c r="AT273" s="55"/>
      <c r="AU273" s="55"/>
      <c r="AY273" s="110"/>
      <c r="AZ273" s="55">
        <v>2873.3705843047496</v>
      </c>
      <c r="BA273" s="55">
        <v>21.833591651102605</v>
      </c>
      <c r="BB273" s="55">
        <v>62736</v>
      </c>
      <c r="BC273" s="40">
        <f t="shared" si="8"/>
        <v>1.0181506582534861</v>
      </c>
    </row>
    <row r="274" spans="2:55" x14ac:dyDescent="0.25">
      <c r="B274" s="55" t="s">
        <v>65</v>
      </c>
      <c r="D274" s="55" t="s">
        <v>816</v>
      </c>
      <c r="F274" s="55"/>
      <c r="G274" s="121">
        <v>6200</v>
      </c>
      <c r="H274" s="122">
        <v>6299</v>
      </c>
      <c r="I274" s="58" t="s">
        <v>619</v>
      </c>
      <c r="J274" s="58" t="s">
        <v>613</v>
      </c>
      <c r="K274" s="58" t="s">
        <v>73</v>
      </c>
      <c r="L274" s="57">
        <v>42</v>
      </c>
      <c r="M274" s="55">
        <v>22</v>
      </c>
      <c r="N274" s="55" t="s">
        <v>68</v>
      </c>
      <c r="AF274" s="59">
        <v>5651.3</v>
      </c>
      <c r="AH274" s="55"/>
      <c r="AJ274" s="55"/>
      <c r="AK274" s="55"/>
      <c r="AL274" s="55"/>
      <c r="AN274" s="55"/>
      <c r="AO274" s="55"/>
      <c r="AQ274" s="55"/>
      <c r="AR274" s="55"/>
      <c r="AT274" s="55"/>
      <c r="AU274" s="55"/>
      <c r="AY274" s="110"/>
      <c r="AZ274" s="55">
        <v>165.710492193166</v>
      </c>
      <c r="BA274" s="55">
        <v>22</v>
      </c>
      <c r="BB274" s="55">
        <v>3646</v>
      </c>
      <c r="BC274" s="40">
        <f t="shared" si="8"/>
        <v>5.9171405572433854E-2</v>
      </c>
    </row>
    <row r="275" spans="2:55" x14ac:dyDescent="0.25">
      <c r="B275" s="55" t="s">
        <v>65</v>
      </c>
      <c r="D275" s="55" t="s">
        <v>816</v>
      </c>
      <c r="F275" s="55"/>
      <c r="G275" s="121">
        <v>8100</v>
      </c>
      <c r="H275" s="122">
        <v>8299</v>
      </c>
      <c r="I275" s="58" t="s">
        <v>623</v>
      </c>
      <c r="J275" s="58" t="s">
        <v>610</v>
      </c>
      <c r="K275" s="58" t="s">
        <v>73</v>
      </c>
      <c r="L275" s="57">
        <v>53</v>
      </c>
      <c r="M275" s="55">
        <v>22</v>
      </c>
      <c r="N275" s="55" t="s">
        <v>68</v>
      </c>
      <c r="AF275" s="59">
        <v>14872.25</v>
      </c>
      <c r="AH275" s="55"/>
      <c r="AJ275" s="55"/>
      <c r="AK275" s="55"/>
      <c r="AL275" s="55"/>
      <c r="AN275" s="55"/>
      <c r="AO275" s="55"/>
      <c r="AQ275" s="55"/>
      <c r="AR275" s="55"/>
      <c r="AT275" s="55"/>
      <c r="AU275" s="55"/>
      <c r="AY275" s="110"/>
      <c r="AZ275" s="55">
        <v>399.78446963268698</v>
      </c>
      <c r="BA275" s="55">
        <v>24</v>
      </c>
      <c r="BB275" s="55">
        <v>9595</v>
      </c>
      <c r="BC275" s="40">
        <f t="shared" si="8"/>
        <v>0.15571849601412585</v>
      </c>
    </row>
    <row r="276" spans="2:55" x14ac:dyDescent="0.25">
      <c r="B276" s="55" t="s">
        <v>65</v>
      </c>
      <c r="D276" s="55" t="s">
        <v>816</v>
      </c>
      <c r="F276" s="55"/>
      <c r="G276" s="121">
        <v>6200</v>
      </c>
      <c r="H276" s="122">
        <v>6299</v>
      </c>
      <c r="I276" s="58" t="s">
        <v>624</v>
      </c>
      <c r="J276" s="58" t="s">
        <v>73</v>
      </c>
      <c r="K276" s="58" t="s">
        <v>613</v>
      </c>
      <c r="L276" s="57">
        <v>81</v>
      </c>
      <c r="M276" s="55">
        <v>22</v>
      </c>
      <c r="N276" s="55" t="s">
        <v>68</v>
      </c>
      <c r="AF276" s="59">
        <v>5707.1</v>
      </c>
      <c r="AH276" s="55"/>
      <c r="AJ276" s="55"/>
      <c r="AK276" s="55"/>
      <c r="AL276" s="55"/>
      <c r="AN276" s="55"/>
      <c r="AO276" s="55"/>
      <c r="AQ276" s="55"/>
      <c r="AR276" s="55"/>
      <c r="AT276" s="55"/>
      <c r="AU276" s="55"/>
      <c r="AY276" s="110"/>
      <c r="AZ276" s="55">
        <v>167.346731231159</v>
      </c>
      <c r="BA276" s="55">
        <v>22</v>
      </c>
      <c r="BB276" s="55">
        <v>3682</v>
      </c>
      <c r="BC276" s="40">
        <f t="shared" si="8"/>
        <v>5.9755654228661942E-2</v>
      </c>
    </row>
    <row r="277" spans="2:55" x14ac:dyDescent="0.25">
      <c r="B277" s="20" t="s">
        <v>65</v>
      </c>
      <c r="C277" s="20"/>
      <c r="D277" s="20" t="s">
        <v>769</v>
      </c>
      <c r="E277" s="20"/>
      <c r="F277" s="20"/>
      <c r="G277" s="142"/>
      <c r="H277" s="143"/>
      <c r="I277" s="26" t="s">
        <v>626</v>
      </c>
      <c r="J277" s="26" t="s">
        <v>770</v>
      </c>
      <c r="K277" s="26" t="s">
        <v>625</v>
      </c>
      <c r="L277" s="27"/>
      <c r="M277" s="20">
        <v>23</v>
      </c>
      <c r="N277" s="20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41">
        <v>28700</v>
      </c>
      <c r="AG277" s="41" t="s">
        <v>795</v>
      </c>
      <c r="AH277" s="20" t="s">
        <v>784</v>
      </c>
      <c r="AI277" s="20" t="s">
        <v>115</v>
      </c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153" t="s">
        <v>771</v>
      </c>
      <c r="BB277" s="55"/>
      <c r="BC277" s="40"/>
    </row>
    <row r="278" spans="2:55" x14ac:dyDescent="0.25">
      <c r="B278" s="20" t="s">
        <v>65</v>
      </c>
      <c r="C278" s="20"/>
      <c r="D278" s="20" t="s">
        <v>769</v>
      </c>
      <c r="E278" s="20"/>
      <c r="F278" s="20"/>
      <c r="G278" s="142"/>
      <c r="H278" s="143"/>
      <c r="I278" s="26" t="s">
        <v>728</v>
      </c>
      <c r="J278" s="26" t="s">
        <v>627</v>
      </c>
      <c r="K278" s="26" t="s">
        <v>73</v>
      </c>
      <c r="L278" s="27">
        <v>48</v>
      </c>
      <c r="M278" s="20">
        <v>23</v>
      </c>
      <c r="N278" s="20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41"/>
      <c r="AG278" s="41" t="s">
        <v>795</v>
      </c>
      <c r="AH278" s="20" t="s">
        <v>784</v>
      </c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153"/>
      <c r="BB278" s="55">
        <v>4682</v>
      </c>
      <c r="BC278" s="40">
        <f t="shared" ref="BC278:BC290" si="9">BB278/(5280*11.67)</f>
        <v>7.5984783568331132E-2</v>
      </c>
    </row>
    <row r="279" spans="2:55" x14ac:dyDescent="0.25">
      <c r="B279" s="20" t="s">
        <v>65</v>
      </c>
      <c r="C279" s="20"/>
      <c r="D279" s="20" t="s">
        <v>769</v>
      </c>
      <c r="E279" s="20"/>
      <c r="F279" s="20"/>
      <c r="G279" s="142"/>
      <c r="H279" s="143"/>
      <c r="I279" s="26" t="s">
        <v>727</v>
      </c>
      <c r="J279" s="26" t="s">
        <v>627</v>
      </c>
      <c r="K279" s="26" t="s">
        <v>73</v>
      </c>
      <c r="L279" s="27">
        <v>56</v>
      </c>
      <c r="M279" s="20">
        <v>23</v>
      </c>
      <c r="N279" s="20" t="s">
        <v>68</v>
      </c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41"/>
      <c r="AG279" s="41" t="s">
        <v>795</v>
      </c>
      <c r="AH279" s="20" t="s">
        <v>784</v>
      </c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153"/>
      <c r="BB279" s="55">
        <v>4626</v>
      </c>
      <c r="BC279" s="40">
        <f t="shared" si="9"/>
        <v>7.5075952325309656E-2</v>
      </c>
    </row>
    <row r="280" spans="2:55" x14ac:dyDescent="0.25">
      <c r="B280" s="20" t="s">
        <v>65</v>
      </c>
      <c r="C280" s="20"/>
      <c r="D280" s="20" t="s">
        <v>769</v>
      </c>
      <c r="E280" s="20"/>
      <c r="F280" s="20"/>
      <c r="G280" s="142">
        <v>8500</v>
      </c>
      <c r="H280" s="143">
        <v>8699</v>
      </c>
      <c r="I280" s="26" t="s">
        <v>627</v>
      </c>
      <c r="J280" s="26" t="s">
        <v>625</v>
      </c>
      <c r="K280" s="26" t="s">
        <v>73</v>
      </c>
      <c r="L280" s="27">
        <v>34.96950700410185</v>
      </c>
      <c r="M280" s="20">
        <v>23</v>
      </c>
      <c r="N280" s="20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41">
        <v>43259.507999999892</v>
      </c>
      <c r="AG280" s="41" t="s">
        <v>795</v>
      </c>
      <c r="AH280" s="20" t="s">
        <v>784</v>
      </c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153"/>
      <c r="AZ280" s="55">
        <v>1162.8899999999969</v>
      </c>
      <c r="BA280" s="55">
        <v>24</v>
      </c>
      <c r="BB280" s="55">
        <v>27909.359999999928</v>
      </c>
      <c r="BC280" s="40">
        <f t="shared" si="9"/>
        <v>0.45294461322738844</v>
      </c>
    </row>
    <row r="281" spans="2:55" x14ac:dyDescent="0.25">
      <c r="B281" s="20" t="s">
        <v>65</v>
      </c>
      <c r="C281" s="20"/>
      <c r="D281" s="20" t="s">
        <v>769</v>
      </c>
      <c r="E281" s="20"/>
      <c r="F281" s="20"/>
      <c r="G281" s="142"/>
      <c r="H281" s="143"/>
      <c r="I281" s="26" t="s">
        <v>726</v>
      </c>
      <c r="J281" s="26" t="s">
        <v>625</v>
      </c>
      <c r="K281" s="26" t="s">
        <v>73</v>
      </c>
      <c r="L281" s="27">
        <v>84</v>
      </c>
      <c r="M281" s="20">
        <v>23</v>
      </c>
      <c r="N281" s="20" t="s">
        <v>68</v>
      </c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41"/>
      <c r="AG281" s="41" t="s">
        <v>795</v>
      </c>
      <c r="AH281" s="20" t="s">
        <v>784</v>
      </c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153"/>
      <c r="BB281" s="55">
        <v>4000</v>
      </c>
      <c r="BC281" s="40">
        <f t="shared" si="9"/>
        <v>6.4916517358676748E-2</v>
      </c>
    </row>
    <row r="282" spans="2:55" x14ac:dyDescent="0.25">
      <c r="B282" s="20" t="s">
        <v>65</v>
      </c>
      <c r="C282" s="20"/>
      <c r="D282" s="20" t="s">
        <v>769</v>
      </c>
      <c r="E282" s="20"/>
      <c r="F282" s="20"/>
      <c r="G282" s="142"/>
      <c r="H282" s="143"/>
      <c r="I282" s="26" t="s">
        <v>730</v>
      </c>
      <c r="J282" s="26" t="s">
        <v>625</v>
      </c>
      <c r="K282" s="26" t="s">
        <v>73</v>
      </c>
      <c r="L282" s="27">
        <v>60</v>
      </c>
      <c r="M282" s="20">
        <v>23</v>
      </c>
      <c r="N282" s="20" t="s">
        <v>68</v>
      </c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41"/>
      <c r="AG282" s="41" t="s">
        <v>795</v>
      </c>
      <c r="AH282" s="20" t="s">
        <v>784</v>
      </c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153"/>
      <c r="BB282" s="55">
        <v>9510</v>
      </c>
      <c r="BC282" s="40">
        <f t="shared" si="9"/>
        <v>0.15433902002025396</v>
      </c>
    </row>
    <row r="283" spans="2:55" x14ac:dyDescent="0.25">
      <c r="B283" s="20" t="s">
        <v>65</v>
      </c>
      <c r="C283" s="20"/>
      <c r="D283" s="20" t="s">
        <v>769</v>
      </c>
      <c r="E283" s="20"/>
      <c r="F283" s="20"/>
      <c r="G283" s="142"/>
      <c r="H283" s="143"/>
      <c r="I283" s="26" t="s">
        <v>725</v>
      </c>
      <c r="J283" s="26" t="s">
        <v>625</v>
      </c>
      <c r="K283" s="26" t="s">
        <v>73</v>
      </c>
      <c r="L283" s="27">
        <v>65</v>
      </c>
      <c r="M283" s="20">
        <v>23</v>
      </c>
      <c r="N283" s="20" t="s">
        <v>68</v>
      </c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41"/>
      <c r="AG283" s="41" t="s">
        <v>795</v>
      </c>
      <c r="AH283" s="20" t="s">
        <v>784</v>
      </c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153"/>
      <c r="BB283" s="55">
        <v>4707</v>
      </c>
      <c r="BC283" s="40">
        <f t="shared" si="9"/>
        <v>7.6390511801822852E-2</v>
      </c>
    </row>
    <row r="284" spans="2:55" x14ac:dyDescent="0.25">
      <c r="B284" s="20" t="s">
        <v>65</v>
      </c>
      <c r="C284" s="20"/>
      <c r="D284" s="20" t="s">
        <v>769</v>
      </c>
      <c r="E284" s="20"/>
      <c r="F284" s="20"/>
      <c r="G284" s="142">
        <v>8000</v>
      </c>
      <c r="H284" s="143">
        <v>8799</v>
      </c>
      <c r="I284" s="26" t="s">
        <v>625</v>
      </c>
      <c r="J284" s="26" t="s">
        <v>628</v>
      </c>
      <c r="K284" s="26" t="s">
        <v>629</v>
      </c>
      <c r="L284" s="27">
        <v>44</v>
      </c>
      <c r="M284" s="20">
        <v>23</v>
      </c>
      <c r="N284" s="20" t="s">
        <v>68</v>
      </c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41">
        <v>199410.6</v>
      </c>
      <c r="AG284" s="41">
        <v>343331.24</v>
      </c>
      <c r="AH284" s="20" t="s">
        <v>784</v>
      </c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153"/>
      <c r="AZ284" s="55">
        <v>5482.3638296722675</v>
      </c>
      <c r="BA284" s="55">
        <v>23.46651991677297</v>
      </c>
      <c r="BB284" s="55">
        <v>128652</v>
      </c>
      <c r="BC284" s="40">
        <f t="shared" si="9"/>
        <v>2.0879099478071201</v>
      </c>
    </row>
    <row r="285" spans="2:55" x14ac:dyDescent="0.25">
      <c r="B285" s="20" t="s">
        <v>65</v>
      </c>
      <c r="C285" s="20"/>
      <c r="D285" s="20" t="s">
        <v>769</v>
      </c>
      <c r="E285" s="20"/>
      <c r="F285" s="20"/>
      <c r="G285" s="142"/>
      <c r="H285" s="143"/>
      <c r="I285" s="26" t="s">
        <v>724</v>
      </c>
      <c r="J285" s="26" t="s">
        <v>625</v>
      </c>
      <c r="K285" s="26" t="s">
        <v>295</v>
      </c>
      <c r="L285" s="27">
        <v>37</v>
      </c>
      <c r="M285" s="20">
        <v>23</v>
      </c>
      <c r="N285" s="20" t="s">
        <v>68</v>
      </c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41"/>
      <c r="AG285" s="41" t="s">
        <v>795</v>
      </c>
      <c r="AH285" s="20" t="s">
        <v>784</v>
      </c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153"/>
      <c r="BB285" s="55">
        <v>6819</v>
      </c>
      <c r="BC285" s="40">
        <f t="shared" si="9"/>
        <v>0.11066643296720417</v>
      </c>
    </row>
    <row r="286" spans="2:55" x14ac:dyDescent="0.25">
      <c r="B286" s="20" t="s">
        <v>65</v>
      </c>
      <c r="C286" s="20"/>
      <c r="D286" s="20" t="s">
        <v>769</v>
      </c>
      <c r="E286" s="20"/>
      <c r="F286" s="20"/>
      <c r="G286" s="142">
        <v>6100</v>
      </c>
      <c r="H286" s="143">
        <v>6299</v>
      </c>
      <c r="I286" s="26" t="s">
        <v>630</v>
      </c>
      <c r="J286" s="26" t="s">
        <v>73</v>
      </c>
      <c r="K286" s="26" t="s">
        <v>629</v>
      </c>
      <c r="L286" s="27">
        <v>50</v>
      </c>
      <c r="M286" s="20">
        <v>23</v>
      </c>
      <c r="N286" s="20" t="s">
        <v>68</v>
      </c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41">
        <v>43984.35</v>
      </c>
      <c r="AG286" s="41" t="s">
        <v>795</v>
      </c>
      <c r="AH286" s="20" t="s">
        <v>784</v>
      </c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153"/>
      <c r="AZ286" s="55">
        <v>1218.950192693359</v>
      </c>
      <c r="BA286" s="55">
        <v>23.279868340886807</v>
      </c>
      <c r="BB286" s="55">
        <v>28377</v>
      </c>
      <c r="BC286" s="40">
        <f t="shared" si="9"/>
        <v>0.4605340032717925</v>
      </c>
    </row>
    <row r="287" spans="2:55" x14ac:dyDescent="0.25">
      <c r="B287" s="20" t="s">
        <v>65</v>
      </c>
      <c r="C287" s="20"/>
      <c r="D287" s="20" t="s">
        <v>769</v>
      </c>
      <c r="E287" s="20"/>
      <c r="F287" s="20"/>
      <c r="G287" s="142"/>
      <c r="H287" s="143"/>
      <c r="I287" s="26" t="s">
        <v>729</v>
      </c>
      <c r="J287" s="26" t="s">
        <v>625</v>
      </c>
      <c r="K287" s="26" t="s">
        <v>73</v>
      </c>
      <c r="L287" s="27">
        <v>60</v>
      </c>
      <c r="M287" s="20">
        <v>23</v>
      </c>
      <c r="N287" s="20" t="s">
        <v>68</v>
      </c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41"/>
      <c r="AG287" s="41" t="s">
        <v>795</v>
      </c>
      <c r="AH287" s="20" t="s">
        <v>784</v>
      </c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153"/>
      <c r="BB287" s="55">
        <v>11970</v>
      </c>
      <c r="BC287" s="40">
        <f t="shared" si="9"/>
        <v>0.19426267819584014</v>
      </c>
    </row>
    <row r="288" spans="2:55" x14ac:dyDescent="0.25">
      <c r="B288" s="20" t="s">
        <v>65</v>
      </c>
      <c r="C288" s="20"/>
      <c r="D288" s="20" t="s">
        <v>769</v>
      </c>
      <c r="E288" s="20"/>
      <c r="F288" s="20"/>
      <c r="G288" s="142">
        <v>6200</v>
      </c>
      <c r="H288" s="143">
        <v>6299</v>
      </c>
      <c r="I288" s="26" t="s">
        <v>631</v>
      </c>
      <c r="J288" s="26" t="s">
        <v>632</v>
      </c>
      <c r="K288" s="26" t="s">
        <v>73</v>
      </c>
      <c r="L288" s="27">
        <v>81</v>
      </c>
      <c r="M288" s="20">
        <v>23</v>
      </c>
      <c r="N288" s="20" t="s">
        <v>68</v>
      </c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41">
        <v>14365.4</v>
      </c>
      <c r="AG288" s="41" t="s">
        <v>795</v>
      </c>
      <c r="AH288" s="20" t="s">
        <v>784</v>
      </c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153"/>
      <c r="AZ288" s="55">
        <v>463</v>
      </c>
      <c r="BA288" s="55">
        <v>20</v>
      </c>
      <c r="BB288" s="55">
        <v>9268</v>
      </c>
      <c r="BC288" s="40">
        <f t="shared" si="9"/>
        <v>0.15041157072005401</v>
      </c>
    </row>
    <row r="289" spans="2:55" x14ac:dyDescent="0.25">
      <c r="B289" s="20" t="s">
        <v>65</v>
      </c>
      <c r="C289" s="20"/>
      <c r="D289" s="20" t="s">
        <v>769</v>
      </c>
      <c r="E289" s="20"/>
      <c r="F289" s="20"/>
      <c r="G289" s="142">
        <v>8100</v>
      </c>
      <c r="H289" s="143">
        <v>8199</v>
      </c>
      <c r="I289" s="26" t="s">
        <v>632</v>
      </c>
      <c r="J289" s="26" t="s">
        <v>633</v>
      </c>
      <c r="K289" s="26" t="s">
        <v>630</v>
      </c>
      <c r="L289" s="27">
        <v>32</v>
      </c>
      <c r="M289" s="20">
        <v>23</v>
      </c>
      <c r="N289" s="20" t="s">
        <v>68</v>
      </c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41">
        <v>25040.25</v>
      </c>
      <c r="AG289" s="41" t="s">
        <v>795</v>
      </c>
      <c r="AH289" s="20" t="s">
        <v>784</v>
      </c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153"/>
      <c r="AZ289" s="55">
        <v>621.35167483707505</v>
      </c>
      <c r="BA289" s="55">
        <v>25.999768978229618</v>
      </c>
      <c r="BB289" s="55">
        <v>16155</v>
      </c>
      <c r="BC289" s="40">
        <f t="shared" si="9"/>
        <v>0.26218158448235568</v>
      </c>
    </row>
    <row r="290" spans="2:55" x14ac:dyDescent="0.25">
      <c r="B290" s="20" t="s">
        <v>65</v>
      </c>
      <c r="C290" s="20"/>
      <c r="D290" s="20" t="s">
        <v>769</v>
      </c>
      <c r="E290" s="20"/>
      <c r="F290" s="20"/>
      <c r="G290" s="142"/>
      <c r="H290" s="143"/>
      <c r="I290" s="26" t="s">
        <v>723</v>
      </c>
      <c r="J290" s="26" t="s">
        <v>625</v>
      </c>
      <c r="K290" s="26" t="s">
        <v>73</v>
      </c>
      <c r="L290" s="27">
        <v>34</v>
      </c>
      <c r="M290" s="20">
        <v>23</v>
      </c>
      <c r="N290" s="20" t="s">
        <v>68</v>
      </c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41"/>
      <c r="AG290" s="41" t="s">
        <v>795</v>
      </c>
      <c r="AH290" s="20" t="s">
        <v>784</v>
      </c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153"/>
      <c r="BB290" s="55">
        <v>6309</v>
      </c>
      <c r="BC290" s="40">
        <f t="shared" si="9"/>
        <v>0.10238957700397289</v>
      </c>
    </row>
    <row r="291" spans="2:55" x14ac:dyDescent="0.25">
      <c r="D291" s="55" t="s">
        <v>830</v>
      </c>
      <c r="F291" s="55"/>
      <c r="G291" s="105"/>
      <c r="H291" s="106"/>
      <c r="I291" s="58" t="s">
        <v>831</v>
      </c>
      <c r="M291" s="55">
        <v>23</v>
      </c>
      <c r="N291" s="55" t="s">
        <v>68</v>
      </c>
      <c r="AF291" s="59">
        <v>60000</v>
      </c>
      <c r="AH291" s="55"/>
      <c r="AI291" s="55" t="s">
        <v>832</v>
      </c>
      <c r="AJ291" s="55"/>
      <c r="AK291" s="55"/>
      <c r="AL291" s="55"/>
      <c r="AN291" s="55"/>
      <c r="AO291" s="55"/>
      <c r="AQ291" s="55"/>
      <c r="AR291" s="55"/>
      <c r="AT291" s="55"/>
      <c r="AU291" s="55"/>
      <c r="AY291" s="92"/>
      <c r="BB291" s="55"/>
      <c r="BC291" s="55"/>
    </row>
    <row r="292" spans="2:55" x14ac:dyDescent="0.25">
      <c r="B292" s="55" t="s">
        <v>65</v>
      </c>
      <c r="D292" s="55" t="s">
        <v>845</v>
      </c>
      <c r="F292" s="55"/>
      <c r="G292" s="121">
        <v>6900</v>
      </c>
      <c r="H292" s="122">
        <v>7299</v>
      </c>
      <c r="I292" s="58" t="s">
        <v>634</v>
      </c>
      <c r="J292" s="58" t="s">
        <v>635</v>
      </c>
      <c r="K292" s="58" t="s">
        <v>258</v>
      </c>
      <c r="L292" s="57">
        <v>21</v>
      </c>
      <c r="M292" s="55">
        <v>23</v>
      </c>
      <c r="N292" s="55" t="s">
        <v>68</v>
      </c>
      <c r="AF292" s="59">
        <v>66363.25</v>
      </c>
      <c r="AG292" s="59">
        <v>18931.95</v>
      </c>
      <c r="AH292" s="55"/>
      <c r="AJ292" s="55"/>
      <c r="AK292" s="55"/>
      <c r="AL292" s="55"/>
      <c r="AN292" s="55"/>
      <c r="AO292" s="55"/>
      <c r="AQ292" s="55"/>
      <c r="AR292" s="55"/>
      <c r="AT292" s="55"/>
      <c r="AU292" s="55"/>
      <c r="AY292" s="110"/>
      <c r="AZ292" s="55">
        <v>2100.9802219513867</v>
      </c>
      <c r="BA292" s="55">
        <v>20.378583078822846</v>
      </c>
      <c r="BB292" s="55">
        <v>42815</v>
      </c>
      <c r="BC292" s="40">
        <f t="shared" ref="BC292:BC318" si="10">BB292/(5280*11.67)</f>
        <v>0.69485017267793614</v>
      </c>
    </row>
    <row r="293" spans="2:55" x14ac:dyDescent="0.25">
      <c r="B293" s="55" t="s">
        <v>65</v>
      </c>
      <c r="F293" s="55"/>
      <c r="G293" s="108">
        <v>5900</v>
      </c>
      <c r="H293" s="109">
        <v>5999</v>
      </c>
      <c r="I293" s="31" t="s">
        <v>636</v>
      </c>
      <c r="J293" s="58" t="s">
        <v>637</v>
      </c>
      <c r="K293" s="58" t="s">
        <v>73</v>
      </c>
      <c r="L293" s="57">
        <v>54</v>
      </c>
      <c r="M293" s="55">
        <v>24</v>
      </c>
      <c r="N293" s="55" t="s">
        <v>68</v>
      </c>
      <c r="AF293" s="59">
        <v>26512.75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713</v>
      </c>
      <c r="BA293" s="55">
        <v>24</v>
      </c>
      <c r="BB293" s="55">
        <v>17105</v>
      </c>
      <c r="BC293" s="40">
        <f t="shared" si="10"/>
        <v>0.27759925735504143</v>
      </c>
    </row>
    <row r="294" spans="2:55" x14ac:dyDescent="0.25">
      <c r="B294" s="55" t="s">
        <v>65</v>
      </c>
      <c r="D294" s="55" t="s">
        <v>846</v>
      </c>
      <c r="F294" s="55"/>
      <c r="G294" s="121">
        <v>7614</v>
      </c>
      <c r="H294" s="122">
        <v>7699</v>
      </c>
      <c r="I294" s="58" t="s">
        <v>638</v>
      </c>
      <c r="J294" s="58" t="s">
        <v>196</v>
      </c>
      <c r="K294" s="58" t="s">
        <v>147</v>
      </c>
      <c r="L294" s="57">
        <v>61</v>
      </c>
      <c r="M294" s="55">
        <v>24</v>
      </c>
      <c r="N294" s="55" t="s">
        <v>68</v>
      </c>
      <c r="AF294" s="59">
        <v>23570.850000000002</v>
      </c>
      <c r="AG294" s="59" t="s">
        <v>847</v>
      </c>
      <c r="AH294" s="55"/>
      <c r="AJ294" s="55"/>
      <c r="AK294" s="55"/>
      <c r="AL294" s="55"/>
      <c r="AN294" s="55"/>
      <c r="AO294" s="55"/>
      <c r="AQ294" s="55"/>
      <c r="AR294" s="55"/>
      <c r="AT294" s="55"/>
      <c r="AU294" s="55"/>
      <c r="AY294" s="110"/>
      <c r="AZ294" s="55">
        <v>634</v>
      </c>
      <c r="BA294" s="55">
        <v>24</v>
      </c>
      <c r="BB294" s="55">
        <v>15207</v>
      </c>
      <c r="BC294" s="40">
        <f t="shared" si="10"/>
        <v>0.2467963698683493</v>
      </c>
    </row>
    <row r="295" spans="2:55" x14ac:dyDescent="0.25">
      <c r="E295" s="56"/>
      <c r="G295" s="125"/>
      <c r="H295" s="126"/>
      <c r="I295" s="72" t="s">
        <v>277</v>
      </c>
      <c r="J295" s="72"/>
      <c r="K295" s="72"/>
      <c r="L295" s="66"/>
      <c r="M295" s="71">
        <v>24</v>
      </c>
      <c r="N295" s="71" t="s">
        <v>68</v>
      </c>
      <c r="AB295" s="57"/>
      <c r="AF295" s="103">
        <v>75927.45</v>
      </c>
      <c r="AI295" s="55" t="s">
        <v>145</v>
      </c>
      <c r="AJ295" s="57" t="s">
        <v>278</v>
      </c>
      <c r="AK295" s="59">
        <v>3342.34</v>
      </c>
      <c r="AM295" s="55" t="s">
        <v>279</v>
      </c>
      <c r="AN295" s="59">
        <v>3342.34</v>
      </c>
      <c r="AP295" s="55" t="s">
        <v>280</v>
      </c>
      <c r="AQ295" s="59">
        <v>20822.37</v>
      </c>
      <c r="AS295" s="55" t="s">
        <v>186</v>
      </c>
      <c r="AT295" s="59">
        <v>48420.4</v>
      </c>
      <c r="AY295" s="128" t="s">
        <v>281</v>
      </c>
      <c r="AZ295" s="73"/>
      <c r="BA295" s="66"/>
      <c r="BB295" s="74"/>
      <c r="BC295" s="40">
        <f t="shared" si="10"/>
        <v>0</v>
      </c>
    </row>
    <row r="296" spans="2:55" x14ac:dyDescent="0.25">
      <c r="B296" s="55" t="s">
        <v>65</v>
      </c>
      <c r="E296" s="56"/>
      <c r="G296" s="125">
        <v>7200</v>
      </c>
      <c r="H296" s="126">
        <v>7499</v>
      </c>
      <c r="I296" s="68" t="s">
        <v>182</v>
      </c>
      <c r="J296" s="68" t="s">
        <v>183</v>
      </c>
      <c r="K296" s="68" t="s">
        <v>73</v>
      </c>
      <c r="L296" s="66">
        <v>34</v>
      </c>
      <c r="M296" s="71">
        <v>24</v>
      </c>
      <c r="N296" s="71" t="s">
        <v>68</v>
      </c>
      <c r="AB296" s="57">
        <v>0</v>
      </c>
      <c r="AF296" s="103">
        <v>36798.550000000003</v>
      </c>
      <c r="AY296" s="128" t="s">
        <v>184</v>
      </c>
      <c r="AZ296" s="73">
        <v>1032.2135459281001</v>
      </c>
      <c r="BA296" s="66">
        <v>23</v>
      </c>
      <c r="BB296" s="74">
        <v>23741</v>
      </c>
      <c r="BC296" s="40">
        <f t="shared" si="10"/>
        <v>0.38529575965308616</v>
      </c>
    </row>
    <row r="297" spans="2:55" x14ac:dyDescent="0.25">
      <c r="B297" s="55" t="s">
        <v>65</v>
      </c>
      <c r="F297" s="55"/>
      <c r="G297" s="121">
        <v>5800</v>
      </c>
      <c r="H297" s="122">
        <v>5899</v>
      </c>
      <c r="I297" s="31" t="s">
        <v>639</v>
      </c>
      <c r="J297" s="58" t="s">
        <v>640</v>
      </c>
      <c r="K297" s="58" t="s">
        <v>73</v>
      </c>
      <c r="L297" s="57">
        <v>30</v>
      </c>
      <c r="M297" s="55">
        <v>24</v>
      </c>
      <c r="N297" s="55" t="s">
        <v>68</v>
      </c>
      <c r="AF297" s="59">
        <v>4358.6000000000004</v>
      </c>
      <c r="AH297" s="55"/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117</v>
      </c>
      <c r="BA297" s="55">
        <v>24</v>
      </c>
      <c r="BB297" s="55">
        <v>2812</v>
      </c>
      <c r="BC297" s="40">
        <f t="shared" si="10"/>
        <v>4.5636311703149753E-2</v>
      </c>
    </row>
    <row r="298" spans="2:55" x14ac:dyDescent="0.25">
      <c r="B298" s="55" t="s">
        <v>65</v>
      </c>
      <c r="D298" s="55" t="s">
        <v>846</v>
      </c>
      <c r="F298" s="55"/>
      <c r="G298" s="121">
        <v>5200</v>
      </c>
      <c r="H298" s="122">
        <v>5599</v>
      </c>
      <c r="I298" s="58" t="s">
        <v>641</v>
      </c>
      <c r="J298" s="58" t="s">
        <v>642</v>
      </c>
      <c r="K298" s="58" t="s">
        <v>146</v>
      </c>
      <c r="L298" s="57">
        <v>39</v>
      </c>
      <c r="M298" s="55">
        <v>24</v>
      </c>
      <c r="N298" s="55" t="s">
        <v>68</v>
      </c>
      <c r="AF298" s="59">
        <v>80906.900000000009</v>
      </c>
      <c r="AG298" s="59">
        <v>9275.65</v>
      </c>
      <c r="AH298" s="55"/>
      <c r="AJ298" s="55"/>
      <c r="AK298" s="55"/>
      <c r="AL298" s="55"/>
      <c r="AN298" s="55"/>
      <c r="AO298" s="55"/>
      <c r="AQ298" s="55"/>
      <c r="AR298" s="55"/>
      <c r="AT298" s="55"/>
      <c r="AU298" s="55"/>
      <c r="AY298" s="110"/>
      <c r="AZ298" s="55">
        <v>2211.0708929026341</v>
      </c>
      <c r="BA298" s="55">
        <v>23.607565079686736</v>
      </c>
      <c r="BB298" s="55">
        <v>52198</v>
      </c>
      <c r="BC298" s="40">
        <f t="shared" si="10"/>
        <v>0.84712809327205219</v>
      </c>
    </row>
    <row r="299" spans="2:55" x14ac:dyDescent="0.25">
      <c r="B299" s="55" t="s">
        <v>65</v>
      </c>
      <c r="D299" s="55" t="s">
        <v>848</v>
      </c>
      <c r="F299" s="55"/>
      <c r="G299" s="121">
        <v>550</v>
      </c>
      <c r="H299" s="122">
        <v>5599</v>
      </c>
      <c r="I299" s="58" t="s">
        <v>643</v>
      </c>
      <c r="J299" s="58" t="s">
        <v>642</v>
      </c>
      <c r="K299" s="58" t="s">
        <v>644</v>
      </c>
      <c r="L299" s="57">
        <v>52</v>
      </c>
      <c r="M299" s="55">
        <v>24</v>
      </c>
      <c r="N299" s="55" t="s">
        <v>68</v>
      </c>
      <c r="AF299" s="59">
        <v>21520.2</v>
      </c>
      <c r="AG299" s="59" t="s">
        <v>849</v>
      </c>
      <c r="AH299" s="55"/>
      <c r="AJ299" s="55"/>
      <c r="AK299" s="55"/>
      <c r="AL299" s="55"/>
      <c r="AN299" s="55"/>
      <c r="AO299" s="55"/>
      <c r="AQ299" s="55"/>
      <c r="AR299" s="55"/>
      <c r="AT299" s="55"/>
      <c r="AU299" s="55"/>
      <c r="AY299" s="110"/>
      <c r="AZ299" s="55">
        <v>694</v>
      </c>
      <c r="BA299" s="55">
        <v>20</v>
      </c>
      <c r="BB299" s="55">
        <v>13884</v>
      </c>
      <c r="BC299" s="40">
        <f t="shared" si="10"/>
        <v>0.22532523175196698</v>
      </c>
    </row>
    <row r="300" spans="2:55" x14ac:dyDescent="0.25">
      <c r="B300" s="55" t="s">
        <v>65</v>
      </c>
      <c r="F300" s="55"/>
      <c r="G300" s="108">
        <v>6000</v>
      </c>
      <c r="H300" s="109">
        <v>6099</v>
      </c>
      <c r="I300" s="31" t="s">
        <v>645</v>
      </c>
      <c r="J300" s="58" t="s">
        <v>646</v>
      </c>
      <c r="K300" s="58" t="s">
        <v>73</v>
      </c>
      <c r="L300" s="57">
        <v>46</v>
      </c>
      <c r="M300" s="55">
        <v>24</v>
      </c>
      <c r="N300" s="55" t="s">
        <v>68</v>
      </c>
      <c r="AF300" s="59">
        <v>14797.85</v>
      </c>
      <c r="AH300" s="55"/>
      <c r="AJ300" s="55"/>
      <c r="AK300" s="55"/>
      <c r="AL300" s="55"/>
      <c r="AN300" s="55"/>
      <c r="AO300" s="55"/>
      <c r="AQ300" s="55"/>
      <c r="AR300" s="55"/>
      <c r="AT300" s="55"/>
      <c r="AU300" s="55"/>
      <c r="AY300" s="110"/>
      <c r="AZ300" s="55">
        <v>398</v>
      </c>
      <c r="BA300" s="55">
        <v>24</v>
      </c>
      <c r="BB300" s="55">
        <v>9547</v>
      </c>
      <c r="BC300" s="40">
        <f t="shared" si="10"/>
        <v>0.15493949780582172</v>
      </c>
    </row>
    <row r="301" spans="2:55" x14ac:dyDescent="0.25">
      <c r="B301" s="55" t="s">
        <v>65</v>
      </c>
      <c r="F301" s="55"/>
      <c r="G301" s="108">
        <v>6800</v>
      </c>
      <c r="H301" s="109">
        <v>6999</v>
      </c>
      <c r="I301" s="31" t="s">
        <v>647</v>
      </c>
      <c r="J301" s="58" t="s">
        <v>648</v>
      </c>
      <c r="K301" s="58" t="s">
        <v>640</v>
      </c>
      <c r="L301" s="57">
        <v>28</v>
      </c>
      <c r="M301" s="55">
        <v>24</v>
      </c>
      <c r="N301" s="55" t="s">
        <v>68</v>
      </c>
      <c r="AF301" s="59">
        <v>30826.400000000001</v>
      </c>
      <c r="AH301" s="55"/>
      <c r="AJ301" s="55"/>
      <c r="AK301" s="55"/>
      <c r="AL301" s="55"/>
      <c r="AN301" s="55"/>
      <c r="AO301" s="55"/>
      <c r="AQ301" s="55"/>
      <c r="AR301" s="55"/>
      <c r="AT301" s="55"/>
      <c r="AU301" s="55"/>
      <c r="AY301" s="110"/>
      <c r="AZ301" s="55">
        <v>828.65821567934199</v>
      </c>
      <c r="BA301" s="55">
        <v>24.000244761581982</v>
      </c>
      <c r="BB301" s="55">
        <v>19888</v>
      </c>
      <c r="BC301" s="40">
        <f t="shared" si="10"/>
        <v>0.32276492430734077</v>
      </c>
    </row>
    <row r="302" spans="2:55" x14ac:dyDescent="0.25">
      <c r="B302" s="55" t="s">
        <v>65</v>
      </c>
      <c r="F302" s="55"/>
      <c r="G302" s="108">
        <v>6800</v>
      </c>
      <c r="H302" s="109">
        <v>7099</v>
      </c>
      <c r="I302" s="31" t="s">
        <v>640</v>
      </c>
      <c r="J302" s="58" t="s">
        <v>647</v>
      </c>
      <c r="K302" s="58" t="s">
        <v>648</v>
      </c>
      <c r="L302" s="57">
        <v>36.778867913292039</v>
      </c>
      <c r="M302" s="55">
        <v>24</v>
      </c>
      <c r="N302" s="55" t="s">
        <v>68</v>
      </c>
      <c r="AF302" s="59">
        <v>49972.991999999969</v>
      </c>
      <c r="AH302" s="55"/>
      <c r="AJ302" s="55"/>
      <c r="AK302" s="55"/>
      <c r="AL302" s="55"/>
      <c r="AN302" s="55"/>
      <c r="AO302" s="55"/>
      <c r="AQ302" s="55"/>
      <c r="AR302" s="55"/>
      <c r="AT302" s="55"/>
      <c r="AU302" s="55"/>
      <c r="AY302" s="110"/>
      <c r="AZ302" s="55">
        <v>1343.3599999999992</v>
      </c>
      <c r="BA302" s="55">
        <v>24</v>
      </c>
      <c r="BB302" s="55">
        <v>32240.639999999978</v>
      </c>
      <c r="BC302" s="40">
        <f t="shared" si="10"/>
        <v>0.52323751655371153</v>
      </c>
    </row>
    <row r="303" spans="2:55" ht="15.75" thickBot="1" x14ac:dyDescent="0.3">
      <c r="B303" s="55" t="s">
        <v>65</v>
      </c>
      <c r="F303" s="55"/>
      <c r="G303" s="134">
        <v>6800</v>
      </c>
      <c r="H303" s="135">
        <v>6999</v>
      </c>
      <c r="I303" s="31" t="s">
        <v>646</v>
      </c>
      <c r="J303" s="58" t="s">
        <v>648</v>
      </c>
      <c r="K303" s="58" t="s">
        <v>637</v>
      </c>
      <c r="L303" s="57">
        <v>24</v>
      </c>
      <c r="M303" s="55">
        <v>24</v>
      </c>
      <c r="N303" s="55" t="s">
        <v>68</v>
      </c>
      <c r="AF303" s="59">
        <v>68093.05</v>
      </c>
      <c r="AH303" s="55"/>
      <c r="AJ303" s="55"/>
      <c r="AK303" s="55"/>
      <c r="AL303" s="55"/>
      <c r="AN303" s="55"/>
      <c r="AO303" s="55"/>
      <c r="AQ303" s="55"/>
      <c r="AR303" s="55"/>
      <c r="AT303" s="55"/>
      <c r="AU303" s="55"/>
      <c r="AY303" s="110"/>
      <c r="AZ303" s="55">
        <v>1830.4281757396072</v>
      </c>
      <c r="BA303" s="55">
        <v>24.000395416907924</v>
      </c>
      <c r="BB303" s="55">
        <v>43931</v>
      </c>
      <c r="BC303" s="40">
        <f t="shared" si="10"/>
        <v>0.71296188102100699</v>
      </c>
    </row>
    <row r="304" spans="2:55" x14ac:dyDescent="0.25">
      <c r="B304" s="55" t="s">
        <v>65</v>
      </c>
      <c r="D304" s="55" t="s">
        <v>848</v>
      </c>
      <c r="F304" s="55"/>
      <c r="G304" s="102">
        <v>7400</v>
      </c>
      <c r="H304" s="102">
        <v>7699</v>
      </c>
      <c r="I304" s="58" t="s">
        <v>644</v>
      </c>
      <c r="J304" s="58" t="s">
        <v>635</v>
      </c>
      <c r="K304" s="58" t="s">
        <v>73</v>
      </c>
      <c r="L304" s="57">
        <v>68</v>
      </c>
      <c r="M304" s="55">
        <v>24</v>
      </c>
      <c r="N304" s="55" t="s">
        <v>68</v>
      </c>
      <c r="AF304" s="59">
        <v>27816.3</v>
      </c>
      <c r="AH304" s="55"/>
      <c r="AJ304" s="55"/>
      <c r="AK304" s="55"/>
      <c r="AL304" s="55"/>
      <c r="AN304" s="55"/>
      <c r="AO304" s="55"/>
      <c r="AQ304" s="55"/>
      <c r="AR304" s="55"/>
      <c r="AT304" s="55"/>
      <c r="AU304" s="55"/>
      <c r="AY304" s="101"/>
      <c r="AZ304" s="55">
        <v>897.28263238182308</v>
      </c>
      <c r="BA304" s="55">
        <v>20.000387115888575</v>
      </c>
      <c r="BB304" s="55">
        <v>17946</v>
      </c>
      <c r="BC304" s="40">
        <f t="shared" si="10"/>
        <v>0.2912479551297032</v>
      </c>
    </row>
    <row r="305" spans="2:55" x14ac:dyDescent="0.25">
      <c r="B305" s="55" t="s">
        <v>65</v>
      </c>
      <c r="F305" s="55"/>
      <c r="G305" s="100">
        <v>6000</v>
      </c>
      <c r="H305" s="100">
        <v>6199</v>
      </c>
      <c r="I305" s="31" t="s">
        <v>637</v>
      </c>
      <c r="J305" s="58" t="s">
        <v>646</v>
      </c>
      <c r="K305" s="58" t="s">
        <v>258</v>
      </c>
      <c r="L305" s="57">
        <v>38</v>
      </c>
      <c r="M305" s="55">
        <v>24</v>
      </c>
      <c r="N305" s="55" t="s">
        <v>68</v>
      </c>
      <c r="AF305" s="59">
        <v>35073.4</v>
      </c>
      <c r="AH305" s="55"/>
      <c r="AJ305" s="55"/>
      <c r="AK305" s="55"/>
      <c r="AL305" s="55"/>
      <c r="AN305" s="55"/>
      <c r="AO305" s="55"/>
      <c r="AQ305" s="55"/>
      <c r="AR305" s="55"/>
      <c r="AT305" s="55"/>
      <c r="AU305" s="55"/>
      <c r="AY305" s="101"/>
      <c r="AZ305" s="55">
        <v>942.85128630097597</v>
      </c>
      <c r="BA305" s="55">
        <v>23.99954301253052</v>
      </c>
      <c r="BB305" s="55">
        <v>22628</v>
      </c>
      <c r="BC305" s="40">
        <f t="shared" si="10"/>
        <v>0.36723273869803436</v>
      </c>
    </row>
    <row r="306" spans="2:55" x14ac:dyDescent="0.25">
      <c r="B306" s="20" t="s">
        <v>72</v>
      </c>
      <c r="C306" s="20"/>
      <c r="D306" s="20" t="s">
        <v>731</v>
      </c>
      <c r="E306" s="20"/>
      <c r="F306" s="20"/>
      <c r="G306" s="144">
        <v>9303</v>
      </c>
      <c r="H306" s="144">
        <v>9799</v>
      </c>
      <c r="I306" s="26" t="s">
        <v>239</v>
      </c>
      <c r="J306" s="26" t="s">
        <v>259</v>
      </c>
      <c r="K306" s="26" t="s">
        <v>185</v>
      </c>
      <c r="L306" s="27">
        <v>22</v>
      </c>
      <c r="M306" s="20">
        <v>25</v>
      </c>
      <c r="N306" s="20" t="s">
        <v>71</v>
      </c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41">
        <v>274825.25</v>
      </c>
      <c r="AG306" s="41">
        <v>285503.59000000003</v>
      </c>
      <c r="AH306" s="20" t="s">
        <v>74</v>
      </c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159"/>
      <c r="AZ306" s="55">
        <v>2814.6936495395503</v>
      </c>
      <c r="BA306" s="55">
        <v>55.79399378887657</v>
      </c>
      <c r="BB306" s="55">
        <v>157043</v>
      </c>
      <c r="BC306" s="40">
        <f t="shared" si="10"/>
        <v>2.5486711588896678</v>
      </c>
    </row>
    <row r="307" spans="2:55" x14ac:dyDescent="0.25">
      <c r="B307" s="20" t="s">
        <v>65</v>
      </c>
      <c r="C307" s="20"/>
      <c r="D307" s="20" t="s">
        <v>811</v>
      </c>
      <c r="E307" s="20"/>
      <c r="F307" s="20"/>
      <c r="G307" s="144">
        <v>1800</v>
      </c>
      <c r="H307" s="144">
        <v>1899</v>
      </c>
      <c r="I307" s="26" t="s">
        <v>649</v>
      </c>
      <c r="J307" s="26" t="s">
        <v>650</v>
      </c>
      <c r="K307" s="26" t="s">
        <v>73</v>
      </c>
      <c r="L307" s="27">
        <v>39</v>
      </c>
      <c r="M307" s="20">
        <v>25</v>
      </c>
      <c r="N307" s="20" t="s">
        <v>68</v>
      </c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41">
        <v>45475.450000000004</v>
      </c>
      <c r="AG307" s="59" t="s">
        <v>812</v>
      </c>
      <c r="AH307" s="55" t="s">
        <v>850</v>
      </c>
      <c r="AJ307" s="55"/>
      <c r="AK307" s="55"/>
      <c r="AL307" s="55"/>
      <c r="AN307" s="55"/>
      <c r="AO307" s="55"/>
      <c r="AQ307" s="55"/>
      <c r="AR307" s="55"/>
      <c r="AT307" s="55"/>
      <c r="AU307" s="55"/>
      <c r="AY307" s="101"/>
      <c r="AZ307" s="55">
        <v>1128.4373892043259</v>
      </c>
      <c r="BA307" s="55">
        <v>25.999670234861028</v>
      </c>
      <c r="BB307" s="55">
        <v>29339</v>
      </c>
      <c r="BC307" s="40">
        <f t="shared" si="10"/>
        <v>0.47614642569655424</v>
      </c>
    </row>
    <row r="308" spans="2:55" x14ac:dyDescent="0.25">
      <c r="B308" s="20" t="s">
        <v>65</v>
      </c>
      <c r="C308" s="20"/>
      <c r="D308" s="20" t="s">
        <v>811</v>
      </c>
      <c r="E308" s="20"/>
      <c r="F308" s="20"/>
      <c r="G308" s="144">
        <v>1000</v>
      </c>
      <c r="H308" s="144">
        <v>1699</v>
      </c>
      <c r="I308" s="26" t="s">
        <v>655</v>
      </c>
      <c r="J308" s="26" t="s">
        <v>185</v>
      </c>
      <c r="K308" s="26" t="s">
        <v>73</v>
      </c>
      <c r="L308" s="27">
        <v>30</v>
      </c>
      <c r="M308" s="20">
        <v>25</v>
      </c>
      <c r="N308" s="20" t="s">
        <v>68</v>
      </c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41">
        <v>153572.45000000001</v>
      </c>
      <c r="AG308" s="59">
        <f>23445.81+36246.02</f>
        <v>59691.83</v>
      </c>
      <c r="AH308" s="55" t="s">
        <v>850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01"/>
      <c r="AZ308" s="55">
        <v>4254</v>
      </c>
      <c r="BA308" s="55">
        <v>23.297181827837772</v>
      </c>
      <c r="BB308" s="55">
        <v>99079</v>
      </c>
      <c r="BC308" s="40">
        <f t="shared" si="10"/>
        <v>1.6079659058450833</v>
      </c>
    </row>
    <row r="309" spans="2:55" x14ac:dyDescent="0.25">
      <c r="B309" s="20" t="s">
        <v>65</v>
      </c>
      <c r="C309" s="20"/>
      <c r="D309" s="20" t="s">
        <v>811</v>
      </c>
      <c r="E309" s="20"/>
      <c r="F309" s="20"/>
      <c r="G309" s="144">
        <v>1900</v>
      </c>
      <c r="H309" s="144">
        <v>1999</v>
      </c>
      <c r="I309" s="26" t="s">
        <v>662</v>
      </c>
      <c r="J309" s="26" t="s">
        <v>73</v>
      </c>
      <c r="K309" s="26" t="s">
        <v>663</v>
      </c>
      <c r="L309" s="27">
        <v>62</v>
      </c>
      <c r="M309" s="20">
        <v>25</v>
      </c>
      <c r="N309" s="20" t="s">
        <v>68</v>
      </c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41">
        <v>8098.75</v>
      </c>
      <c r="AG309" s="59" t="s">
        <v>812</v>
      </c>
      <c r="AH309" s="55" t="s">
        <v>850</v>
      </c>
      <c r="AJ309" s="55"/>
      <c r="AK309" s="55"/>
      <c r="AL309" s="55"/>
      <c r="AN309" s="55"/>
      <c r="AO309" s="55"/>
      <c r="AQ309" s="55"/>
      <c r="AR309" s="55"/>
      <c r="AT309" s="55"/>
      <c r="AU309" s="55"/>
      <c r="AY309" s="101"/>
      <c r="AZ309" s="55">
        <v>237.48009936596401</v>
      </c>
      <c r="BA309" s="55">
        <v>22</v>
      </c>
      <c r="BB309" s="55">
        <v>5225</v>
      </c>
      <c r="BC309" s="40">
        <f t="shared" si="10"/>
        <v>8.4797200799771502E-2</v>
      </c>
    </row>
    <row r="310" spans="2:55" x14ac:dyDescent="0.25">
      <c r="B310" s="20" t="s">
        <v>65</v>
      </c>
      <c r="C310" s="20"/>
      <c r="D310" s="20" t="s">
        <v>811</v>
      </c>
      <c r="E310" s="20"/>
      <c r="F310" s="20"/>
      <c r="G310" s="144">
        <v>7900</v>
      </c>
      <c r="H310" s="144">
        <v>7999</v>
      </c>
      <c r="I310" s="26" t="s">
        <v>663</v>
      </c>
      <c r="J310" s="26" t="s">
        <v>73</v>
      </c>
      <c r="K310" s="26" t="s">
        <v>649</v>
      </c>
      <c r="L310" s="27">
        <v>52</v>
      </c>
      <c r="M310" s="20">
        <v>25</v>
      </c>
      <c r="N310" s="20" t="s">
        <v>68</v>
      </c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41">
        <v>18855.75</v>
      </c>
      <c r="AG310" s="59" t="s">
        <v>812</v>
      </c>
      <c r="AH310" s="55" t="s">
        <v>850</v>
      </c>
      <c r="AJ310" s="55"/>
      <c r="AK310" s="55"/>
      <c r="AL310" s="55"/>
      <c r="AN310" s="55"/>
      <c r="AO310" s="55"/>
      <c r="AQ310" s="55"/>
      <c r="AR310" s="55"/>
      <c r="AT310" s="55"/>
      <c r="AU310" s="55"/>
      <c r="AY310" s="101"/>
      <c r="AZ310" s="55">
        <v>552.97358892232398</v>
      </c>
      <c r="BA310" s="55">
        <v>21.999242357502201</v>
      </c>
      <c r="BB310" s="55">
        <v>12165</v>
      </c>
      <c r="BC310" s="40">
        <f t="shared" si="10"/>
        <v>0.19742735841707565</v>
      </c>
    </row>
    <row r="311" spans="2:55" x14ac:dyDescent="0.25">
      <c r="B311" s="20" t="s">
        <v>65</v>
      </c>
      <c r="C311" s="20"/>
      <c r="D311" s="20" t="s">
        <v>772</v>
      </c>
      <c r="E311" s="20"/>
      <c r="F311" s="20"/>
      <c r="G311" s="20"/>
      <c r="H311" s="20"/>
      <c r="I311" s="26" t="s">
        <v>651</v>
      </c>
      <c r="J311" s="26" t="s">
        <v>652</v>
      </c>
      <c r="K311" s="26" t="s">
        <v>653</v>
      </c>
      <c r="L311" s="27"/>
      <c r="M311" s="20">
        <v>25</v>
      </c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41"/>
      <c r="AG311" s="41" t="s">
        <v>773</v>
      </c>
      <c r="AH311" s="20" t="s">
        <v>737</v>
      </c>
      <c r="AI311" s="20" t="s">
        <v>115</v>
      </c>
      <c r="AJ311" s="20" t="s">
        <v>654</v>
      </c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BB311" s="55">
        <v>16436</v>
      </c>
      <c r="BC311" s="40">
        <f t="shared" si="10"/>
        <v>0.26674196982680276</v>
      </c>
    </row>
    <row r="312" spans="2:55" x14ac:dyDescent="0.25">
      <c r="B312" s="20" t="s">
        <v>65</v>
      </c>
      <c r="C312" s="20"/>
      <c r="D312" s="20" t="s">
        <v>772</v>
      </c>
      <c r="E312" s="20"/>
      <c r="F312" s="20"/>
      <c r="G312" s="20"/>
      <c r="H312" s="20"/>
      <c r="I312" s="26" t="s">
        <v>656</v>
      </c>
      <c r="J312" s="26" t="s">
        <v>657</v>
      </c>
      <c r="K312" s="26" t="s">
        <v>73</v>
      </c>
      <c r="L312" s="27"/>
      <c r="M312" s="20">
        <v>25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41"/>
      <c r="AG312" s="41" t="s">
        <v>774</v>
      </c>
      <c r="AH312" s="20" t="s">
        <v>737</v>
      </c>
      <c r="AI312" s="20" t="s">
        <v>115</v>
      </c>
      <c r="AJ312" s="20" t="s">
        <v>654</v>
      </c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BB312" s="55">
        <v>11639</v>
      </c>
      <c r="BC312" s="40">
        <f t="shared" si="10"/>
        <v>0.18889083638440965</v>
      </c>
    </row>
    <row r="313" spans="2:55" x14ac:dyDescent="0.25">
      <c r="B313" s="20" t="s">
        <v>65</v>
      </c>
      <c r="C313" s="20"/>
      <c r="D313" s="20" t="s">
        <v>772</v>
      </c>
      <c r="E313" s="20"/>
      <c r="F313" s="20"/>
      <c r="G313" s="20"/>
      <c r="H313" s="20"/>
      <c r="I313" s="26" t="s">
        <v>658</v>
      </c>
      <c r="J313" s="26" t="s">
        <v>659</v>
      </c>
      <c r="K313" s="26" t="s">
        <v>73</v>
      </c>
      <c r="L313" s="27"/>
      <c r="M313" s="20">
        <v>25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41"/>
      <c r="AG313" s="41" t="s">
        <v>774</v>
      </c>
      <c r="AH313" s="20" t="s">
        <v>737</v>
      </c>
      <c r="AI313" s="20" t="s">
        <v>115</v>
      </c>
      <c r="AJ313" s="20" t="s">
        <v>654</v>
      </c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BB313" s="55">
        <v>58190</v>
      </c>
      <c r="BC313" s="40">
        <f t="shared" si="10"/>
        <v>0.94437303627534996</v>
      </c>
    </row>
    <row r="314" spans="2:55" x14ac:dyDescent="0.25">
      <c r="B314" s="20" t="s">
        <v>65</v>
      </c>
      <c r="C314" s="20"/>
      <c r="D314" s="20" t="s">
        <v>772</v>
      </c>
      <c r="E314" s="20"/>
      <c r="F314" s="20"/>
      <c r="G314" s="20"/>
      <c r="H314" s="20"/>
      <c r="I314" s="26" t="s">
        <v>657</v>
      </c>
      <c r="J314" s="26" t="s">
        <v>660</v>
      </c>
      <c r="K314" s="26" t="s">
        <v>240</v>
      </c>
      <c r="L314" s="27"/>
      <c r="M314" s="20">
        <v>25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41"/>
      <c r="AG314" s="41" t="s">
        <v>774</v>
      </c>
      <c r="AH314" s="20" t="s">
        <v>737</v>
      </c>
      <c r="AI314" s="20" t="s">
        <v>115</v>
      </c>
      <c r="AJ314" s="20" t="s">
        <v>654</v>
      </c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BB314" s="55">
        <v>53784</v>
      </c>
      <c r="BC314" s="40">
        <f t="shared" si="10"/>
        <v>0.87286749240476746</v>
      </c>
    </row>
    <row r="315" spans="2:55" x14ac:dyDescent="0.25">
      <c r="B315" s="20" t="s">
        <v>65</v>
      </c>
      <c r="C315" s="20"/>
      <c r="D315" s="20" t="s">
        <v>772</v>
      </c>
      <c r="E315" s="20"/>
      <c r="F315" s="20"/>
      <c r="G315" s="20"/>
      <c r="H315" s="20"/>
      <c r="I315" s="26" t="s">
        <v>664</v>
      </c>
      <c r="J315" s="26" t="s">
        <v>659</v>
      </c>
      <c r="K315" s="26" t="s">
        <v>73</v>
      </c>
      <c r="L315" s="27"/>
      <c r="M315" s="20">
        <v>25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41"/>
      <c r="AG315" s="41" t="s">
        <v>774</v>
      </c>
      <c r="AH315" s="20" t="s">
        <v>737</v>
      </c>
      <c r="AI315" s="20" t="s">
        <v>115</v>
      </c>
      <c r="AJ315" s="20" t="s">
        <v>654</v>
      </c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BB315" s="55">
        <v>9827</v>
      </c>
      <c r="BC315" s="40">
        <f t="shared" si="10"/>
        <v>0.15948365402092909</v>
      </c>
    </row>
    <row r="316" spans="2:55" x14ac:dyDescent="0.25">
      <c r="B316" s="20" t="s">
        <v>65</v>
      </c>
      <c r="C316" s="20"/>
      <c r="D316" s="20" t="s">
        <v>772</v>
      </c>
      <c r="E316" s="20"/>
      <c r="F316" s="20"/>
      <c r="G316" s="20"/>
      <c r="H316" s="20"/>
      <c r="I316" s="26" t="s">
        <v>659</v>
      </c>
      <c r="J316" s="26" t="s">
        <v>665</v>
      </c>
      <c r="K316" s="26" t="s">
        <v>73</v>
      </c>
      <c r="L316" s="27"/>
      <c r="M316" s="20">
        <v>25</v>
      </c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41"/>
      <c r="AG316" s="41" t="s">
        <v>774</v>
      </c>
      <c r="AH316" s="20" t="s">
        <v>737</v>
      </c>
      <c r="AI316" s="20" t="s">
        <v>115</v>
      </c>
      <c r="AJ316" s="20" t="s">
        <v>654</v>
      </c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BB316" s="55">
        <v>32604</v>
      </c>
      <c r="BC316" s="40">
        <f t="shared" si="10"/>
        <v>0.52913453299057411</v>
      </c>
    </row>
    <row r="317" spans="2:55" x14ac:dyDescent="0.25">
      <c r="B317" s="20" t="s">
        <v>65</v>
      </c>
      <c r="C317" s="20"/>
      <c r="D317" s="20" t="s">
        <v>772</v>
      </c>
      <c r="E317" s="20"/>
      <c r="F317" s="20"/>
      <c r="G317" s="20"/>
      <c r="H317" s="20"/>
      <c r="I317" s="26" t="s">
        <v>667</v>
      </c>
      <c r="J317" s="26" t="s">
        <v>657</v>
      </c>
      <c r="K317" s="26" t="s">
        <v>657</v>
      </c>
      <c r="L317" s="27"/>
      <c r="M317" s="20">
        <v>25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41"/>
      <c r="AG317" s="41" t="s">
        <v>774</v>
      </c>
      <c r="AH317" s="20" t="s">
        <v>737</v>
      </c>
      <c r="AI317" s="20" t="s">
        <v>115</v>
      </c>
      <c r="AJ317" s="20" t="s">
        <v>654</v>
      </c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BB317" s="55">
        <v>57023</v>
      </c>
      <c r="BC317" s="40">
        <f t="shared" si="10"/>
        <v>0.92543364233595593</v>
      </c>
    </row>
    <row r="318" spans="2:55" x14ac:dyDescent="0.25">
      <c r="B318" s="20" t="s">
        <v>65</v>
      </c>
      <c r="C318" s="20"/>
      <c r="D318" s="20" t="s">
        <v>772</v>
      </c>
      <c r="E318" s="20"/>
      <c r="F318" s="20"/>
      <c r="G318" s="20"/>
      <c r="H318" s="20"/>
      <c r="I318" s="26" t="s">
        <v>668</v>
      </c>
      <c r="J318" s="26" t="s">
        <v>669</v>
      </c>
      <c r="K318" s="26" t="s">
        <v>73</v>
      </c>
      <c r="L318" s="27"/>
      <c r="M318" s="20">
        <v>25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41"/>
      <c r="AG318" s="41" t="s">
        <v>774</v>
      </c>
      <c r="AH318" s="20" t="s">
        <v>737</v>
      </c>
      <c r="AI318" s="20" t="s">
        <v>115</v>
      </c>
      <c r="AJ318" s="20" t="s">
        <v>670</v>
      </c>
      <c r="AK318" s="20">
        <v>225809.78</v>
      </c>
      <c r="AL318" s="20"/>
      <c r="AM318" s="20" t="s">
        <v>671</v>
      </c>
      <c r="AN318" s="20">
        <v>103190.22</v>
      </c>
      <c r="AO318" s="20"/>
      <c r="AP318" s="20" t="s">
        <v>672</v>
      </c>
      <c r="AQ318" s="20">
        <v>100000</v>
      </c>
      <c r="AR318" s="20"/>
      <c r="AS318" s="20"/>
      <c r="AT318" s="20"/>
      <c r="AU318" s="20"/>
      <c r="AV318" s="20"/>
      <c r="AW318" s="20"/>
      <c r="AX318" s="20"/>
      <c r="AY318" s="20"/>
      <c r="BB318" s="55">
        <v>39914</v>
      </c>
      <c r="BC318" s="40">
        <f t="shared" si="10"/>
        <v>0.64776946846355588</v>
      </c>
    </row>
    <row r="319" spans="2:55" x14ac:dyDescent="0.25">
      <c r="D319" s="55" t="s">
        <v>854</v>
      </c>
      <c r="F319" s="55"/>
      <c r="G319" s="55"/>
      <c r="H319" s="55"/>
      <c r="I319" s="58" t="s">
        <v>855</v>
      </c>
      <c r="J319" s="58" t="s">
        <v>87</v>
      </c>
      <c r="K319" s="58" t="s">
        <v>135</v>
      </c>
      <c r="M319" s="55">
        <v>25</v>
      </c>
      <c r="AF319" s="59">
        <v>210000</v>
      </c>
      <c r="AH319" s="55"/>
      <c r="AI319" s="55" t="s">
        <v>856</v>
      </c>
      <c r="AJ319" s="55"/>
      <c r="AK319" s="55"/>
      <c r="AL319" s="55"/>
      <c r="AN319" s="55"/>
      <c r="AO319" s="55"/>
      <c r="AQ319" s="55"/>
      <c r="AR319" s="55"/>
      <c r="AT319" s="55"/>
      <c r="AU319" s="55"/>
      <c r="AY319" s="55"/>
      <c r="BB319" s="55"/>
      <c r="BC319" s="55"/>
    </row>
    <row r="320" spans="2:55" x14ac:dyDescent="0.25">
      <c r="B320" s="55" t="s">
        <v>65</v>
      </c>
      <c r="D320" s="55" t="s">
        <v>811</v>
      </c>
      <c r="F320" s="55"/>
      <c r="G320" s="102">
        <v>7900</v>
      </c>
      <c r="H320" s="102">
        <v>8399</v>
      </c>
      <c r="I320" s="169" t="s">
        <v>650</v>
      </c>
      <c r="J320" s="169" t="s">
        <v>661</v>
      </c>
      <c r="K320" s="169" t="s">
        <v>256</v>
      </c>
      <c r="L320" s="57">
        <v>26</v>
      </c>
      <c r="M320" s="55">
        <v>25</v>
      </c>
      <c r="N320" s="55" t="s">
        <v>68</v>
      </c>
      <c r="AF320" s="59">
        <v>70776.100000000006</v>
      </c>
      <c r="AG320" s="59" t="s">
        <v>812</v>
      </c>
      <c r="AH320" s="55"/>
      <c r="AJ320" s="55"/>
      <c r="AK320" s="55"/>
      <c r="AL320" s="55"/>
      <c r="AN320" s="55"/>
      <c r="AO320" s="55"/>
      <c r="AQ320" s="55"/>
      <c r="AR320" s="55"/>
      <c r="AT320" s="55"/>
      <c r="AU320" s="55"/>
      <c r="AY320" s="104" t="s">
        <v>813</v>
      </c>
      <c r="AZ320" s="55">
        <v>3055.009135275654</v>
      </c>
      <c r="BA320" s="55">
        <v>14.946600150143221</v>
      </c>
      <c r="BB320" s="55">
        <v>45662</v>
      </c>
      <c r="BC320" s="40">
        <f t="shared" ref="BC320:BC332" si="11">BB320/(5280*11.67)</f>
        <v>0.74105450390797434</v>
      </c>
    </row>
    <row r="321" spans="2:55" x14ac:dyDescent="0.25">
      <c r="B321" s="55" t="s">
        <v>72</v>
      </c>
      <c r="D321" s="55" t="s">
        <v>851</v>
      </c>
      <c r="F321" s="55"/>
      <c r="G321" s="102">
        <v>7100</v>
      </c>
      <c r="H321" s="102">
        <v>8299</v>
      </c>
      <c r="I321" s="58" t="s">
        <v>666</v>
      </c>
      <c r="J321" s="58" t="s">
        <v>233</v>
      </c>
      <c r="K321" s="58" t="s">
        <v>96</v>
      </c>
      <c r="L321" s="57">
        <v>22</v>
      </c>
      <c r="M321" s="55">
        <v>25</v>
      </c>
      <c r="N321" s="55" t="s">
        <v>69</v>
      </c>
      <c r="AF321" s="59">
        <v>390484.05</v>
      </c>
      <c r="AH321" s="55"/>
      <c r="AJ321" s="55"/>
      <c r="AK321" s="55"/>
      <c r="AL321" s="55"/>
      <c r="AN321" s="55"/>
      <c r="AO321" s="55"/>
      <c r="AQ321" s="55"/>
      <c r="AR321" s="55"/>
      <c r="AT321" s="55"/>
      <c r="AU321" s="55"/>
      <c r="AY321" s="101"/>
      <c r="AZ321" s="55">
        <v>11697.799689044397</v>
      </c>
      <c r="BA321" s="55">
        <v>20.23089865538061</v>
      </c>
      <c r="BB321" s="55">
        <v>236657</v>
      </c>
      <c r="BC321" s="40">
        <f t="shared" si="11"/>
        <v>3.8407370621380905</v>
      </c>
    </row>
    <row r="322" spans="2:55" x14ac:dyDescent="0.25">
      <c r="B322" s="20" t="s">
        <v>65</v>
      </c>
      <c r="C322" s="20"/>
      <c r="D322" s="20" t="s">
        <v>732</v>
      </c>
      <c r="E322" s="20"/>
      <c r="F322" s="20"/>
      <c r="G322" s="144">
        <v>3400</v>
      </c>
      <c r="H322" s="144">
        <v>3499</v>
      </c>
      <c r="I322" s="26" t="s">
        <v>680</v>
      </c>
      <c r="J322" s="26" t="s">
        <v>93</v>
      </c>
      <c r="K322" s="26" t="s">
        <v>681</v>
      </c>
      <c r="L322" s="27">
        <v>45</v>
      </c>
      <c r="M322" s="20">
        <v>26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41">
        <v>13049.45</v>
      </c>
      <c r="AG322" s="20">
        <v>49914.82</v>
      </c>
      <c r="AH322" s="41" t="s">
        <v>700</v>
      </c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159"/>
      <c r="AZ322" s="55">
        <v>351</v>
      </c>
      <c r="BA322" s="55">
        <v>24</v>
      </c>
      <c r="BB322" s="55">
        <v>8419</v>
      </c>
      <c r="BC322" s="40">
        <f t="shared" si="11"/>
        <v>0.13663303991067488</v>
      </c>
    </row>
    <row r="323" spans="2:55" x14ac:dyDescent="0.25">
      <c r="B323" s="20" t="s">
        <v>65</v>
      </c>
      <c r="C323" s="20"/>
      <c r="D323" s="20" t="s">
        <v>733</v>
      </c>
      <c r="E323" s="20"/>
      <c r="F323" s="20"/>
      <c r="G323" s="144">
        <v>3800</v>
      </c>
      <c r="H323" s="144">
        <v>4299</v>
      </c>
      <c r="I323" s="26" t="s">
        <v>687</v>
      </c>
      <c r="J323" s="26" t="s">
        <v>688</v>
      </c>
      <c r="K323" s="26" t="s">
        <v>689</v>
      </c>
      <c r="L323" s="27">
        <v>33</v>
      </c>
      <c r="M323" s="20">
        <v>26</v>
      </c>
      <c r="N323" s="20" t="s">
        <v>68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41">
        <v>115834.6</v>
      </c>
      <c r="AG323" s="20">
        <f>308980.9+1938</f>
        <v>310918.90000000002</v>
      </c>
      <c r="AH323" s="41" t="s">
        <v>700</v>
      </c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9"/>
      <c r="AZ323" s="55">
        <v>3135.2058706127718</v>
      </c>
      <c r="BA323" s="55">
        <v>23.8363932335307</v>
      </c>
      <c r="BB323" s="55">
        <v>74732</v>
      </c>
      <c r="BC323" s="40">
        <f t="shared" si="11"/>
        <v>1.2128352938121576</v>
      </c>
    </row>
    <row r="324" spans="2:55" x14ac:dyDescent="0.25">
      <c r="B324" s="20" t="s">
        <v>65</v>
      </c>
      <c r="C324" s="20"/>
      <c r="D324" s="20" t="s">
        <v>732</v>
      </c>
      <c r="E324" s="20"/>
      <c r="F324" s="20"/>
      <c r="G324" s="144">
        <v>3100</v>
      </c>
      <c r="H324" s="144">
        <v>3399</v>
      </c>
      <c r="I324" s="26" t="s">
        <v>681</v>
      </c>
      <c r="J324" s="26" t="s">
        <v>690</v>
      </c>
      <c r="K324" s="26" t="s">
        <v>73</v>
      </c>
      <c r="L324" s="27">
        <v>40</v>
      </c>
      <c r="M324" s="20">
        <v>26</v>
      </c>
      <c r="N324" s="20" t="s">
        <v>68</v>
      </c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41">
        <v>52848.800000000003</v>
      </c>
      <c r="AG324" s="20" t="s">
        <v>743</v>
      </c>
      <c r="AH324" s="41" t="s">
        <v>700</v>
      </c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159"/>
      <c r="AZ324" s="55">
        <v>1433.544992607337</v>
      </c>
      <c r="BA324" s="55">
        <v>23.784394752749314</v>
      </c>
      <c r="BB324" s="55">
        <v>34096</v>
      </c>
      <c r="BC324" s="40">
        <f t="shared" si="11"/>
        <v>0.55334839396536051</v>
      </c>
    </row>
    <row r="325" spans="2:55" x14ac:dyDescent="0.25">
      <c r="B325" s="20" t="s">
        <v>65</v>
      </c>
      <c r="C325" s="20"/>
      <c r="D325" s="20" t="s">
        <v>733</v>
      </c>
      <c r="E325" s="20"/>
      <c r="F325" s="20"/>
      <c r="G325" s="144">
        <v>3000</v>
      </c>
      <c r="H325" s="144">
        <v>3099</v>
      </c>
      <c r="I325" s="26" t="s">
        <v>691</v>
      </c>
      <c r="J325" s="26" t="s">
        <v>687</v>
      </c>
      <c r="K325" s="26" t="s">
        <v>692</v>
      </c>
      <c r="L325" s="27">
        <v>51</v>
      </c>
      <c r="M325" s="20">
        <v>26</v>
      </c>
      <c r="N325" s="20" t="s">
        <v>68</v>
      </c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41">
        <v>45653.700000000004</v>
      </c>
      <c r="AG325" s="20" t="s">
        <v>744</v>
      </c>
      <c r="AH325" s="41" t="s">
        <v>700</v>
      </c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159"/>
      <c r="AZ325" s="55">
        <v>1339</v>
      </c>
      <c r="BA325" s="55">
        <v>22</v>
      </c>
      <c r="BB325" s="55">
        <v>29454</v>
      </c>
      <c r="BC325" s="40">
        <f t="shared" si="11"/>
        <v>0.47801277557061622</v>
      </c>
    </row>
    <row r="326" spans="2:55" x14ac:dyDescent="0.25">
      <c r="B326" s="20" t="s">
        <v>65</v>
      </c>
      <c r="C326" s="20"/>
      <c r="D326" s="20" t="s">
        <v>733</v>
      </c>
      <c r="E326" s="20"/>
      <c r="F326" s="20"/>
      <c r="G326" s="144">
        <v>3000</v>
      </c>
      <c r="H326" s="144">
        <v>3199</v>
      </c>
      <c r="I326" s="26" t="s">
        <v>696</v>
      </c>
      <c r="J326" s="26" t="s">
        <v>113</v>
      </c>
      <c r="K326" s="26" t="s">
        <v>697</v>
      </c>
      <c r="L326" s="27">
        <v>44</v>
      </c>
      <c r="M326" s="20">
        <v>26</v>
      </c>
      <c r="N326" s="20" t="s">
        <v>68</v>
      </c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41">
        <v>77986.7</v>
      </c>
      <c r="AG326" s="20" t="s">
        <v>744</v>
      </c>
      <c r="AH326" s="41" t="s">
        <v>700</v>
      </c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159"/>
      <c r="AZ326" s="55">
        <v>2287.0093756185179</v>
      </c>
      <c r="BA326" s="55">
        <v>21.999909810773147</v>
      </c>
      <c r="BB326" s="55">
        <v>50314</v>
      </c>
      <c r="BC326" s="40">
        <f t="shared" si="11"/>
        <v>0.81655241359611541</v>
      </c>
    </row>
    <row r="327" spans="2:55" x14ac:dyDescent="0.25">
      <c r="B327" s="20" t="s">
        <v>65</v>
      </c>
      <c r="C327" s="20"/>
      <c r="D327" s="20" t="s">
        <v>796</v>
      </c>
      <c r="E327" s="20"/>
      <c r="F327" s="20"/>
      <c r="G327" s="20"/>
      <c r="H327" s="20"/>
      <c r="I327" s="26" t="s">
        <v>673</v>
      </c>
      <c r="J327" s="26" t="s">
        <v>674</v>
      </c>
      <c r="K327" s="26" t="s">
        <v>73</v>
      </c>
      <c r="L327" s="27"/>
      <c r="M327" s="20">
        <v>26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41"/>
      <c r="AG327" s="41" t="s">
        <v>797</v>
      </c>
      <c r="AH327" s="20" t="s">
        <v>804</v>
      </c>
      <c r="AI327" s="20" t="s">
        <v>115</v>
      </c>
      <c r="AJ327" s="20" t="s">
        <v>675</v>
      </c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>
        <v>4864</v>
      </c>
      <c r="BC327" s="40">
        <f t="shared" si="11"/>
        <v>7.8938485108150921E-2</v>
      </c>
    </row>
    <row r="328" spans="2:55" x14ac:dyDescent="0.25">
      <c r="B328" s="20" t="s">
        <v>65</v>
      </c>
      <c r="C328" s="20"/>
      <c r="D328" s="20" t="s">
        <v>796</v>
      </c>
      <c r="E328" s="20"/>
      <c r="F328" s="20"/>
      <c r="G328" s="20"/>
      <c r="H328" s="20"/>
      <c r="I328" s="26" t="s">
        <v>682</v>
      </c>
      <c r="J328" s="26" t="s">
        <v>683</v>
      </c>
      <c r="K328" s="26" t="s">
        <v>684</v>
      </c>
      <c r="L328" s="27"/>
      <c r="M328" s="20">
        <v>26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41"/>
      <c r="AG328" s="41" t="s">
        <v>797</v>
      </c>
      <c r="AH328" s="20" t="s">
        <v>804</v>
      </c>
      <c r="AI328" s="20" t="s">
        <v>115</v>
      </c>
      <c r="AJ328" s="20" t="s">
        <v>675</v>
      </c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>
        <v>7520</v>
      </c>
      <c r="BC328" s="40">
        <f t="shared" si="11"/>
        <v>0.12204305263431228</v>
      </c>
    </row>
    <row r="329" spans="2:55" x14ac:dyDescent="0.25">
      <c r="B329" s="20" t="s">
        <v>65</v>
      </c>
      <c r="C329" s="20"/>
      <c r="D329" s="20" t="s">
        <v>796</v>
      </c>
      <c r="E329" s="20"/>
      <c r="F329" s="20"/>
      <c r="G329" s="20"/>
      <c r="H329" s="20"/>
      <c r="I329" s="26" t="s">
        <v>684</v>
      </c>
      <c r="J329" s="26" t="s">
        <v>197</v>
      </c>
      <c r="K329" s="26" t="s">
        <v>73</v>
      </c>
      <c r="L329" s="27"/>
      <c r="M329" s="20">
        <v>26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41"/>
      <c r="AG329" s="20">
        <f>6862.7+80289.3</f>
        <v>87152</v>
      </c>
      <c r="AH329" s="20" t="s">
        <v>804</v>
      </c>
      <c r="AI329" s="20" t="s">
        <v>115</v>
      </c>
      <c r="AJ329" s="20" t="s">
        <v>693</v>
      </c>
      <c r="AK329" s="20">
        <v>30362</v>
      </c>
      <c r="AL329" s="20"/>
      <c r="AM329" s="20" t="s">
        <v>694</v>
      </c>
      <c r="AN329" s="20">
        <v>79500</v>
      </c>
      <c r="AO329" s="20"/>
      <c r="AP329" s="20" t="s">
        <v>695</v>
      </c>
      <c r="AQ329" s="20">
        <v>39638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>
        <v>41907</v>
      </c>
      <c r="BC329" s="40">
        <f t="shared" si="11"/>
        <v>0.68011412323751652</v>
      </c>
    </row>
    <row r="330" spans="2:55" x14ac:dyDescent="0.25">
      <c r="B330" s="20" t="s">
        <v>65</v>
      </c>
      <c r="C330" s="20"/>
      <c r="D330" s="20" t="s">
        <v>796</v>
      </c>
      <c r="E330" s="20"/>
      <c r="F330" s="20"/>
      <c r="G330" s="20"/>
      <c r="H330" s="20"/>
      <c r="I330" s="26" t="s">
        <v>698</v>
      </c>
      <c r="J330" s="26" t="s">
        <v>684</v>
      </c>
      <c r="K330" s="26" t="s">
        <v>684</v>
      </c>
      <c r="L330" s="27"/>
      <c r="M330" s="20">
        <v>26</v>
      </c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41"/>
      <c r="AG330" s="20" t="s">
        <v>797</v>
      </c>
      <c r="AH330" s="20" t="s">
        <v>804</v>
      </c>
      <c r="AI330" s="20" t="s">
        <v>115</v>
      </c>
      <c r="AJ330" s="20" t="s">
        <v>675</v>
      </c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>
        <v>31457</v>
      </c>
      <c r="BC330" s="40">
        <f t="shared" si="11"/>
        <v>0.51051972163797354</v>
      </c>
    </row>
    <row r="331" spans="2:55" x14ac:dyDescent="0.25">
      <c r="B331" s="20" t="s">
        <v>65</v>
      </c>
      <c r="C331" s="20"/>
      <c r="D331" s="20" t="s">
        <v>676</v>
      </c>
      <c r="E331" s="20"/>
      <c r="F331" s="20"/>
      <c r="G331" s="144">
        <v>100</v>
      </c>
      <c r="H331" s="144">
        <v>1099</v>
      </c>
      <c r="I331" s="26" t="s">
        <v>136</v>
      </c>
      <c r="J331" s="26" t="s">
        <v>573</v>
      </c>
      <c r="K331" s="26" t="s">
        <v>677</v>
      </c>
      <c r="L331" s="27">
        <v>45</v>
      </c>
      <c r="M331" s="20">
        <v>26</v>
      </c>
      <c r="N331" s="20" t="s">
        <v>69</v>
      </c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41">
        <v>199070.84999999998</v>
      </c>
      <c r="AG331" s="41" t="s">
        <v>678</v>
      </c>
      <c r="AH331" s="20" t="s">
        <v>737</v>
      </c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165" t="s">
        <v>679</v>
      </c>
      <c r="AZ331" s="55">
        <v>5308</v>
      </c>
      <c r="BA331" s="55">
        <v>23</v>
      </c>
      <c r="BB331" s="55">
        <v>120649</v>
      </c>
      <c r="BC331" s="40">
        <f t="shared" si="11"/>
        <v>1.9580282257017476</v>
      </c>
    </row>
    <row r="332" spans="2:55" x14ac:dyDescent="0.25">
      <c r="B332" s="20" t="s">
        <v>65</v>
      </c>
      <c r="C332" s="20"/>
      <c r="D332" s="20" t="s">
        <v>676</v>
      </c>
      <c r="E332" s="20"/>
      <c r="F332" s="20"/>
      <c r="G332" s="144">
        <v>3800</v>
      </c>
      <c r="H332" s="144">
        <v>4299</v>
      </c>
      <c r="I332" s="26" t="s">
        <v>677</v>
      </c>
      <c r="J332" s="26" t="s">
        <v>685</v>
      </c>
      <c r="K332" s="26" t="s">
        <v>686</v>
      </c>
      <c r="L332" s="27">
        <v>38</v>
      </c>
      <c r="M332" s="20">
        <v>26</v>
      </c>
      <c r="N332" s="20" t="s">
        <v>69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41">
        <v>217118.55</v>
      </c>
      <c r="AG332" s="41">
        <f>404228.2+10944.15</f>
        <v>415172.35000000003</v>
      </c>
      <c r="AH332" s="20" t="s">
        <v>745</v>
      </c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159"/>
      <c r="AZ332" s="55">
        <v>2633.6159911301352</v>
      </c>
      <c r="BA332" s="55">
        <v>49.964383738243285</v>
      </c>
      <c r="BB332" s="55">
        <v>131587</v>
      </c>
      <c r="BC332" s="40">
        <f t="shared" si="11"/>
        <v>2.135542442419049</v>
      </c>
    </row>
    <row r="333" spans="2:55" x14ac:dyDescent="0.25">
      <c r="B333" s="20" t="s">
        <v>800</v>
      </c>
      <c r="C333" s="20"/>
      <c r="D333" s="20" t="s">
        <v>801</v>
      </c>
      <c r="E333" s="20"/>
      <c r="F333" s="20"/>
      <c r="G333" s="20"/>
      <c r="H333" s="20"/>
      <c r="I333" s="26" t="s">
        <v>802</v>
      </c>
      <c r="J333" s="26"/>
      <c r="K333" s="26"/>
      <c r="L333" s="27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41">
        <v>31058</v>
      </c>
      <c r="AG333" s="41">
        <v>31058</v>
      </c>
      <c r="AH333" s="20" t="s">
        <v>784</v>
      </c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BB333" s="55"/>
      <c r="BC333" s="55"/>
    </row>
    <row r="334" spans="2:55" x14ac:dyDescent="0.25">
      <c r="B334" s="55" t="s">
        <v>72</v>
      </c>
      <c r="D334" s="55" t="s">
        <v>857</v>
      </c>
      <c r="F334" s="55"/>
      <c r="G334" s="55"/>
      <c r="H334" s="55"/>
      <c r="I334" s="58" t="s">
        <v>858</v>
      </c>
      <c r="AF334" s="59">
        <v>500000</v>
      </c>
      <c r="AH334" s="55"/>
      <c r="AJ334" s="55"/>
      <c r="AK334" s="55"/>
      <c r="AL334" s="55"/>
      <c r="AN334" s="55"/>
      <c r="AO334" s="55"/>
      <c r="AQ334" s="55"/>
      <c r="AR334" s="55"/>
      <c r="AT334" s="55"/>
      <c r="AU334" s="55"/>
      <c r="AY334" s="55"/>
      <c r="BB334" s="55"/>
      <c r="BC334" s="55"/>
    </row>
    <row r="335" spans="2:55" x14ac:dyDescent="0.25">
      <c r="B335" s="20" t="s">
        <v>65</v>
      </c>
      <c r="C335" s="20"/>
      <c r="D335" s="20" t="s">
        <v>775</v>
      </c>
      <c r="E335" s="20"/>
      <c r="F335" s="20"/>
      <c r="G335" s="20"/>
      <c r="H335" s="20"/>
      <c r="I335" s="26" t="s">
        <v>776</v>
      </c>
      <c r="J335" s="26"/>
      <c r="K335" s="26"/>
      <c r="L335" s="27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41">
        <v>25100</v>
      </c>
      <c r="AG335" s="41">
        <f>10000+27585.62</f>
        <v>37585.619999999995</v>
      </c>
      <c r="AH335" s="20"/>
      <c r="AI335" s="20" t="s">
        <v>777</v>
      </c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 t="s">
        <v>778</v>
      </c>
      <c r="BB335" s="55"/>
      <c r="BC335" s="55"/>
    </row>
    <row r="336" spans="2:55" x14ac:dyDescent="0.25">
      <c r="D336" s="55" t="s">
        <v>798</v>
      </c>
      <c r="F336" s="55"/>
      <c r="G336" s="55"/>
      <c r="H336" s="55"/>
      <c r="I336" s="58" t="s">
        <v>799</v>
      </c>
      <c r="AF336" s="59">
        <v>8800</v>
      </c>
      <c r="AG336" s="59">
        <v>8800</v>
      </c>
      <c r="AH336" s="55"/>
      <c r="AJ336" s="55"/>
      <c r="AK336" s="55"/>
      <c r="AL336" s="55"/>
      <c r="AN336" s="55"/>
      <c r="AO336" s="55"/>
      <c r="AQ336" s="55"/>
      <c r="AR336" s="55"/>
      <c r="AT336" s="55"/>
      <c r="AU336" s="55"/>
      <c r="AY336" s="55"/>
      <c r="BB336" s="55"/>
      <c r="BC336" s="55"/>
    </row>
    <row r="337" spans="2:55" x14ac:dyDescent="0.25">
      <c r="B337" s="55" t="s">
        <v>859</v>
      </c>
      <c r="D337" s="55" t="s">
        <v>860</v>
      </c>
      <c r="F337" s="55"/>
      <c r="G337" s="55"/>
      <c r="H337" s="55"/>
      <c r="I337" s="58" t="s">
        <v>861</v>
      </c>
      <c r="AF337" s="59">
        <v>71609</v>
      </c>
      <c r="AH337" s="55"/>
      <c r="AJ337" s="55"/>
      <c r="AK337" s="55"/>
      <c r="AL337" s="55"/>
      <c r="AN337" s="55"/>
      <c r="AO337" s="55"/>
      <c r="AQ337" s="55"/>
      <c r="AR337" s="55"/>
      <c r="AT337" s="55"/>
      <c r="AU337" s="55"/>
      <c r="AY337" s="55"/>
      <c r="BB337" s="55"/>
      <c r="BC337" s="55"/>
    </row>
    <row r="338" spans="2:55" ht="15.75" x14ac:dyDescent="0.25">
      <c r="F338" s="55"/>
      <c r="G338" s="55"/>
      <c r="H338" s="55"/>
      <c r="I338" s="170"/>
      <c r="AH338" s="55"/>
      <c r="AJ338" s="55"/>
      <c r="AK338" s="55"/>
      <c r="AL338" s="55"/>
      <c r="AN338" s="55"/>
      <c r="AO338" s="55"/>
      <c r="AQ338" s="55"/>
      <c r="AR338" s="55"/>
      <c r="AT338" s="55"/>
      <c r="AU338" s="55"/>
      <c r="AY338" s="55"/>
      <c r="BB338" s="55"/>
      <c r="BC338" s="55"/>
    </row>
    <row r="339" spans="2:55" ht="15.75" x14ac:dyDescent="0.25">
      <c r="F339" s="55"/>
      <c r="G339" s="55"/>
      <c r="H339" s="55"/>
      <c r="I339" s="170"/>
      <c r="AH339" s="55"/>
      <c r="AJ339" s="55"/>
      <c r="AK339" s="55"/>
      <c r="AL339" s="55"/>
      <c r="AN339" s="55"/>
      <c r="AO339" s="55"/>
      <c r="AQ339" s="55"/>
      <c r="AR339" s="55"/>
      <c r="AT339" s="55"/>
      <c r="AU339" s="55"/>
      <c r="AY339" s="55"/>
      <c r="BB339" s="55"/>
      <c r="BC339" s="55"/>
    </row>
    <row r="340" spans="2:55" ht="15.75" x14ac:dyDescent="0.25">
      <c r="F340" s="55"/>
      <c r="G340" s="55"/>
      <c r="H340" s="55"/>
      <c r="I340" s="170"/>
      <c r="AH340" s="55"/>
      <c r="AJ340" s="55"/>
      <c r="AK340" s="55"/>
      <c r="AL340" s="55"/>
      <c r="AN340" s="55"/>
      <c r="AO340" s="55"/>
      <c r="AQ340" s="55"/>
      <c r="AR340" s="55"/>
      <c r="AT340" s="55"/>
      <c r="AU340" s="55"/>
      <c r="AY340" s="55"/>
      <c r="BB340" s="55"/>
      <c r="BC340" s="55"/>
    </row>
    <row r="341" spans="2:55" ht="15.75" x14ac:dyDescent="0.25">
      <c r="F341" s="55"/>
      <c r="G341" s="55"/>
      <c r="H341" s="55"/>
      <c r="I341" s="170"/>
      <c r="AH341" s="55"/>
      <c r="AJ341" s="55"/>
      <c r="AK341" s="55"/>
      <c r="AL341" s="55"/>
      <c r="AN341" s="55"/>
      <c r="AO341" s="55"/>
      <c r="AQ341" s="55"/>
      <c r="AR341" s="55"/>
      <c r="AT341" s="55"/>
      <c r="AU341" s="55"/>
      <c r="AY341" s="55"/>
      <c r="BB341" s="55"/>
      <c r="BC341" s="55"/>
    </row>
    <row r="342" spans="2:55" ht="15.75" x14ac:dyDescent="0.25">
      <c r="F342" s="55"/>
      <c r="G342" s="55"/>
      <c r="H342" s="55"/>
      <c r="I342" s="170"/>
      <c r="AH342" s="55"/>
      <c r="AJ342" s="55"/>
      <c r="AK342" s="55"/>
      <c r="AL342" s="55"/>
      <c r="AN342" s="55"/>
      <c r="AO342" s="55"/>
      <c r="AQ342" s="55"/>
      <c r="AR342" s="55"/>
      <c r="AT342" s="55"/>
      <c r="AU342" s="55"/>
      <c r="AY342" s="55"/>
      <c r="BB342" s="55"/>
      <c r="BC342" s="55"/>
    </row>
    <row r="343" spans="2:55" ht="15.75" x14ac:dyDescent="0.25">
      <c r="F343" s="55"/>
      <c r="G343" s="55"/>
      <c r="H343" s="55"/>
      <c r="I343" s="170"/>
      <c r="AH343" s="55"/>
      <c r="AJ343" s="55"/>
      <c r="AK343" s="55"/>
      <c r="AL343" s="55"/>
      <c r="AN343" s="55"/>
      <c r="AO343" s="55"/>
      <c r="AQ343" s="55"/>
      <c r="AR343" s="55"/>
      <c r="AT343" s="55"/>
      <c r="AU343" s="55"/>
      <c r="AY343" s="55"/>
      <c r="BB343" s="55"/>
      <c r="BC343" s="55"/>
    </row>
    <row r="344" spans="2:55" ht="15.75" x14ac:dyDescent="0.25">
      <c r="F344" s="55"/>
      <c r="G344" s="55"/>
      <c r="H344" s="55"/>
      <c r="I344" s="170"/>
      <c r="AH344" s="55"/>
      <c r="AJ344" s="55"/>
      <c r="AK344" s="55"/>
      <c r="AL344" s="55"/>
      <c r="AN344" s="55"/>
      <c r="AO344" s="55"/>
      <c r="AQ344" s="55"/>
      <c r="AR344" s="55"/>
      <c r="AT344" s="55"/>
      <c r="AU344" s="55"/>
      <c r="AY344" s="55"/>
      <c r="BB344" s="55"/>
      <c r="BC344" s="55"/>
    </row>
    <row r="345" spans="2:55" ht="15.75" x14ac:dyDescent="0.25">
      <c r="F345" s="55"/>
      <c r="G345" s="55"/>
      <c r="H345" s="55"/>
      <c r="I345" s="170"/>
      <c r="AH345" s="55"/>
      <c r="AJ345" s="55"/>
      <c r="AK345" s="55"/>
      <c r="AL345" s="55"/>
      <c r="AN345" s="55"/>
      <c r="AO345" s="55"/>
      <c r="AQ345" s="55"/>
      <c r="AR345" s="55"/>
      <c r="AT345" s="55"/>
      <c r="AU345" s="55"/>
      <c r="AY345" s="55"/>
      <c r="BB345" s="55"/>
      <c r="BC345" s="55"/>
    </row>
    <row r="346" spans="2:55" ht="15.75" x14ac:dyDescent="0.25">
      <c r="F346" s="55"/>
      <c r="G346" s="55"/>
      <c r="H346" s="55"/>
      <c r="I346" s="170"/>
      <c r="AH346" s="55"/>
      <c r="AJ346" s="55"/>
      <c r="AK346" s="55"/>
      <c r="AL346" s="55"/>
      <c r="AN346" s="55"/>
      <c r="AO346" s="55"/>
      <c r="AQ346" s="55"/>
      <c r="AR346" s="55"/>
      <c r="AT346" s="55"/>
      <c r="AU346" s="55"/>
      <c r="AY346" s="55"/>
      <c r="BB346" s="55"/>
      <c r="BC346" s="55"/>
    </row>
    <row r="347" spans="2:55" x14ac:dyDescent="0.25">
      <c r="F347" s="55"/>
      <c r="G347" s="55"/>
      <c r="H347" s="55"/>
      <c r="AH347" s="55"/>
      <c r="AJ347" s="55"/>
      <c r="AK347" s="55"/>
      <c r="AL347" s="55"/>
      <c r="AN347" s="55"/>
      <c r="AO347" s="55"/>
      <c r="AQ347" s="55"/>
      <c r="AR347" s="55"/>
      <c r="AT347" s="55"/>
      <c r="AU347" s="55"/>
      <c r="AY347" s="55"/>
      <c r="BB347" s="55"/>
      <c r="BC347" s="55"/>
    </row>
    <row r="348" spans="2:55" x14ac:dyDescent="0.25">
      <c r="F348" s="55"/>
      <c r="G348" s="55"/>
      <c r="H348" s="55"/>
      <c r="AH348" s="55"/>
      <c r="AJ348" s="55"/>
      <c r="AK348" s="55"/>
      <c r="AL348" s="55"/>
      <c r="AN348" s="55"/>
      <c r="AO348" s="55"/>
      <c r="AQ348" s="55"/>
      <c r="AR348" s="55"/>
      <c r="AT348" s="55"/>
      <c r="AU348" s="55"/>
      <c r="AY348" s="55"/>
      <c r="BB348" s="55"/>
      <c r="BC348" s="55"/>
    </row>
    <row r="349" spans="2:55" x14ac:dyDescent="0.25">
      <c r="F349" s="55"/>
      <c r="G349" s="55"/>
      <c r="H349" s="55"/>
      <c r="AH349" s="55"/>
      <c r="AJ349" s="55"/>
      <c r="AK349" s="55"/>
      <c r="AL349" s="55"/>
      <c r="AN349" s="55"/>
      <c r="AO349" s="55"/>
      <c r="AQ349" s="55"/>
      <c r="AR349" s="55"/>
      <c r="AT349" s="55"/>
      <c r="AU349" s="55"/>
      <c r="AY349" s="55"/>
      <c r="BB349" s="55"/>
      <c r="BC349" s="55"/>
    </row>
    <row r="350" spans="2:55" x14ac:dyDescent="0.25">
      <c r="F350" s="55"/>
      <c r="G350" s="55"/>
      <c r="H350" s="55"/>
      <c r="AH350" s="55"/>
      <c r="AJ350" s="55"/>
      <c r="AK350" s="55"/>
      <c r="AL350" s="55"/>
      <c r="AN350" s="55"/>
      <c r="AO350" s="55"/>
      <c r="AQ350" s="55"/>
      <c r="AR350" s="55"/>
      <c r="AT350" s="55"/>
      <c r="AU350" s="55"/>
      <c r="AY350" s="55"/>
      <c r="BB350" s="55"/>
      <c r="BC350" s="55"/>
    </row>
    <row r="351" spans="2:55" x14ac:dyDescent="0.25">
      <c r="F351" s="55"/>
      <c r="G351" s="55"/>
      <c r="H351" s="55"/>
      <c r="AH351" s="55"/>
      <c r="AJ351" s="55"/>
      <c r="AK351" s="55"/>
      <c r="AL351" s="55"/>
      <c r="AN351" s="55"/>
      <c r="AO351" s="55"/>
      <c r="AQ351" s="55"/>
      <c r="AR351" s="55"/>
      <c r="AT351" s="55"/>
      <c r="AU351" s="55"/>
      <c r="AY351" s="55"/>
      <c r="BB351" s="55"/>
      <c r="BC351" s="55"/>
    </row>
    <row r="352" spans="2:55" x14ac:dyDescent="0.25">
      <c r="F352" s="55"/>
      <c r="G352" s="55"/>
      <c r="H352" s="55"/>
      <c r="AH352" s="55"/>
      <c r="AJ352" s="55"/>
      <c r="AK352" s="55"/>
      <c r="AL352" s="55"/>
      <c r="AN352" s="55"/>
      <c r="AO352" s="55"/>
      <c r="AQ352" s="55"/>
      <c r="AR352" s="55"/>
      <c r="AT352" s="55"/>
      <c r="AU352" s="55"/>
      <c r="AY352" s="55"/>
      <c r="BB352" s="55"/>
      <c r="BC352" s="55"/>
    </row>
    <row r="353" spans="9:33" s="55" customFormat="1" x14ac:dyDescent="0.25">
      <c r="I353" s="58"/>
      <c r="J353" s="58"/>
      <c r="K353" s="58"/>
      <c r="L353" s="57"/>
      <c r="AF353" s="59"/>
      <c r="AG353" s="59"/>
    </row>
    <row r="354" spans="9:33" s="55" customFormat="1" x14ac:dyDescent="0.25">
      <c r="I354" s="58"/>
      <c r="J354" s="58"/>
      <c r="K354" s="58"/>
      <c r="L354" s="57"/>
      <c r="AF354" s="59"/>
      <c r="AG354" s="59"/>
    </row>
    <row r="355" spans="9:33" s="55" customFormat="1" x14ac:dyDescent="0.25">
      <c r="I355" s="58"/>
      <c r="J355" s="58"/>
      <c r="K355" s="58"/>
      <c r="L355" s="57"/>
      <c r="AF355" s="59"/>
      <c r="AG355" s="59"/>
    </row>
    <row r="356" spans="9:33" s="55" customFormat="1" x14ac:dyDescent="0.25">
      <c r="I356" s="58"/>
      <c r="J356" s="58"/>
      <c r="K356" s="58"/>
      <c r="L356" s="57"/>
      <c r="AF356" s="59"/>
      <c r="AG356" s="59"/>
    </row>
    <row r="357" spans="9:33" s="55" customFormat="1" x14ac:dyDescent="0.25">
      <c r="I357" s="58"/>
      <c r="J357" s="58"/>
      <c r="K357" s="58"/>
      <c r="L357" s="57"/>
      <c r="AF357" s="59"/>
      <c r="AG357" s="59"/>
    </row>
    <row r="358" spans="9:33" s="55" customFormat="1" x14ac:dyDescent="0.25">
      <c r="I358" s="58"/>
      <c r="J358" s="58"/>
      <c r="K358" s="58"/>
      <c r="L358" s="57"/>
      <c r="AF358" s="59"/>
      <c r="AG358" s="59"/>
    </row>
    <row r="359" spans="9:33" s="55" customFormat="1" x14ac:dyDescent="0.25">
      <c r="I359" s="58"/>
      <c r="J359" s="58"/>
      <c r="K359" s="58"/>
      <c r="L359" s="57"/>
      <c r="AF359" s="59"/>
      <c r="AG359" s="59"/>
    </row>
    <row r="360" spans="9:33" s="55" customFormat="1" x14ac:dyDescent="0.25">
      <c r="I360" s="58"/>
      <c r="J360" s="58"/>
      <c r="K360" s="58"/>
      <c r="L360" s="57"/>
      <c r="AF360" s="59"/>
      <c r="AG360" s="59"/>
    </row>
    <row r="361" spans="9:33" s="55" customFormat="1" x14ac:dyDescent="0.25">
      <c r="I361" s="58"/>
      <c r="J361" s="58"/>
      <c r="K361" s="58"/>
      <c r="L361" s="57"/>
      <c r="AF361" s="59"/>
      <c r="AG361" s="59"/>
    </row>
    <row r="362" spans="9:33" s="55" customFormat="1" x14ac:dyDescent="0.25">
      <c r="I362" s="58"/>
      <c r="J362" s="58"/>
      <c r="K362" s="58"/>
      <c r="L362" s="57"/>
      <c r="AF362" s="59"/>
      <c r="AG362" s="59"/>
    </row>
    <row r="363" spans="9:33" s="55" customFormat="1" x14ac:dyDescent="0.25">
      <c r="I363" s="58"/>
      <c r="J363" s="58"/>
      <c r="K363" s="58"/>
      <c r="L363" s="57"/>
      <c r="AF363" s="59"/>
      <c r="AG363" s="59"/>
    </row>
    <row r="364" spans="9:33" s="55" customFormat="1" x14ac:dyDescent="0.25">
      <c r="I364" s="58"/>
      <c r="J364" s="58"/>
      <c r="K364" s="58"/>
      <c r="L364" s="57"/>
      <c r="AF364" s="59"/>
      <c r="AG364" s="59"/>
    </row>
    <row r="365" spans="9:33" s="55" customFormat="1" x14ac:dyDescent="0.25">
      <c r="I365" s="58"/>
      <c r="J365" s="58"/>
      <c r="K365" s="58"/>
      <c r="L365" s="57"/>
      <c r="AF365" s="59"/>
      <c r="AG365" s="59"/>
    </row>
    <row r="366" spans="9:33" s="55" customFormat="1" x14ac:dyDescent="0.25">
      <c r="I366" s="58"/>
      <c r="J366" s="58"/>
      <c r="K366" s="58"/>
      <c r="L366" s="57"/>
      <c r="AF366" s="59"/>
      <c r="AG366" s="59"/>
    </row>
    <row r="367" spans="9:33" s="55" customFormat="1" x14ac:dyDescent="0.25">
      <c r="I367" s="58"/>
      <c r="J367" s="58"/>
      <c r="K367" s="58"/>
      <c r="L367" s="57"/>
      <c r="AF367" s="59"/>
      <c r="AG367" s="59"/>
    </row>
    <row r="368" spans="9:33" s="55" customFormat="1" x14ac:dyDescent="0.25">
      <c r="I368" s="58"/>
      <c r="J368" s="58"/>
      <c r="K368" s="58"/>
      <c r="L368" s="57"/>
      <c r="AF368" s="59"/>
      <c r="AG368" s="59"/>
    </row>
    <row r="369" spans="9:33" s="55" customFormat="1" x14ac:dyDescent="0.25">
      <c r="I369" s="58"/>
      <c r="J369" s="58"/>
      <c r="K369" s="58"/>
      <c r="L369" s="57"/>
      <c r="AF369" s="59"/>
      <c r="AG369" s="59"/>
    </row>
    <row r="370" spans="9:33" s="55" customFormat="1" x14ac:dyDescent="0.25">
      <c r="I370" s="58"/>
      <c r="J370" s="58"/>
      <c r="K370" s="58"/>
      <c r="L370" s="57"/>
      <c r="AF370" s="59"/>
      <c r="AG370" s="59"/>
    </row>
    <row r="371" spans="9:33" s="55" customFormat="1" x14ac:dyDescent="0.25">
      <c r="I371" s="58"/>
      <c r="J371" s="58"/>
      <c r="K371" s="58"/>
      <c r="L371" s="57"/>
      <c r="AF371" s="59"/>
      <c r="AG371" s="59"/>
    </row>
    <row r="372" spans="9:33" s="55" customFormat="1" x14ac:dyDescent="0.25">
      <c r="I372" s="58"/>
      <c r="J372" s="58"/>
      <c r="K372" s="58"/>
      <c r="L372" s="57"/>
      <c r="AF372" s="59"/>
      <c r="AG372" s="59"/>
    </row>
    <row r="373" spans="9:33" s="55" customFormat="1" x14ac:dyDescent="0.25">
      <c r="I373" s="58"/>
      <c r="J373" s="58"/>
      <c r="K373" s="58"/>
      <c r="L373" s="57"/>
      <c r="AF373" s="59"/>
      <c r="AG373" s="59"/>
    </row>
    <row r="374" spans="9:33" s="55" customFormat="1" x14ac:dyDescent="0.25">
      <c r="I374" s="58"/>
      <c r="J374" s="58"/>
      <c r="K374" s="58"/>
      <c r="L374" s="57"/>
      <c r="AF374" s="59"/>
      <c r="AG374" s="59"/>
    </row>
    <row r="375" spans="9:33" s="55" customFormat="1" x14ac:dyDescent="0.25">
      <c r="I375" s="58"/>
      <c r="J375" s="58"/>
      <c r="K375" s="58"/>
      <c r="L375" s="57"/>
      <c r="AF375" s="59"/>
      <c r="AG375" s="59"/>
    </row>
    <row r="376" spans="9:33" s="55" customFormat="1" x14ac:dyDescent="0.25">
      <c r="I376" s="58"/>
      <c r="J376" s="58"/>
      <c r="K376" s="58"/>
      <c r="L376" s="57"/>
      <c r="AF376" s="59"/>
      <c r="AG376" s="59"/>
    </row>
    <row r="377" spans="9:33" s="55" customFormat="1" x14ac:dyDescent="0.25">
      <c r="I377" s="58"/>
      <c r="J377" s="58"/>
      <c r="K377" s="58"/>
      <c r="L377" s="57"/>
      <c r="AF377" s="59"/>
      <c r="AG377" s="59"/>
    </row>
    <row r="378" spans="9:33" s="55" customFormat="1" x14ac:dyDescent="0.25">
      <c r="I378" s="58"/>
      <c r="J378" s="58"/>
      <c r="K378" s="58"/>
      <c r="L378" s="57"/>
      <c r="AF378" s="59"/>
      <c r="AG378" s="59"/>
    </row>
    <row r="379" spans="9:33" s="55" customFormat="1" x14ac:dyDescent="0.25">
      <c r="I379" s="58"/>
      <c r="J379" s="58"/>
      <c r="K379" s="58"/>
      <c r="L379" s="57"/>
      <c r="AF379" s="59"/>
      <c r="AG379" s="59"/>
    </row>
    <row r="380" spans="9:33" s="55" customFormat="1" x14ac:dyDescent="0.25">
      <c r="I380" s="58"/>
      <c r="J380" s="58"/>
      <c r="K380" s="58"/>
      <c r="L380" s="57"/>
      <c r="AF380" s="59"/>
      <c r="AG380" s="59"/>
    </row>
    <row r="381" spans="9:33" s="55" customFormat="1" x14ac:dyDescent="0.25">
      <c r="I381" s="58"/>
      <c r="J381" s="58"/>
      <c r="K381" s="58"/>
      <c r="L381" s="57"/>
      <c r="AF381" s="59"/>
      <c r="AG381" s="59"/>
    </row>
    <row r="382" spans="9:33" s="55" customFormat="1" x14ac:dyDescent="0.25">
      <c r="I382" s="58"/>
      <c r="J382" s="58"/>
      <c r="K382" s="58"/>
      <c r="L382" s="57"/>
      <c r="AF382" s="59"/>
      <c r="AG382" s="59"/>
    </row>
    <row r="383" spans="9:33" s="55" customFormat="1" x14ac:dyDescent="0.25">
      <c r="I383" s="58"/>
      <c r="J383" s="58"/>
      <c r="K383" s="58"/>
      <c r="L383" s="57"/>
      <c r="AF383" s="59"/>
      <c r="AG383" s="59"/>
    </row>
    <row r="384" spans="9:33" s="55" customFormat="1" x14ac:dyDescent="0.25">
      <c r="I384" s="58"/>
      <c r="J384" s="58"/>
      <c r="K384" s="58"/>
      <c r="L384" s="57"/>
      <c r="AF384" s="59"/>
      <c r="AG384" s="59"/>
    </row>
    <row r="385" spans="9:33" s="55" customFormat="1" x14ac:dyDescent="0.25">
      <c r="I385" s="58"/>
      <c r="J385" s="58"/>
      <c r="K385" s="58"/>
      <c r="L385" s="57"/>
      <c r="AF385" s="59"/>
      <c r="AG385" s="59"/>
    </row>
    <row r="386" spans="9:33" s="55" customFormat="1" x14ac:dyDescent="0.25">
      <c r="I386" s="58"/>
      <c r="J386" s="58"/>
      <c r="K386" s="58"/>
      <c r="L386" s="57"/>
      <c r="AF386" s="59"/>
      <c r="AG386" s="59"/>
    </row>
    <row r="387" spans="9:33" s="55" customFormat="1" x14ac:dyDescent="0.25">
      <c r="I387" s="58"/>
      <c r="J387" s="58"/>
      <c r="K387" s="58"/>
      <c r="L387" s="57"/>
      <c r="AF387" s="59"/>
      <c r="AG387" s="59"/>
    </row>
    <row r="388" spans="9:33" s="55" customFormat="1" x14ac:dyDescent="0.25">
      <c r="I388" s="58"/>
      <c r="J388" s="58"/>
      <c r="K388" s="58"/>
      <c r="L388" s="57"/>
      <c r="AF388" s="59"/>
      <c r="AG388" s="59"/>
    </row>
    <row r="389" spans="9:33" s="55" customFormat="1" x14ac:dyDescent="0.25">
      <c r="I389" s="58"/>
      <c r="J389" s="58"/>
      <c r="K389" s="58"/>
      <c r="L389" s="57"/>
      <c r="AF389" s="59"/>
      <c r="AG389" s="59"/>
    </row>
    <row r="390" spans="9:33" s="55" customFormat="1" x14ac:dyDescent="0.25">
      <c r="I390" s="58"/>
      <c r="J390" s="58"/>
      <c r="K390" s="58"/>
      <c r="L390" s="57"/>
      <c r="AF390" s="59"/>
      <c r="AG390" s="59"/>
    </row>
    <row r="391" spans="9:33" s="55" customFormat="1" x14ac:dyDescent="0.25">
      <c r="I391" s="58"/>
      <c r="J391" s="58"/>
      <c r="K391" s="58"/>
      <c r="L391" s="57"/>
      <c r="AF391" s="59"/>
      <c r="AG391" s="59"/>
    </row>
    <row r="392" spans="9:33" s="55" customFormat="1" x14ac:dyDescent="0.25">
      <c r="I392" s="58"/>
      <c r="J392" s="58"/>
      <c r="K392" s="58"/>
      <c r="L392" s="57"/>
      <c r="AF392" s="59"/>
      <c r="AG392" s="59"/>
    </row>
    <row r="393" spans="9:33" s="55" customFormat="1" x14ac:dyDescent="0.25">
      <c r="I393" s="58"/>
      <c r="J393" s="58"/>
      <c r="K393" s="58"/>
      <c r="L393" s="57"/>
      <c r="AF393" s="59"/>
      <c r="AG393" s="59"/>
    </row>
    <row r="394" spans="9:33" s="55" customFormat="1" x14ac:dyDescent="0.25">
      <c r="I394" s="58"/>
      <c r="J394" s="58"/>
      <c r="K394" s="58"/>
      <c r="L394" s="57"/>
      <c r="AF394" s="59"/>
      <c r="AG394" s="59"/>
    </row>
    <row r="395" spans="9:33" s="55" customFormat="1" x14ac:dyDescent="0.25">
      <c r="I395" s="58"/>
      <c r="J395" s="58"/>
      <c r="K395" s="58"/>
      <c r="L395" s="57"/>
      <c r="AF395" s="59"/>
      <c r="AG395" s="59"/>
    </row>
    <row r="396" spans="9:33" s="55" customFormat="1" x14ac:dyDescent="0.25">
      <c r="I396" s="58"/>
      <c r="J396" s="58"/>
      <c r="K396" s="58"/>
      <c r="L396" s="57"/>
      <c r="AF396" s="59"/>
      <c r="AG396" s="59"/>
    </row>
    <row r="397" spans="9:33" s="55" customFormat="1" x14ac:dyDescent="0.25">
      <c r="I397" s="58"/>
      <c r="J397" s="58"/>
      <c r="K397" s="58"/>
      <c r="L397" s="57"/>
      <c r="AF397" s="59"/>
      <c r="AG397" s="59"/>
    </row>
    <row r="398" spans="9:33" s="55" customFormat="1" x14ac:dyDescent="0.25">
      <c r="I398" s="58"/>
      <c r="J398" s="58"/>
      <c r="K398" s="58"/>
      <c r="L398" s="57"/>
      <c r="AF398" s="59"/>
      <c r="AG398" s="59"/>
    </row>
    <row r="399" spans="9:33" s="55" customFormat="1" x14ac:dyDescent="0.25">
      <c r="I399" s="58"/>
      <c r="J399" s="58"/>
      <c r="K399" s="58"/>
      <c r="L399" s="57"/>
      <c r="AF399" s="59"/>
      <c r="AG399" s="59"/>
    </row>
    <row r="400" spans="9:33" s="55" customFormat="1" x14ac:dyDescent="0.25">
      <c r="I400" s="58"/>
      <c r="J400" s="58"/>
      <c r="K400" s="58"/>
      <c r="L400" s="57"/>
      <c r="AF400" s="59"/>
      <c r="AG400" s="59"/>
    </row>
    <row r="401" spans="9:33" s="55" customFormat="1" x14ac:dyDescent="0.25">
      <c r="I401" s="58"/>
      <c r="J401" s="58"/>
      <c r="K401" s="58"/>
      <c r="L401" s="57"/>
      <c r="AF401" s="59"/>
      <c r="AG401" s="59"/>
    </row>
    <row r="402" spans="9:33" s="55" customFormat="1" x14ac:dyDescent="0.25">
      <c r="I402" s="58"/>
      <c r="J402" s="58"/>
      <c r="K402" s="58"/>
      <c r="L402" s="57"/>
      <c r="AF402" s="59"/>
      <c r="AG402" s="59"/>
    </row>
    <row r="403" spans="9:33" s="55" customFormat="1" x14ac:dyDescent="0.25">
      <c r="I403" s="58"/>
      <c r="J403" s="58"/>
      <c r="K403" s="58"/>
      <c r="L403" s="57"/>
      <c r="AF403" s="59"/>
      <c r="AG403" s="59"/>
    </row>
    <row r="404" spans="9:33" s="55" customFormat="1" x14ac:dyDescent="0.25">
      <c r="I404" s="58"/>
      <c r="J404" s="58"/>
      <c r="K404" s="58"/>
      <c r="L404" s="57"/>
      <c r="AF404" s="59"/>
      <c r="AG404" s="59"/>
    </row>
    <row r="405" spans="9:33" s="55" customFormat="1" x14ac:dyDescent="0.25">
      <c r="I405" s="58"/>
      <c r="J405" s="58"/>
      <c r="K405" s="58"/>
      <c r="L405" s="57"/>
      <c r="AF405" s="59"/>
      <c r="AG405" s="59"/>
    </row>
    <row r="406" spans="9:33" s="55" customFormat="1" x14ac:dyDescent="0.25">
      <c r="I406" s="58"/>
      <c r="J406" s="58"/>
      <c r="K406" s="58"/>
      <c r="L406" s="57"/>
      <c r="AF406" s="59"/>
      <c r="AG406" s="59"/>
    </row>
    <row r="407" spans="9:33" s="55" customFormat="1" x14ac:dyDescent="0.25">
      <c r="I407" s="58"/>
      <c r="J407" s="58"/>
      <c r="K407" s="58"/>
      <c r="L407" s="57"/>
      <c r="AF407" s="59"/>
      <c r="AG407" s="59"/>
    </row>
    <row r="408" spans="9:33" s="55" customFormat="1" x14ac:dyDescent="0.25">
      <c r="I408" s="58"/>
      <c r="J408" s="58"/>
      <c r="K408" s="58"/>
      <c r="L408" s="57"/>
      <c r="AF408" s="59"/>
      <c r="AG408" s="59"/>
    </row>
    <row r="409" spans="9:33" s="55" customFormat="1" x14ac:dyDescent="0.25">
      <c r="I409" s="58"/>
      <c r="J409" s="58"/>
      <c r="K409" s="58"/>
      <c r="L409" s="57"/>
      <c r="AF409" s="59"/>
      <c r="AG409" s="59"/>
    </row>
    <row r="410" spans="9:33" s="55" customFormat="1" x14ac:dyDescent="0.25">
      <c r="I410" s="58"/>
      <c r="J410" s="58"/>
      <c r="K410" s="58"/>
      <c r="L410" s="57"/>
      <c r="AF410" s="59"/>
      <c r="AG410" s="5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July 22</vt:lpstr>
      <vt:lpstr>August 22</vt:lpstr>
      <vt:lpstr>Sept 22</vt:lpstr>
      <vt:lpstr>Oct 22</vt:lpstr>
      <vt:lpstr>Nov 22</vt:lpstr>
      <vt:lpstr>Dec 22</vt:lpstr>
      <vt:lpstr>Jan 23</vt:lpstr>
      <vt:lpstr>Feb 23</vt:lpstr>
      <vt:lpstr>March 23</vt:lpstr>
      <vt:lpstr>April 23</vt:lpstr>
      <vt:lpstr>May 23</vt:lpstr>
      <vt:lpstr>June 23</vt:lpstr>
      <vt:lpstr>Alleys</vt:lpstr>
      <vt:lpstr>Key</vt:lpstr>
      <vt:lpstr>Rating</vt:lpstr>
    </vt:vector>
  </TitlesOfParts>
  <Company>Louisville Metro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Metcalfe</dc:creator>
  <cp:lastModifiedBy>Haines, Matthew R</cp:lastModifiedBy>
  <cp:lastPrinted>2015-07-28T21:18:35Z</cp:lastPrinted>
  <dcterms:created xsi:type="dcterms:W3CDTF">2015-07-28T21:00:26Z</dcterms:created>
  <dcterms:modified xsi:type="dcterms:W3CDTF">2022-11-02T15:00:52Z</dcterms:modified>
</cp:coreProperties>
</file>