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W-Eng\Paving\Monthly Reporting\"/>
    </mc:Choice>
  </mc:AlternateContent>
  <xr:revisionPtr revIDLastSave="0" documentId="13_ncr:1_{DB4A8D7F-9AC9-42BD-82F3-9092BE81A020}" xr6:coauthVersionLast="47" xr6:coauthVersionMax="47" xr10:uidLastSave="{00000000-0000-0000-0000-000000000000}"/>
  <bookViews>
    <workbookView xWindow="-108" yWindow="-108" windowWidth="23256" windowHeight="12576" tabRatio="848" activeTab="10" xr2:uid="{00000000-000D-0000-FFFF-FFFF00000000}"/>
  </bookViews>
  <sheets>
    <sheet name="July 21" sheetId="1" r:id="rId1"/>
    <sheet name="August 21" sheetId="2" r:id="rId2"/>
    <sheet name="Sept 21" sheetId="3" r:id="rId3"/>
    <sheet name="Oct 21" sheetId="4" r:id="rId4"/>
    <sheet name="Nov 21" sheetId="5" r:id="rId5"/>
    <sheet name="Dec 21" sheetId="6" r:id="rId6"/>
    <sheet name="Jan 22" sheetId="7" r:id="rId7"/>
    <sheet name="Feb 22" sheetId="9" r:id="rId8"/>
    <sheet name="March 22" sheetId="8" r:id="rId9"/>
    <sheet name="April 22" sheetId="10" r:id="rId10"/>
    <sheet name="May 22" sheetId="11" r:id="rId11"/>
    <sheet name="June 22" sheetId="12" r:id="rId12"/>
    <sheet name="Alleys" sheetId="14" r:id="rId13"/>
    <sheet name="Key" sheetId="13" r:id="rId14"/>
    <sheet name="Rating" sheetId="16" r:id="rId15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14" l="1"/>
  <c r="S6" i="14"/>
  <c r="R6" i="14"/>
  <c r="S5" i="14"/>
  <c r="R5" i="14"/>
  <c r="S4" i="14"/>
  <c r="R4" i="14"/>
  <c r="R3" i="14"/>
  <c r="R2" i="14"/>
  <c r="AG345" i="11"/>
  <c r="AG344" i="11"/>
  <c r="BC342" i="11"/>
  <c r="AG342" i="11"/>
  <c r="BC341" i="11"/>
  <c r="BC340" i="11"/>
  <c r="BC339" i="11"/>
  <c r="AG339" i="11"/>
  <c r="BC338" i="11"/>
  <c r="BC337" i="11"/>
  <c r="BC336" i="11"/>
  <c r="BC335" i="11"/>
  <c r="BC334" i="11"/>
  <c r="BC333" i="11"/>
  <c r="AG333" i="11"/>
  <c r="BC332" i="11"/>
  <c r="BC331" i="11"/>
  <c r="BC330" i="11"/>
  <c r="BC328" i="11"/>
  <c r="BC327" i="11"/>
  <c r="BC326" i="11"/>
  <c r="BC325" i="11"/>
  <c r="BC324" i="11"/>
  <c r="BC323" i="11"/>
  <c r="BC322" i="11"/>
  <c r="BC321" i="11"/>
  <c r="BC320" i="11"/>
  <c r="BC319" i="11"/>
  <c r="BC318" i="11"/>
  <c r="AG318" i="11"/>
  <c r="BC317" i="11"/>
  <c r="BC316" i="11"/>
  <c r="BC315" i="11"/>
  <c r="BC314" i="11"/>
  <c r="BC313" i="11"/>
  <c r="BC312" i="11"/>
  <c r="BC311" i="11"/>
  <c r="BC310" i="11"/>
  <c r="BC309" i="11"/>
  <c r="BC308" i="11"/>
  <c r="BC307" i="11"/>
  <c r="BC306" i="11"/>
  <c r="BC305" i="11"/>
  <c r="BC304" i="11"/>
  <c r="BC303" i="11"/>
  <c r="BC302" i="11"/>
  <c r="AG302" i="11"/>
  <c r="BC300" i="11"/>
  <c r="BC299" i="11"/>
  <c r="BC298" i="11"/>
  <c r="BC297" i="11"/>
  <c r="BC296" i="11"/>
  <c r="BC295" i="11"/>
  <c r="BC294" i="11"/>
  <c r="BC293" i="11"/>
  <c r="BC292" i="11"/>
  <c r="BC291" i="11"/>
  <c r="BC290" i="11"/>
  <c r="BC289" i="11"/>
  <c r="BC288" i="11"/>
  <c r="BC287" i="11"/>
  <c r="BC286" i="11"/>
  <c r="AG286" i="11"/>
  <c r="BC285" i="11"/>
  <c r="BC284" i="11"/>
  <c r="BC283" i="11"/>
  <c r="BC282" i="11"/>
  <c r="BC281" i="11"/>
  <c r="BC280" i="11"/>
  <c r="BC279" i="11"/>
  <c r="BC278" i="11"/>
  <c r="BC277" i="11"/>
  <c r="BC276" i="11"/>
  <c r="BC275" i="11"/>
  <c r="BC274" i="11"/>
  <c r="AG274" i="11"/>
  <c r="BC273" i="11"/>
  <c r="BC272" i="11"/>
  <c r="BC271" i="11"/>
  <c r="BC270" i="11"/>
  <c r="AL270" i="11"/>
  <c r="BC269" i="11"/>
  <c r="AL269" i="11"/>
  <c r="BC268" i="11"/>
  <c r="BC267" i="11"/>
  <c r="BC266" i="11"/>
  <c r="AL266" i="11"/>
  <c r="BC265" i="11"/>
  <c r="AL265" i="11"/>
  <c r="BC264" i="11"/>
  <c r="BC263" i="11"/>
  <c r="AG263" i="11"/>
  <c r="BC262" i="11"/>
  <c r="BC261" i="11"/>
  <c r="BC260" i="11"/>
  <c r="BC259" i="11"/>
  <c r="BC258" i="11"/>
  <c r="BC257" i="11"/>
  <c r="BC256" i="11"/>
  <c r="BC254" i="11"/>
  <c r="BC253" i="11"/>
  <c r="BC252" i="11"/>
  <c r="BC251" i="11"/>
  <c r="BC250" i="11"/>
  <c r="AG250" i="11"/>
  <c r="BC249" i="11"/>
  <c r="BC248" i="11"/>
  <c r="BC247" i="11"/>
  <c r="BC246" i="11"/>
  <c r="AG246" i="11"/>
  <c r="BC245" i="11"/>
  <c r="BC244" i="11"/>
  <c r="BC243" i="11"/>
  <c r="BC242" i="11"/>
  <c r="BC241" i="11"/>
  <c r="BC240" i="11"/>
  <c r="BC239" i="11"/>
  <c r="BC238" i="11"/>
  <c r="BC237" i="11"/>
  <c r="BC236" i="11"/>
  <c r="AG236" i="11"/>
  <c r="BC235" i="11"/>
  <c r="BC234" i="11"/>
  <c r="BC232" i="11"/>
  <c r="BC231" i="11"/>
  <c r="AG231" i="11"/>
  <c r="BC230" i="11"/>
  <c r="AG230" i="11"/>
  <c r="BC229" i="11"/>
  <c r="BC228" i="11"/>
  <c r="BC227" i="11"/>
  <c r="BC226" i="11"/>
  <c r="BC225" i="11"/>
  <c r="BC224" i="11"/>
  <c r="BC223" i="11"/>
  <c r="BC222" i="11"/>
  <c r="BC221" i="11"/>
  <c r="AG221" i="11"/>
  <c r="BC220" i="11"/>
  <c r="BC219" i="11"/>
  <c r="BC218" i="11"/>
  <c r="BC217" i="11"/>
  <c r="AG217" i="11"/>
  <c r="BC216" i="11"/>
  <c r="BC215" i="11"/>
  <c r="BC214" i="11"/>
  <c r="BC213" i="11"/>
  <c r="BC212" i="11"/>
  <c r="BC211" i="11"/>
  <c r="BC210" i="11"/>
  <c r="BC209" i="11"/>
  <c r="BC208" i="11"/>
  <c r="AG208" i="11"/>
  <c r="BC207" i="11"/>
  <c r="BC206" i="11"/>
  <c r="BC205" i="11"/>
  <c r="BC204" i="11"/>
  <c r="BC203" i="11"/>
  <c r="BC202" i="11"/>
  <c r="BC201" i="11"/>
  <c r="AG201" i="11"/>
  <c r="BC200" i="11"/>
  <c r="BC199" i="11"/>
  <c r="AG199" i="11"/>
  <c r="BC197" i="11"/>
  <c r="BC196" i="11"/>
  <c r="BC195" i="11"/>
  <c r="AG195" i="11"/>
  <c r="BC194" i="11"/>
  <c r="BC193" i="11"/>
  <c r="BC192" i="11"/>
  <c r="AG192" i="11"/>
  <c r="BC191" i="11"/>
  <c r="BC190" i="11"/>
  <c r="AG190" i="11"/>
  <c r="BC189" i="11"/>
  <c r="AG189" i="11"/>
  <c r="BC188" i="11"/>
  <c r="BC187" i="11"/>
  <c r="BC186" i="11"/>
  <c r="BC185" i="11"/>
  <c r="BC184" i="11"/>
  <c r="BC183" i="11"/>
  <c r="BC182" i="11"/>
  <c r="BC181" i="11"/>
  <c r="BC180" i="11"/>
  <c r="BC179" i="11"/>
  <c r="AG179" i="11"/>
  <c r="BC178" i="11"/>
  <c r="BC177" i="11"/>
  <c r="BC176" i="11"/>
  <c r="BC174" i="11"/>
  <c r="BC173" i="11"/>
  <c r="BC172" i="11"/>
  <c r="BC171" i="11"/>
  <c r="AG171" i="11"/>
  <c r="BC170" i="11"/>
  <c r="BC169" i="11"/>
  <c r="BC168" i="11"/>
  <c r="BC167" i="11"/>
  <c r="BC166" i="11"/>
  <c r="BC165" i="11"/>
  <c r="BC164" i="11"/>
  <c r="BC163" i="11"/>
  <c r="BC162" i="11"/>
  <c r="AG162" i="11"/>
  <c r="BC161" i="11"/>
  <c r="BC160" i="11"/>
  <c r="BC159" i="11"/>
  <c r="BC158" i="11"/>
  <c r="BC157" i="11"/>
  <c r="BC156" i="11"/>
  <c r="BC155" i="11"/>
  <c r="BC154" i="11"/>
  <c r="BC153" i="11"/>
  <c r="BC152" i="11"/>
  <c r="BC151" i="11"/>
  <c r="BC150" i="11"/>
  <c r="BC149" i="11"/>
  <c r="BC148" i="11"/>
  <c r="BC147" i="11"/>
  <c r="BC146" i="11"/>
  <c r="BC145" i="11"/>
  <c r="BC144" i="11"/>
  <c r="BC143" i="11"/>
  <c r="BC141" i="11"/>
  <c r="BC140" i="11"/>
  <c r="BC139" i="11"/>
  <c r="BC137" i="11"/>
  <c r="BC136" i="11"/>
  <c r="BC135" i="11"/>
  <c r="BC134" i="11"/>
  <c r="BC133" i="11"/>
  <c r="BC132" i="11"/>
  <c r="AG132" i="11"/>
  <c r="BC131" i="11"/>
  <c r="BC130" i="11"/>
  <c r="BC129" i="11"/>
  <c r="BC128" i="11"/>
  <c r="BC127" i="11"/>
  <c r="BC126" i="11"/>
  <c r="BC125" i="11"/>
  <c r="BC124" i="11"/>
  <c r="BC123" i="11"/>
  <c r="BC122" i="11"/>
  <c r="BC121" i="11"/>
  <c r="AG121" i="11"/>
  <c r="BC120" i="11"/>
  <c r="BC119" i="11"/>
  <c r="BC117" i="11"/>
  <c r="BC115" i="11"/>
  <c r="BC114" i="11"/>
  <c r="AG114" i="11"/>
  <c r="BC113" i="11"/>
  <c r="BC112" i="11"/>
  <c r="BC111" i="11"/>
  <c r="BC110" i="11"/>
  <c r="BC109" i="11"/>
  <c r="BC108" i="11"/>
  <c r="BC107" i="11"/>
  <c r="BC106" i="11"/>
  <c r="BC105" i="11"/>
  <c r="BC104" i="11"/>
  <c r="BC103" i="11"/>
  <c r="BC102" i="11"/>
  <c r="BC101" i="11"/>
  <c r="BC100" i="11"/>
  <c r="BC99" i="11"/>
  <c r="AG99" i="11"/>
  <c r="BC98" i="11"/>
  <c r="AG98" i="11"/>
  <c r="BC97" i="11"/>
  <c r="AG97" i="11"/>
  <c r="BC96" i="11"/>
  <c r="BC95" i="11"/>
  <c r="BC94" i="11"/>
  <c r="BC93" i="11"/>
  <c r="BC92" i="11"/>
  <c r="BC91" i="11"/>
  <c r="AG91" i="11"/>
  <c r="BC90" i="11"/>
  <c r="AG90" i="11"/>
  <c r="BC89" i="11"/>
  <c r="AG89" i="11"/>
  <c r="BC88" i="11"/>
  <c r="BC87" i="11"/>
  <c r="BC86" i="11"/>
  <c r="BC85" i="11"/>
  <c r="BC84" i="11"/>
  <c r="BC83" i="11"/>
  <c r="BC82" i="11"/>
  <c r="BC81" i="11"/>
  <c r="BC80" i="11"/>
  <c r="BC79" i="11"/>
  <c r="BC78" i="11"/>
  <c r="BC77" i="11"/>
  <c r="BC76" i="11"/>
  <c r="BC75" i="11"/>
  <c r="BC74" i="11"/>
  <c r="BC73" i="11"/>
  <c r="BC72" i="11"/>
  <c r="BC71" i="11"/>
  <c r="BC70" i="11"/>
  <c r="BC69" i="11"/>
  <c r="BC68" i="11"/>
  <c r="BC67" i="11"/>
  <c r="AG67" i="11"/>
  <c r="BC66" i="11"/>
  <c r="BC65" i="11"/>
  <c r="AG65" i="11"/>
  <c r="BC64" i="11"/>
  <c r="BC63" i="11"/>
  <c r="BC62" i="11"/>
  <c r="BC61" i="11"/>
  <c r="BC60" i="11"/>
  <c r="BC59" i="11"/>
  <c r="BC58" i="11"/>
  <c r="BC57" i="11"/>
  <c r="BC56" i="11"/>
  <c r="BC55" i="11"/>
  <c r="BC54" i="11"/>
  <c r="BC53" i="11"/>
  <c r="AG53" i="11"/>
  <c r="BC52" i="11"/>
  <c r="BC51" i="11"/>
  <c r="AG51" i="11"/>
  <c r="BC50" i="11"/>
  <c r="AG50" i="11"/>
  <c r="BC49" i="11"/>
  <c r="AG49" i="11"/>
  <c r="BC48" i="11"/>
  <c r="AG48" i="11"/>
  <c r="BC47" i="11"/>
  <c r="BC46" i="11"/>
  <c r="AG46" i="11"/>
  <c r="BC45" i="11"/>
  <c r="BC42" i="11"/>
  <c r="BC41" i="11"/>
  <c r="BC40" i="11"/>
  <c r="BC39" i="11"/>
  <c r="BC37" i="11"/>
  <c r="BC35" i="11"/>
  <c r="BC34" i="11"/>
  <c r="AG34" i="11"/>
  <c r="BC33" i="11"/>
  <c r="BC32" i="11"/>
  <c r="BC31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AG18" i="11"/>
  <c r="BC17" i="11"/>
  <c r="BC16" i="11"/>
  <c r="BC15" i="11"/>
  <c r="BC14" i="11"/>
  <c r="BC13" i="11"/>
  <c r="BC12" i="11"/>
  <c r="BC11" i="11"/>
  <c r="BC10" i="11"/>
  <c r="BC9" i="11"/>
  <c r="AG9" i="11"/>
  <c r="BC8" i="11"/>
  <c r="BC7" i="11"/>
  <c r="BC6" i="11"/>
  <c r="AG6" i="11"/>
  <c r="BC5" i="11"/>
  <c r="AG5" i="11"/>
  <c r="BC4" i="11"/>
  <c r="BC3" i="11"/>
  <c r="AG339" i="10"/>
  <c r="BC337" i="10"/>
  <c r="AG337" i="10"/>
  <c r="BC336" i="10"/>
  <c r="BC335" i="10"/>
  <c r="BC334" i="10"/>
  <c r="AG334" i="10"/>
  <c r="BC333" i="10"/>
  <c r="BC332" i="10"/>
  <c r="BC331" i="10"/>
  <c r="BC330" i="10"/>
  <c r="BC329" i="10"/>
  <c r="BC328" i="10"/>
  <c r="AG328" i="10"/>
  <c r="BC327" i="10"/>
  <c r="BC326" i="10"/>
  <c r="BC325" i="10"/>
  <c r="BC323" i="10"/>
  <c r="BC322" i="10"/>
  <c r="BC321" i="10"/>
  <c r="BC320" i="10"/>
  <c r="BC319" i="10"/>
  <c r="BC318" i="10"/>
  <c r="BC317" i="10"/>
  <c r="BC316" i="10"/>
  <c r="BC315" i="10"/>
  <c r="BC314" i="10"/>
  <c r="BC313" i="10"/>
  <c r="AG313" i="10"/>
  <c r="BC312" i="10"/>
  <c r="BC311" i="10"/>
  <c r="BC310" i="10"/>
  <c r="BC309" i="10"/>
  <c r="BC308" i="10"/>
  <c r="BC307" i="10"/>
  <c r="BC306" i="10"/>
  <c r="BC305" i="10"/>
  <c r="BC304" i="10"/>
  <c r="BC303" i="10"/>
  <c r="BC302" i="10"/>
  <c r="BC301" i="10"/>
  <c r="BC300" i="10"/>
  <c r="BC299" i="10"/>
  <c r="BC298" i="10"/>
  <c r="BC297" i="10"/>
  <c r="AG297" i="10"/>
  <c r="BC295" i="10"/>
  <c r="BC294" i="10"/>
  <c r="BC293" i="10"/>
  <c r="BC292" i="10"/>
  <c r="BC291" i="10"/>
  <c r="BC290" i="10"/>
  <c r="BC289" i="10"/>
  <c r="BC288" i="10"/>
  <c r="BC287" i="10"/>
  <c r="BC286" i="10"/>
  <c r="BC285" i="10"/>
  <c r="BC284" i="10"/>
  <c r="BC283" i="10"/>
  <c r="BC281" i="10"/>
  <c r="AG281" i="10"/>
  <c r="BC280" i="10"/>
  <c r="BC279" i="10"/>
  <c r="BC278" i="10"/>
  <c r="BC277" i="10"/>
  <c r="BC276" i="10"/>
  <c r="BC275" i="10"/>
  <c r="BC274" i="10"/>
  <c r="BC273" i="10"/>
  <c r="BC272" i="10"/>
  <c r="BC271" i="10"/>
  <c r="BC270" i="10"/>
  <c r="BC269" i="10"/>
  <c r="AG269" i="10"/>
  <c r="BC268" i="10"/>
  <c r="BC267" i="10"/>
  <c r="BC266" i="10"/>
  <c r="BC265" i="10"/>
  <c r="BC264" i="10"/>
  <c r="BC263" i="10"/>
  <c r="BC262" i="10"/>
  <c r="BC261" i="10"/>
  <c r="AL261" i="10"/>
  <c r="BC260" i="10"/>
  <c r="AL260" i="10"/>
  <c r="BC258" i="10"/>
  <c r="BC257" i="10"/>
  <c r="BC256" i="10"/>
  <c r="BC255" i="10"/>
  <c r="AL255" i="10"/>
  <c r="BC254" i="10"/>
  <c r="AL254" i="10"/>
  <c r="BC253" i="10"/>
  <c r="BC252" i="10"/>
  <c r="BC251" i="10"/>
  <c r="BC249" i="10"/>
  <c r="BC248" i="10"/>
  <c r="BC247" i="10"/>
  <c r="BC246" i="10"/>
  <c r="BC245" i="10"/>
  <c r="AG245" i="10"/>
  <c r="BC244" i="10"/>
  <c r="BC243" i="10"/>
  <c r="BC242" i="10"/>
  <c r="BC241" i="10"/>
  <c r="AG241" i="10"/>
  <c r="BC240" i="10"/>
  <c r="BC239" i="10"/>
  <c r="BC238" i="10"/>
  <c r="BC237" i="10"/>
  <c r="BC236" i="10"/>
  <c r="BC235" i="10"/>
  <c r="BC234" i="10"/>
  <c r="BC233" i="10"/>
  <c r="BC232" i="10"/>
  <c r="BC231" i="10"/>
  <c r="AG231" i="10"/>
  <c r="BC230" i="10"/>
  <c r="BC229" i="10"/>
  <c r="BC227" i="10"/>
  <c r="BC226" i="10"/>
  <c r="AG226" i="10"/>
  <c r="BC225" i="10"/>
  <c r="AG225" i="10"/>
  <c r="BC224" i="10"/>
  <c r="BC223" i="10"/>
  <c r="BC222" i="10"/>
  <c r="BC221" i="10"/>
  <c r="BC220" i="10"/>
  <c r="BC219" i="10"/>
  <c r="BC218" i="10"/>
  <c r="BC217" i="10"/>
  <c r="BC216" i="10"/>
  <c r="BC215" i="10"/>
  <c r="AG215" i="10"/>
  <c r="BC214" i="10"/>
  <c r="BC213" i="10"/>
  <c r="BC212" i="10"/>
  <c r="BC211" i="10"/>
  <c r="BC210" i="10"/>
  <c r="BC209" i="10"/>
  <c r="BC208" i="10"/>
  <c r="BC207" i="10"/>
  <c r="BC206" i="10"/>
  <c r="BC205" i="10"/>
  <c r="BC204" i="10"/>
  <c r="BC203" i="10"/>
  <c r="AG203" i="10"/>
  <c r="BC202" i="10"/>
  <c r="BC201" i="10"/>
  <c r="BC200" i="10"/>
  <c r="BC199" i="10"/>
  <c r="BC198" i="10"/>
  <c r="BC197" i="10"/>
  <c r="BC196" i="10"/>
  <c r="AG196" i="10"/>
  <c r="BC195" i="10"/>
  <c r="BC194" i="10"/>
  <c r="AG194" i="10"/>
  <c r="BC193" i="10"/>
  <c r="BC192" i="10"/>
  <c r="BC190" i="10"/>
  <c r="BC189" i="10"/>
  <c r="BC188" i="10"/>
  <c r="BC187" i="10"/>
  <c r="BC186" i="10"/>
  <c r="BC185" i="10"/>
  <c r="AG185" i="10"/>
  <c r="BC184" i="10"/>
  <c r="BC183" i="10"/>
  <c r="BC182" i="10"/>
  <c r="BC181" i="10"/>
  <c r="BC180" i="10"/>
  <c r="BC179" i="10"/>
  <c r="BC178" i="10"/>
  <c r="BC177" i="10"/>
  <c r="BC176" i="10"/>
  <c r="BC175" i="10"/>
  <c r="BC174" i="10"/>
  <c r="AG174" i="10"/>
  <c r="BC173" i="10"/>
  <c r="BC172" i="10"/>
  <c r="BC171" i="10"/>
  <c r="BC170" i="10"/>
  <c r="BC169" i="10"/>
  <c r="BC168" i="10"/>
  <c r="BC167" i="10"/>
  <c r="BC166" i="10"/>
  <c r="BC165" i="10"/>
  <c r="BC163" i="10"/>
  <c r="BC162" i="10"/>
  <c r="BC161" i="10"/>
  <c r="BC160" i="10"/>
  <c r="BC159" i="10"/>
  <c r="BC158" i="10"/>
  <c r="BC157" i="10"/>
  <c r="AG157" i="10"/>
  <c r="BC156" i="10"/>
  <c r="BC155" i="10"/>
  <c r="BC154" i="10"/>
  <c r="BC153" i="10"/>
  <c r="BC152" i="10"/>
  <c r="BC151" i="10"/>
  <c r="BC150" i="10"/>
  <c r="BC149" i="10"/>
  <c r="BC148" i="10"/>
  <c r="BC147" i="10"/>
  <c r="BC146" i="10"/>
  <c r="BC145" i="10"/>
  <c r="BC144" i="10"/>
  <c r="BC143" i="10"/>
  <c r="BC142" i="10"/>
  <c r="BC141" i="10"/>
  <c r="BC140" i="10"/>
  <c r="BC139" i="10"/>
  <c r="BC138" i="10"/>
  <c r="BC137" i="10"/>
  <c r="BC136" i="10"/>
  <c r="BC134" i="10"/>
  <c r="BC133" i="10"/>
  <c r="BC132" i="10"/>
  <c r="BC131" i="10"/>
  <c r="BC130" i="10"/>
  <c r="BC129" i="10"/>
  <c r="AG129" i="10"/>
  <c r="BC128" i="10"/>
  <c r="BC127" i="10"/>
  <c r="BC126" i="10"/>
  <c r="BC125" i="10"/>
  <c r="BC124" i="10"/>
  <c r="BC123" i="10"/>
  <c r="BC122" i="10"/>
  <c r="BC121" i="10"/>
  <c r="BC120" i="10"/>
  <c r="BC119" i="10"/>
  <c r="BC118" i="10"/>
  <c r="AG118" i="10"/>
  <c r="BC117" i="10"/>
  <c r="BC116" i="10"/>
  <c r="BC115" i="10"/>
  <c r="BC113" i="10"/>
  <c r="BC112" i="10"/>
  <c r="AG112" i="10"/>
  <c r="BC111" i="10"/>
  <c r="BC110" i="10"/>
  <c r="BC109" i="10"/>
  <c r="BC108" i="10"/>
  <c r="BC107" i="10"/>
  <c r="BC106" i="10"/>
  <c r="BC105" i="10"/>
  <c r="BC104" i="10"/>
  <c r="BC103" i="10"/>
  <c r="BC102" i="10"/>
  <c r="BC101" i="10"/>
  <c r="BC100" i="10"/>
  <c r="BC99" i="10"/>
  <c r="BC98" i="10"/>
  <c r="BC97" i="10"/>
  <c r="AG97" i="10"/>
  <c r="BC96" i="10"/>
  <c r="AG96" i="10"/>
  <c r="BC95" i="10"/>
  <c r="AG95" i="10"/>
  <c r="BC94" i="10"/>
  <c r="BC93" i="10"/>
  <c r="BC92" i="10"/>
  <c r="BC91" i="10"/>
  <c r="BC90" i="10"/>
  <c r="BC89" i="10"/>
  <c r="BC88" i="10"/>
  <c r="AG88" i="10"/>
  <c r="BC87" i="10"/>
  <c r="AG87" i="10"/>
  <c r="BC86" i="10"/>
  <c r="BC85" i="10"/>
  <c r="BC84" i="10"/>
  <c r="BC83" i="10"/>
  <c r="BC82" i="10"/>
  <c r="BC81" i="10"/>
  <c r="BC80" i="10"/>
  <c r="BC79" i="10"/>
  <c r="BC78" i="10"/>
  <c r="BC77" i="10"/>
  <c r="BC76" i="10"/>
  <c r="BC75" i="10"/>
  <c r="BC74" i="10"/>
  <c r="BC73" i="10"/>
  <c r="BC72" i="10"/>
  <c r="BC71" i="10"/>
  <c r="BC70" i="10"/>
  <c r="BC69" i="10"/>
  <c r="BC68" i="10"/>
  <c r="BC67" i="10"/>
  <c r="BC66" i="10"/>
  <c r="BC65" i="10"/>
  <c r="AG65" i="10"/>
  <c r="BC64" i="10"/>
  <c r="BC63" i="10"/>
  <c r="AG63" i="10"/>
  <c r="BC62" i="10"/>
  <c r="BC61" i="10"/>
  <c r="BC60" i="10"/>
  <c r="BC59" i="10"/>
  <c r="BC58" i="10"/>
  <c r="BC57" i="10"/>
  <c r="BC56" i="10"/>
  <c r="BC55" i="10"/>
  <c r="BC54" i="10"/>
  <c r="BC53" i="10"/>
  <c r="BC52" i="10"/>
  <c r="BC51" i="10"/>
  <c r="AG51" i="10"/>
  <c r="BC50" i="10"/>
  <c r="BC49" i="10"/>
  <c r="AG49" i="10"/>
  <c r="BC48" i="10"/>
  <c r="AG48" i="10"/>
  <c r="BC47" i="10"/>
  <c r="AG47" i="10"/>
  <c r="BC46" i="10"/>
  <c r="AG46" i="10"/>
  <c r="BC45" i="10"/>
  <c r="BC44" i="10"/>
  <c r="AG44" i="10"/>
  <c r="BC40" i="10"/>
  <c r="BC39" i="10"/>
  <c r="BC38" i="10"/>
  <c r="BC37" i="10"/>
  <c r="BC35" i="10"/>
  <c r="BC33" i="10"/>
  <c r="BC32" i="10"/>
  <c r="AG32" i="10"/>
  <c r="BC31" i="10"/>
  <c r="BC30" i="10"/>
  <c r="BC29" i="10"/>
  <c r="BC28" i="10"/>
  <c r="BC27" i="10"/>
  <c r="BC26" i="10"/>
  <c r="BC25" i="10"/>
  <c r="BC24" i="10"/>
  <c r="BC23" i="10"/>
  <c r="BC22" i="10"/>
  <c r="BC21" i="10"/>
  <c r="BC20" i="10"/>
  <c r="BC19" i="10"/>
  <c r="BC18" i="10"/>
  <c r="AG18" i="10"/>
  <c r="BC17" i="10"/>
  <c r="BC16" i="10"/>
  <c r="BC15" i="10"/>
  <c r="BC14" i="10"/>
  <c r="BC13" i="10"/>
  <c r="BC12" i="10"/>
  <c r="BC11" i="10"/>
  <c r="BC10" i="10"/>
  <c r="BC9" i="10"/>
  <c r="AG9" i="10"/>
  <c r="BC8" i="10"/>
  <c r="BC7" i="10"/>
  <c r="BC6" i="10"/>
  <c r="BC5" i="10"/>
  <c r="AG5" i="10"/>
  <c r="BC4" i="10"/>
  <c r="BC3" i="10"/>
  <c r="AG335" i="8"/>
  <c r="BC332" i="8"/>
  <c r="AG332" i="8"/>
  <c r="BC331" i="8"/>
  <c r="BC330" i="8"/>
  <c r="BC329" i="8"/>
  <c r="AG329" i="8"/>
  <c r="BC328" i="8"/>
  <c r="BC327" i="8"/>
  <c r="BC326" i="8"/>
  <c r="BC325" i="8"/>
  <c r="BC324" i="8"/>
  <c r="BC323" i="8"/>
  <c r="AG323" i="8"/>
  <c r="BC322" i="8"/>
  <c r="BC321" i="8"/>
  <c r="BC320" i="8"/>
  <c r="BC318" i="8"/>
  <c r="BC317" i="8"/>
  <c r="BC316" i="8"/>
  <c r="BC315" i="8"/>
  <c r="BC314" i="8"/>
  <c r="BC313" i="8"/>
  <c r="BC312" i="8"/>
  <c r="BC311" i="8"/>
  <c r="BC310" i="8"/>
  <c r="BC309" i="8"/>
  <c r="BC308" i="8"/>
  <c r="AG308" i="8"/>
  <c r="BC307" i="8"/>
  <c r="BC306" i="8"/>
  <c r="BC305" i="8"/>
  <c r="BC304" i="8"/>
  <c r="BC303" i="8"/>
  <c r="BC302" i="8"/>
  <c r="BC301" i="8"/>
  <c r="BC300" i="8"/>
  <c r="BC299" i="8"/>
  <c r="BC298" i="8"/>
  <c r="BC297" i="8"/>
  <c r="BC296" i="8"/>
  <c r="BC295" i="8"/>
  <c r="BC294" i="8"/>
  <c r="BC293" i="8"/>
  <c r="BC292" i="8"/>
  <c r="BC290" i="8"/>
  <c r="BC289" i="8"/>
  <c r="BC288" i="8"/>
  <c r="BC287" i="8"/>
  <c r="BC286" i="8"/>
  <c r="BC285" i="8"/>
  <c r="BC284" i="8"/>
  <c r="BC283" i="8"/>
  <c r="BC282" i="8"/>
  <c r="BC281" i="8"/>
  <c r="BC280" i="8"/>
  <c r="BC279" i="8"/>
  <c r="BC278" i="8"/>
  <c r="BC276" i="8"/>
  <c r="BC275" i="8"/>
  <c r="BC274" i="8"/>
  <c r="BC273" i="8"/>
  <c r="BC272" i="8"/>
  <c r="BC271" i="8"/>
  <c r="BC270" i="8"/>
  <c r="BC269" i="8"/>
  <c r="BC268" i="8"/>
  <c r="BC267" i="8"/>
  <c r="BC266" i="8"/>
  <c r="BC265" i="8"/>
  <c r="AG265" i="8"/>
  <c r="BC264" i="8"/>
  <c r="BC263" i="8"/>
  <c r="BC262" i="8"/>
  <c r="BC261" i="8"/>
  <c r="BC260" i="8"/>
  <c r="BC259" i="8"/>
  <c r="BC258" i="8"/>
  <c r="BC257" i="8"/>
  <c r="BC256" i="8"/>
  <c r="AL256" i="8"/>
  <c r="BC255" i="8"/>
  <c r="AL255" i="8"/>
  <c r="BC254" i="8"/>
  <c r="BC253" i="8"/>
  <c r="BC252" i="8"/>
  <c r="BC251" i="8"/>
  <c r="AL251" i="8"/>
  <c r="BC250" i="8"/>
  <c r="AL250" i="8"/>
  <c r="BC249" i="8"/>
  <c r="BC248" i="8"/>
  <c r="BC247" i="8"/>
  <c r="BC245" i="8"/>
  <c r="BC244" i="8"/>
  <c r="BC243" i="8"/>
  <c r="BC242" i="8"/>
  <c r="BC241" i="8"/>
  <c r="BC240" i="8"/>
  <c r="BC239" i="8"/>
  <c r="BC238" i="8"/>
  <c r="BC237" i="8"/>
  <c r="AG237" i="8"/>
  <c r="BC236" i="8"/>
  <c r="BC235" i="8"/>
  <c r="BC234" i="8"/>
  <c r="BC233" i="8"/>
  <c r="BC232" i="8"/>
  <c r="BC231" i="8"/>
  <c r="BC230" i="8"/>
  <c r="BC229" i="8"/>
  <c r="BC228" i="8"/>
  <c r="BC227" i="8"/>
  <c r="AG227" i="8"/>
  <c r="BC226" i="8"/>
  <c r="BC225" i="8"/>
  <c r="BC223" i="8"/>
  <c r="BC222" i="8"/>
  <c r="AG222" i="8"/>
  <c r="BC221" i="8"/>
  <c r="AG221" i="8"/>
  <c r="BC220" i="8"/>
  <c r="BC219" i="8"/>
  <c r="BC218" i="8"/>
  <c r="BC217" i="8"/>
  <c r="BC216" i="8"/>
  <c r="BC215" i="8"/>
  <c r="BC214" i="8"/>
  <c r="BC213" i="8"/>
  <c r="BC212" i="8"/>
  <c r="BC211" i="8"/>
  <c r="AG211" i="8"/>
  <c r="BC210" i="8"/>
  <c r="BC209" i="8"/>
  <c r="BC208" i="8"/>
  <c r="BC207" i="8"/>
  <c r="BC206" i="8"/>
  <c r="BC205" i="8"/>
  <c r="BC204" i="8"/>
  <c r="BC203" i="8"/>
  <c r="BC202" i="8"/>
  <c r="BC201" i="8"/>
  <c r="BC200" i="8"/>
  <c r="BC199" i="8"/>
  <c r="AG199" i="8"/>
  <c r="BC198" i="8"/>
  <c r="BC197" i="8"/>
  <c r="BC196" i="8"/>
  <c r="BC195" i="8"/>
  <c r="BC194" i="8"/>
  <c r="BC193" i="8"/>
  <c r="BC192" i="8"/>
  <c r="AG192" i="8"/>
  <c r="BC191" i="8"/>
  <c r="BC190" i="8"/>
  <c r="AG190" i="8"/>
  <c r="BC189" i="8"/>
  <c r="BC188" i="8"/>
  <c r="BC186" i="8"/>
  <c r="BC185" i="8"/>
  <c r="BC184" i="8"/>
  <c r="BC183" i="8"/>
  <c r="BC182" i="8"/>
  <c r="BC181" i="8"/>
  <c r="BC180" i="8"/>
  <c r="AG180" i="8"/>
  <c r="BC179" i="8"/>
  <c r="BC178" i="8"/>
  <c r="BC177" i="8"/>
  <c r="BC176" i="8"/>
  <c r="BC175" i="8"/>
  <c r="BC174" i="8"/>
  <c r="BC173" i="8"/>
  <c r="BC172" i="8"/>
  <c r="BC171" i="8"/>
  <c r="BC170" i="8"/>
  <c r="AG170" i="8"/>
  <c r="BC169" i="8"/>
  <c r="BC168" i="8"/>
  <c r="BC167" i="8"/>
  <c r="BC166" i="8"/>
  <c r="BC165" i="8"/>
  <c r="BC164" i="8"/>
  <c r="BC163" i="8"/>
  <c r="BC162" i="8"/>
  <c r="BC161" i="8"/>
  <c r="BC159" i="8"/>
  <c r="BC158" i="8"/>
  <c r="BC157" i="8"/>
  <c r="BC156" i="8"/>
  <c r="BC155" i="8"/>
  <c r="BC154" i="8"/>
  <c r="BC153" i="8"/>
  <c r="AG153" i="8"/>
  <c r="BC152" i="8"/>
  <c r="BC151" i="8"/>
  <c r="BC150" i="8"/>
  <c r="BC149" i="8"/>
  <c r="BC148" i="8"/>
  <c r="BC147" i="8"/>
  <c r="BC146" i="8"/>
  <c r="BC145" i="8"/>
  <c r="BC144" i="8"/>
  <c r="BC143" i="8"/>
  <c r="BC142" i="8"/>
  <c r="BC141" i="8"/>
  <c r="BC140" i="8"/>
  <c r="BC139" i="8"/>
  <c r="BC138" i="8"/>
  <c r="BC137" i="8"/>
  <c r="BC136" i="8"/>
  <c r="BC135" i="8"/>
  <c r="BC134" i="8"/>
  <c r="BC133" i="8"/>
  <c r="BC132" i="8"/>
  <c r="BC131" i="8"/>
  <c r="BC129" i="8"/>
  <c r="BC128" i="8"/>
  <c r="BC127" i="8"/>
  <c r="BC126" i="8"/>
  <c r="BC125" i="8"/>
  <c r="BC124" i="8"/>
  <c r="AG124" i="8"/>
  <c r="BC123" i="8"/>
  <c r="BC122" i="8"/>
  <c r="BC121" i="8"/>
  <c r="BC120" i="8"/>
  <c r="BC119" i="8"/>
  <c r="BC118" i="8"/>
  <c r="BC117" i="8"/>
  <c r="BC116" i="8"/>
  <c r="BC115" i="8"/>
  <c r="BC114" i="8"/>
  <c r="AG114" i="8"/>
  <c r="BC113" i="8"/>
  <c r="BC112" i="8"/>
  <c r="BC111" i="8"/>
  <c r="BC109" i="8"/>
  <c r="BC108" i="8"/>
  <c r="AG108" i="8"/>
  <c r="BC107" i="8"/>
  <c r="BC106" i="8"/>
  <c r="BC105" i="8"/>
  <c r="BC104" i="8"/>
  <c r="BC103" i="8"/>
  <c r="BC102" i="8"/>
  <c r="BC101" i="8"/>
  <c r="BC100" i="8"/>
  <c r="BC99" i="8"/>
  <c r="BC98" i="8"/>
  <c r="BC97" i="8"/>
  <c r="BC96" i="8"/>
  <c r="BC95" i="8"/>
  <c r="BC94" i="8"/>
  <c r="BC93" i="8"/>
  <c r="AG93" i="8"/>
  <c r="BC92" i="8"/>
  <c r="AG92" i="8"/>
  <c r="BC91" i="8"/>
  <c r="AG91" i="8"/>
  <c r="BC90" i="8"/>
  <c r="BC89" i="8"/>
  <c r="BC88" i="8"/>
  <c r="BC87" i="8"/>
  <c r="BC86" i="8"/>
  <c r="BC85" i="8"/>
  <c r="BC84" i="8"/>
  <c r="AG84" i="8"/>
  <c r="BC83" i="8"/>
  <c r="AG83" i="8"/>
  <c r="BC82" i="8"/>
  <c r="BC81" i="8"/>
  <c r="BC80" i="8"/>
  <c r="BC79" i="8"/>
  <c r="BC78" i="8"/>
  <c r="BC77" i="8"/>
  <c r="BC76" i="8"/>
  <c r="BC75" i="8"/>
  <c r="BC74" i="8"/>
  <c r="BC73" i="8"/>
  <c r="BC72" i="8"/>
  <c r="BC71" i="8"/>
  <c r="BC70" i="8"/>
  <c r="BC69" i="8"/>
  <c r="BC68" i="8"/>
  <c r="BC67" i="8"/>
  <c r="BC66" i="8"/>
  <c r="BC65" i="8"/>
  <c r="BC64" i="8"/>
  <c r="BC63" i="8"/>
  <c r="BC62" i="8"/>
  <c r="BC61" i="8"/>
  <c r="AG61" i="8"/>
  <c r="BC60" i="8"/>
  <c r="BC59" i="8"/>
  <c r="AG59" i="8"/>
  <c r="BC58" i="8"/>
  <c r="BC57" i="8"/>
  <c r="BC56" i="8"/>
  <c r="BC55" i="8"/>
  <c r="BC54" i="8"/>
  <c r="BC53" i="8"/>
  <c r="BC52" i="8"/>
  <c r="BC51" i="8"/>
  <c r="BC49" i="8"/>
  <c r="BC48" i="8"/>
  <c r="BC47" i="8"/>
  <c r="BC46" i="8"/>
  <c r="BC45" i="8"/>
  <c r="BC44" i="8"/>
  <c r="BC43" i="8"/>
  <c r="AG43" i="8"/>
  <c r="BC42" i="8"/>
  <c r="AG42" i="8"/>
  <c r="BC41" i="8"/>
  <c r="AG41" i="8"/>
  <c r="BC40" i="8"/>
  <c r="BC39" i="8"/>
  <c r="AG39" i="8"/>
  <c r="BC38" i="8"/>
  <c r="BC37" i="8"/>
  <c r="BC36" i="8"/>
  <c r="BC35" i="8"/>
  <c r="BC34" i="8"/>
  <c r="BC33" i="8"/>
  <c r="BC32" i="8"/>
  <c r="AG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AG18" i="8"/>
  <c r="BC17" i="8"/>
  <c r="BC16" i="8"/>
  <c r="BC15" i="8"/>
  <c r="BC14" i="8"/>
  <c r="BC13" i="8"/>
  <c r="BC12" i="8"/>
  <c r="BC11" i="8"/>
  <c r="BC10" i="8"/>
  <c r="BC9" i="8"/>
  <c r="BC8" i="8"/>
  <c r="BC7" i="8"/>
  <c r="AG7" i="8"/>
  <c r="BC6" i="8"/>
  <c r="BC5" i="8"/>
  <c r="BC4" i="8"/>
  <c r="BC3" i="8"/>
  <c r="AG332" i="9"/>
  <c r="BC330" i="9"/>
  <c r="AG330" i="9"/>
  <c r="BC329" i="9"/>
  <c r="BC328" i="9"/>
  <c r="BC327" i="9"/>
  <c r="AG327" i="9"/>
  <c r="BC326" i="9"/>
  <c r="BC325" i="9"/>
  <c r="BC324" i="9"/>
  <c r="BC323" i="9"/>
  <c r="BC322" i="9"/>
  <c r="BC321" i="9"/>
  <c r="AG321" i="9"/>
  <c r="BC320" i="9"/>
  <c r="BC319" i="9"/>
  <c r="BC318" i="9"/>
  <c r="BC317" i="9"/>
  <c r="BC316" i="9"/>
  <c r="BC315" i="9"/>
  <c r="AG315" i="9"/>
  <c r="BC314" i="9"/>
  <c r="BC313" i="9"/>
  <c r="BC312" i="9"/>
  <c r="BC311" i="9"/>
  <c r="BC310" i="9"/>
  <c r="BC309" i="9"/>
  <c r="BC308" i="9"/>
  <c r="BC307" i="9"/>
  <c r="BC306" i="9"/>
  <c r="BC305" i="9"/>
  <c r="BC304" i="9"/>
  <c r="BC303" i="9"/>
  <c r="BC302" i="9"/>
  <c r="BC301" i="9"/>
  <c r="BC300" i="9"/>
  <c r="BC299" i="9"/>
  <c r="BC298" i="9"/>
  <c r="BC297" i="9"/>
  <c r="BC296" i="9"/>
  <c r="BC295" i="9"/>
  <c r="BC294" i="9"/>
  <c r="BC293" i="9"/>
  <c r="BC292" i="9"/>
  <c r="BC291" i="9"/>
  <c r="BC289" i="9"/>
  <c r="BC288" i="9"/>
  <c r="BC287" i="9"/>
  <c r="BC286" i="9"/>
  <c r="BC285" i="9"/>
  <c r="BC284" i="9"/>
  <c r="BC283" i="9"/>
  <c r="BC282" i="9"/>
  <c r="BC281" i="9"/>
  <c r="BC280" i="9"/>
  <c r="BC279" i="9"/>
  <c r="BC278" i="9"/>
  <c r="BC277" i="9"/>
  <c r="BC275" i="9"/>
  <c r="BC274" i="9"/>
  <c r="BC273" i="9"/>
  <c r="BC272" i="9"/>
  <c r="BC271" i="9"/>
  <c r="BC270" i="9"/>
  <c r="BC269" i="9"/>
  <c r="BC268" i="9"/>
  <c r="BC267" i="9"/>
  <c r="BC266" i="9"/>
  <c r="BC265" i="9"/>
  <c r="BC264" i="9"/>
  <c r="AG264" i="9"/>
  <c r="BC263" i="9"/>
  <c r="BC262" i="9"/>
  <c r="BC261" i="9"/>
  <c r="BC260" i="9"/>
  <c r="BC259" i="9"/>
  <c r="BC258" i="9"/>
  <c r="BC257" i="9"/>
  <c r="BC256" i="9"/>
  <c r="BC255" i="9"/>
  <c r="AL255" i="9"/>
  <c r="BC254" i="9"/>
  <c r="AL254" i="9"/>
  <c r="BC253" i="9"/>
  <c r="BC252" i="9"/>
  <c r="BC251" i="9"/>
  <c r="BC250" i="9"/>
  <c r="AL250" i="9"/>
  <c r="BC249" i="9"/>
  <c r="AL249" i="9"/>
  <c r="BC248" i="9"/>
  <c r="BC247" i="9"/>
  <c r="BC246" i="9"/>
  <c r="BC245" i="9"/>
  <c r="BC244" i="9"/>
  <c r="BC243" i="9"/>
  <c r="BC242" i="9"/>
  <c r="BC241" i="9"/>
  <c r="BC240" i="9"/>
  <c r="BC239" i="9"/>
  <c r="BC238" i="9"/>
  <c r="BC237" i="9"/>
  <c r="AG237" i="9"/>
  <c r="BC236" i="9"/>
  <c r="BC235" i="9"/>
  <c r="BC234" i="9"/>
  <c r="BC233" i="9"/>
  <c r="BC232" i="9"/>
  <c r="BC231" i="9"/>
  <c r="BC230" i="9"/>
  <c r="BC229" i="9"/>
  <c r="BC228" i="9"/>
  <c r="BC227" i="9"/>
  <c r="AG227" i="9"/>
  <c r="BC226" i="9"/>
  <c r="BC225" i="9"/>
  <c r="BC223" i="9"/>
  <c r="BC222" i="9"/>
  <c r="AG222" i="9"/>
  <c r="BC221" i="9"/>
  <c r="AG221" i="9"/>
  <c r="BC220" i="9"/>
  <c r="BC219" i="9"/>
  <c r="BC218" i="9"/>
  <c r="BC217" i="9"/>
  <c r="BC216" i="9"/>
  <c r="BC215" i="9"/>
  <c r="BC214" i="9"/>
  <c r="BC213" i="9"/>
  <c r="BC212" i="9"/>
  <c r="BC211" i="9"/>
  <c r="BC210" i="9"/>
  <c r="BC209" i="9"/>
  <c r="BC208" i="9"/>
  <c r="BC207" i="9"/>
  <c r="BC206" i="9"/>
  <c r="BC205" i="9"/>
  <c r="BC204" i="9"/>
  <c r="BC203" i="9"/>
  <c r="BC202" i="9"/>
  <c r="BC201" i="9"/>
  <c r="BC200" i="9"/>
  <c r="BC199" i="9"/>
  <c r="AG199" i="9"/>
  <c r="BC198" i="9"/>
  <c r="BC197" i="9"/>
  <c r="BC196" i="9"/>
  <c r="BC195" i="9"/>
  <c r="BC194" i="9"/>
  <c r="BC193" i="9"/>
  <c r="BC192" i="9"/>
  <c r="AG192" i="9"/>
  <c r="BC191" i="9"/>
  <c r="BC190" i="9"/>
  <c r="AG190" i="9"/>
  <c r="BC189" i="9"/>
  <c r="BC188" i="9"/>
  <c r="BC186" i="9"/>
  <c r="BC185" i="9"/>
  <c r="BC184" i="9"/>
  <c r="BC183" i="9"/>
  <c r="BC182" i="9"/>
  <c r="BC181" i="9"/>
  <c r="BC180" i="9"/>
  <c r="AG180" i="9"/>
  <c r="BC179" i="9"/>
  <c r="BC178" i="9"/>
  <c r="BC177" i="9"/>
  <c r="BC176" i="9"/>
  <c r="BC175" i="9"/>
  <c r="BC174" i="9"/>
  <c r="BC173" i="9"/>
  <c r="BC172" i="9"/>
  <c r="BC171" i="9"/>
  <c r="BC170" i="9"/>
  <c r="AG170" i="9"/>
  <c r="BC169" i="9"/>
  <c r="BC168" i="9"/>
  <c r="BC167" i="9"/>
  <c r="BC166" i="9"/>
  <c r="BC165" i="9"/>
  <c r="BC164" i="9"/>
  <c r="BC163" i="9"/>
  <c r="BC162" i="9"/>
  <c r="BC161" i="9"/>
  <c r="BC159" i="9"/>
  <c r="BC158" i="9"/>
  <c r="BC157" i="9"/>
  <c r="BC156" i="9"/>
  <c r="BC155" i="9"/>
  <c r="BC154" i="9"/>
  <c r="BC153" i="9"/>
  <c r="AG153" i="9"/>
  <c r="BC152" i="9"/>
  <c r="BC151" i="9"/>
  <c r="BC150" i="9"/>
  <c r="BC149" i="9"/>
  <c r="BC148" i="9"/>
  <c r="BC147" i="9"/>
  <c r="BC146" i="9"/>
  <c r="BC145" i="9"/>
  <c r="BC144" i="9"/>
  <c r="BC143" i="9"/>
  <c r="BC142" i="9"/>
  <c r="BC141" i="9"/>
  <c r="BC140" i="9"/>
  <c r="BC139" i="9"/>
  <c r="BC138" i="9"/>
  <c r="BC137" i="9"/>
  <c r="BC136" i="9"/>
  <c r="BC135" i="9"/>
  <c r="BC134" i="9"/>
  <c r="BC133" i="9"/>
  <c r="BC132" i="9"/>
  <c r="BC131" i="9"/>
  <c r="BC129" i="9"/>
  <c r="BC128" i="9"/>
  <c r="BC127" i="9"/>
  <c r="BC126" i="9"/>
  <c r="BC125" i="9"/>
  <c r="BC124" i="9"/>
  <c r="AG124" i="9"/>
  <c r="BC123" i="9"/>
  <c r="BC122" i="9"/>
  <c r="BC121" i="9"/>
  <c r="BC120" i="9"/>
  <c r="BC119" i="9"/>
  <c r="BC118" i="9"/>
  <c r="BC117" i="9"/>
  <c r="BC116" i="9"/>
  <c r="BC115" i="9"/>
  <c r="BC114" i="9"/>
  <c r="AG114" i="9"/>
  <c r="BC113" i="9"/>
  <c r="BC112" i="9"/>
  <c r="BC111" i="9"/>
  <c r="BC109" i="9"/>
  <c r="BC108" i="9"/>
  <c r="AG108" i="9"/>
  <c r="BC107" i="9"/>
  <c r="BC106" i="9"/>
  <c r="BC105" i="9"/>
  <c r="BC104" i="9"/>
  <c r="BC103" i="9"/>
  <c r="BC102" i="9"/>
  <c r="BC101" i="9"/>
  <c r="BC100" i="9"/>
  <c r="BC99" i="9"/>
  <c r="BC98" i="9"/>
  <c r="BC97" i="9"/>
  <c r="BC96" i="9"/>
  <c r="BC95" i="9"/>
  <c r="BC94" i="9"/>
  <c r="BC93" i="9"/>
  <c r="AG93" i="9"/>
  <c r="BC92" i="9"/>
  <c r="AG92" i="9"/>
  <c r="BC91" i="9"/>
  <c r="AG91" i="9"/>
  <c r="BC90" i="9"/>
  <c r="BC89" i="9"/>
  <c r="BC88" i="9"/>
  <c r="BC87" i="9"/>
  <c r="BC86" i="9"/>
  <c r="BC85" i="9"/>
  <c r="BC84" i="9"/>
  <c r="AG84" i="9"/>
  <c r="BC83" i="9"/>
  <c r="AG83" i="9"/>
  <c r="BC82" i="9"/>
  <c r="BC81" i="9"/>
  <c r="BC80" i="9"/>
  <c r="BC79" i="9"/>
  <c r="BC78" i="9"/>
  <c r="BC77" i="9"/>
  <c r="BC76" i="9"/>
  <c r="BC75" i="9"/>
  <c r="BC74" i="9"/>
  <c r="BC73" i="9"/>
  <c r="BC72" i="9"/>
  <c r="BC71" i="9"/>
  <c r="BC70" i="9"/>
  <c r="BC69" i="9"/>
  <c r="BC68" i="9"/>
  <c r="BC67" i="9"/>
  <c r="BC66" i="9"/>
  <c r="BC65" i="9"/>
  <c r="BC64" i="9"/>
  <c r="BC63" i="9"/>
  <c r="BC62" i="9"/>
  <c r="BC61" i="9"/>
  <c r="AG61" i="9"/>
  <c r="BC60" i="9"/>
  <c r="BC59" i="9"/>
  <c r="AG59" i="9"/>
  <c r="BC58" i="9"/>
  <c r="BC57" i="9"/>
  <c r="BC56" i="9"/>
  <c r="BC55" i="9"/>
  <c r="BC54" i="9"/>
  <c r="BC53" i="9"/>
  <c r="BC52" i="9"/>
  <c r="BC51" i="9"/>
  <c r="BC49" i="9"/>
  <c r="BC48" i="9"/>
  <c r="BC47" i="9"/>
  <c r="BC46" i="9"/>
  <c r="BC45" i="9"/>
  <c r="BC44" i="9"/>
  <c r="BC43" i="9"/>
  <c r="AG43" i="9"/>
  <c r="BC42" i="9"/>
  <c r="AG42" i="9"/>
  <c r="BC41" i="9"/>
  <c r="AG41" i="9"/>
  <c r="BC40" i="9"/>
  <c r="BC39" i="9"/>
  <c r="AG39" i="9"/>
  <c r="BC38" i="9"/>
  <c r="BC37" i="9"/>
  <c r="BC36" i="9"/>
  <c r="BC35" i="9"/>
  <c r="BC34" i="9"/>
  <c r="BC33" i="9"/>
  <c r="BC32" i="9"/>
  <c r="AG32" i="9"/>
  <c r="BC31" i="9"/>
  <c r="BC30" i="9"/>
  <c r="BC29" i="9"/>
  <c r="BC28" i="9"/>
  <c r="BC27" i="9"/>
  <c r="BC26" i="9"/>
  <c r="BC25" i="9"/>
  <c r="BC24" i="9"/>
  <c r="BC23" i="9"/>
  <c r="BC22" i="9"/>
  <c r="BC21" i="9"/>
  <c r="BC20" i="9"/>
  <c r="BC19" i="9"/>
  <c r="BC18" i="9"/>
  <c r="AG18" i="9"/>
  <c r="BC17" i="9"/>
  <c r="BC16" i="9"/>
  <c r="BC15" i="9"/>
  <c r="BC14" i="9"/>
  <c r="BC13" i="9"/>
  <c r="BC12" i="9"/>
  <c r="BC11" i="9"/>
  <c r="BC10" i="9"/>
  <c r="BC9" i="9"/>
  <c r="BC8" i="9"/>
  <c r="BC7" i="9"/>
  <c r="AG7" i="9"/>
  <c r="BC6" i="9"/>
  <c r="BC5" i="9"/>
  <c r="BC4" i="9"/>
  <c r="BC3" i="9"/>
  <c r="BC325" i="6"/>
  <c r="AG325" i="6"/>
  <c r="BC324" i="6"/>
  <c r="BC323" i="6"/>
  <c r="BC322" i="6"/>
  <c r="AG322" i="6"/>
  <c r="BC321" i="6"/>
  <c r="BC320" i="6"/>
  <c r="BC319" i="6"/>
  <c r="BC318" i="6"/>
  <c r="BC317" i="6"/>
  <c r="BC316" i="6"/>
  <c r="AG316" i="6"/>
  <c r="BC315" i="6"/>
  <c r="BC314" i="6"/>
  <c r="BC313" i="6"/>
  <c r="BC312" i="6"/>
  <c r="BC311" i="6"/>
  <c r="BC310" i="6"/>
  <c r="BC309" i="6"/>
  <c r="BC308" i="6"/>
  <c r="BC307" i="6"/>
  <c r="BC306" i="6"/>
  <c r="BC305" i="6"/>
  <c r="BC304" i="6"/>
  <c r="BC303" i="6"/>
  <c r="BC302" i="6"/>
  <c r="BC301" i="6"/>
  <c r="BC300" i="6"/>
  <c r="BC299" i="6"/>
  <c r="BC298" i="6"/>
  <c r="BC297" i="6"/>
  <c r="BC296" i="6"/>
  <c r="BC295" i="6"/>
  <c r="BC294" i="6"/>
  <c r="BC293" i="6"/>
  <c r="BC292" i="6"/>
  <c r="BC291" i="6"/>
  <c r="BC290" i="6"/>
  <c r="BC289" i="6"/>
  <c r="BC288" i="6"/>
  <c r="BC287" i="6"/>
  <c r="BC286" i="6"/>
  <c r="BC285" i="6"/>
  <c r="BC284" i="6"/>
  <c r="BC283" i="6"/>
  <c r="BC282" i="6"/>
  <c r="BC281" i="6"/>
  <c r="BC280" i="6"/>
  <c r="BC279" i="6"/>
  <c r="BC278" i="6"/>
  <c r="BC277" i="6"/>
  <c r="BC276" i="6"/>
  <c r="BC275" i="6"/>
  <c r="BC274" i="6"/>
  <c r="BC273" i="6"/>
  <c r="BC271" i="6"/>
  <c r="BC270" i="6"/>
  <c r="BC269" i="6"/>
  <c r="BC268" i="6"/>
  <c r="BC267" i="6"/>
  <c r="BC266" i="6"/>
  <c r="BC265" i="6"/>
  <c r="BC264" i="6"/>
  <c r="BC263" i="6"/>
  <c r="BC262" i="6"/>
  <c r="BC261" i="6"/>
  <c r="BC260" i="6"/>
  <c r="AG260" i="6"/>
  <c r="BC259" i="6"/>
  <c r="BC258" i="6"/>
  <c r="BC257" i="6"/>
  <c r="BC256" i="6"/>
  <c r="BC255" i="6"/>
  <c r="BC254" i="6"/>
  <c r="BC253" i="6"/>
  <c r="BC252" i="6"/>
  <c r="BC251" i="6"/>
  <c r="AL251" i="6"/>
  <c r="BC250" i="6"/>
  <c r="AL250" i="6"/>
  <c r="BC249" i="6"/>
  <c r="BC248" i="6"/>
  <c r="BC247" i="6"/>
  <c r="BC246" i="6"/>
  <c r="AL246" i="6"/>
  <c r="BC245" i="6"/>
  <c r="AL245" i="6"/>
  <c r="BC244" i="6"/>
  <c r="BC243" i="6"/>
  <c r="BC242" i="6"/>
  <c r="BC241" i="6"/>
  <c r="BC240" i="6"/>
  <c r="BC239" i="6"/>
  <c r="BC238" i="6"/>
  <c r="BC237" i="6"/>
  <c r="BC236" i="6"/>
  <c r="BC235" i="6"/>
  <c r="BC234" i="6"/>
  <c r="BC233" i="6"/>
  <c r="AG233" i="6"/>
  <c r="BC232" i="6"/>
  <c r="BC231" i="6"/>
  <c r="BC230" i="6"/>
  <c r="BC229" i="6"/>
  <c r="BC228" i="6"/>
  <c r="BC227" i="6"/>
  <c r="BC226" i="6"/>
  <c r="BC225" i="6"/>
  <c r="BC224" i="6"/>
  <c r="BC223" i="6"/>
  <c r="AG223" i="6"/>
  <c r="BC222" i="6"/>
  <c r="BC221" i="6"/>
  <c r="BC220" i="6"/>
  <c r="BC219" i="6"/>
  <c r="AG219" i="6"/>
  <c r="BC218" i="6"/>
  <c r="AG218" i="6"/>
  <c r="BC217" i="6"/>
  <c r="BC216" i="6"/>
  <c r="BC215" i="6"/>
  <c r="BC214" i="6"/>
  <c r="BC213" i="6"/>
  <c r="BC212" i="6"/>
  <c r="BC211" i="6"/>
  <c r="BC210" i="6"/>
  <c r="BC209" i="6"/>
  <c r="BC208" i="6"/>
  <c r="BC207" i="6"/>
  <c r="BC206" i="6"/>
  <c r="BC205" i="6"/>
  <c r="BC204" i="6"/>
  <c r="BC203" i="6"/>
  <c r="BC202" i="6"/>
  <c r="BC201" i="6"/>
  <c r="BC200" i="6"/>
  <c r="BC199" i="6"/>
  <c r="BC198" i="6"/>
  <c r="BC197" i="6"/>
  <c r="BC196" i="6"/>
  <c r="AG196" i="6"/>
  <c r="BC195" i="6"/>
  <c r="BC194" i="6"/>
  <c r="BC193" i="6"/>
  <c r="BC192" i="6"/>
  <c r="BC191" i="6"/>
  <c r="BC190" i="6"/>
  <c r="BC189" i="6"/>
  <c r="AG189" i="6"/>
  <c r="BC188" i="6"/>
  <c r="BC187" i="6"/>
  <c r="AG187" i="6"/>
  <c r="BC186" i="6"/>
  <c r="BC185" i="6"/>
  <c r="BC183" i="6"/>
  <c r="BC182" i="6"/>
  <c r="BC181" i="6"/>
  <c r="BC180" i="6"/>
  <c r="BC179" i="6"/>
  <c r="BC178" i="6"/>
  <c r="BC177" i="6"/>
  <c r="AG177" i="6"/>
  <c r="BC176" i="6"/>
  <c r="BC175" i="6"/>
  <c r="BC174" i="6"/>
  <c r="BC173" i="6"/>
  <c r="BC172" i="6"/>
  <c r="BC171" i="6"/>
  <c r="BC170" i="6"/>
  <c r="BC169" i="6"/>
  <c r="BC168" i="6"/>
  <c r="AG168" i="6"/>
  <c r="BC167" i="6"/>
  <c r="BC166" i="6"/>
  <c r="BC165" i="6"/>
  <c r="BC164" i="6"/>
  <c r="BC163" i="6"/>
  <c r="BC162" i="6"/>
  <c r="BC161" i="6"/>
  <c r="BC160" i="6"/>
  <c r="BC159" i="6"/>
  <c r="BC158" i="6"/>
  <c r="BC157" i="6"/>
  <c r="BC156" i="6"/>
  <c r="BC155" i="6"/>
  <c r="BC154" i="6"/>
  <c r="AG154" i="6"/>
  <c r="BC153" i="6"/>
  <c r="BC152" i="6"/>
  <c r="BC151" i="6"/>
  <c r="AG151" i="6"/>
  <c r="BC150" i="6"/>
  <c r="BC149" i="6"/>
  <c r="BC148" i="6"/>
  <c r="BC147" i="6"/>
  <c r="BC146" i="6"/>
  <c r="BC145" i="6"/>
  <c r="BC144" i="6"/>
  <c r="BC143" i="6"/>
  <c r="BC142" i="6"/>
  <c r="BC141" i="6"/>
  <c r="BC140" i="6"/>
  <c r="BC139" i="6"/>
  <c r="BC138" i="6"/>
  <c r="BC137" i="6"/>
  <c r="BC136" i="6"/>
  <c r="BC135" i="6"/>
  <c r="BC134" i="6"/>
  <c r="BC133" i="6"/>
  <c r="BC132" i="6"/>
  <c r="BC131" i="6"/>
  <c r="BC130" i="6"/>
  <c r="BC129" i="6"/>
  <c r="BC128" i="6"/>
  <c r="BC127" i="6"/>
  <c r="BC126" i="6"/>
  <c r="BC125" i="6"/>
  <c r="BC124" i="6"/>
  <c r="BC123" i="6"/>
  <c r="AG123" i="6"/>
  <c r="BC122" i="6"/>
  <c r="BC121" i="6"/>
  <c r="BC120" i="6"/>
  <c r="BC119" i="6"/>
  <c r="BC118" i="6"/>
  <c r="BC117" i="6"/>
  <c r="BC116" i="6"/>
  <c r="BC115" i="6"/>
  <c r="BC114" i="6"/>
  <c r="BC113" i="6"/>
  <c r="AG113" i="6"/>
  <c r="BC112" i="6"/>
  <c r="BC111" i="6"/>
  <c r="BC110" i="6"/>
  <c r="BC108" i="6"/>
  <c r="BC107" i="6"/>
  <c r="AG107" i="6"/>
  <c r="BC106" i="6"/>
  <c r="BC105" i="6"/>
  <c r="BC104" i="6"/>
  <c r="BC103" i="6"/>
  <c r="BC102" i="6"/>
  <c r="BC101" i="6"/>
  <c r="BC100" i="6"/>
  <c r="BC99" i="6"/>
  <c r="BC98" i="6"/>
  <c r="BC97" i="6"/>
  <c r="BC96" i="6"/>
  <c r="BC95" i="6"/>
  <c r="BC94" i="6"/>
  <c r="BC93" i="6"/>
  <c r="BC92" i="6"/>
  <c r="AG92" i="6"/>
  <c r="BC91" i="6"/>
  <c r="AG91" i="6"/>
  <c r="BC90" i="6"/>
  <c r="AG90" i="6"/>
  <c r="BC89" i="6"/>
  <c r="BC88" i="6"/>
  <c r="BC87" i="6"/>
  <c r="BC86" i="6"/>
  <c r="BC85" i="6"/>
  <c r="BC84" i="6"/>
  <c r="BC83" i="6"/>
  <c r="AG83" i="6"/>
  <c r="BC82" i="6"/>
  <c r="AG82" i="6"/>
  <c r="BC81" i="6"/>
  <c r="BC80" i="6"/>
  <c r="BC79" i="6"/>
  <c r="BC78" i="6"/>
  <c r="BC77" i="6"/>
  <c r="BC76" i="6"/>
  <c r="BC75" i="6"/>
  <c r="BC74" i="6"/>
  <c r="BC73" i="6"/>
  <c r="BC72" i="6"/>
  <c r="BC71" i="6"/>
  <c r="BC70" i="6"/>
  <c r="BC69" i="6"/>
  <c r="BC68" i="6"/>
  <c r="BC67" i="6"/>
  <c r="BC66" i="6"/>
  <c r="BC65" i="6"/>
  <c r="BC64" i="6"/>
  <c r="BC63" i="6"/>
  <c r="BC62" i="6"/>
  <c r="BC61" i="6"/>
  <c r="BC60" i="6"/>
  <c r="AG60" i="6"/>
  <c r="BC59" i="6"/>
  <c r="BC58" i="6"/>
  <c r="AG58" i="6"/>
  <c r="BC57" i="6"/>
  <c r="BC56" i="6"/>
  <c r="BC55" i="6"/>
  <c r="BC54" i="6"/>
  <c r="BC53" i="6"/>
  <c r="BC52" i="6"/>
  <c r="BC51" i="6"/>
  <c r="BC50" i="6"/>
  <c r="BC49" i="6"/>
  <c r="BC48" i="6"/>
  <c r="BC47" i="6"/>
  <c r="BC46" i="6"/>
  <c r="BC45" i="6"/>
  <c r="BC44" i="6"/>
  <c r="BC43" i="6"/>
  <c r="BC42" i="6"/>
  <c r="AG42" i="6"/>
  <c r="BC41" i="6"/>
  <c r="AG41" i="6"/>
  <c r="BC40" i="6"/>
  <c r="BC39" i="6"/>
  <c r="AG39" i="6"/>
  <c r="BC38" i="6"/>
  <c r="BC37" i="6"/>
  <c r="BC36" i="6"/>
  <c r="BC35" i="6"/>
  <c r="BC34" i="6"/>
  <c r="BC33" i="6"/>
  <c r="BC32" i="6"/>
  <c r="AG32" i="6"/>
  <c r="BC31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AG18" i="6"/>
  <c r="BC17" i="6"/>
  <c r="BC16" i="6"/>
  <c r="BC15" i="6"/>
  <c r="BC14" i="6"/>
  <c r="BC13" i="6"/>
  <c r="BC12" i="6"/>
  <c r="BC11" i="6"/>
  <c r="BC10" i="6"/>
  <c r="BC9" i="6"/>
  <c r="BC8" i="6"/>
  <c r="BC7" i="6"/>
  <c r="AG7" i="6"/>
  <c r="BC6" i="6"/>
  <c r="BC5" i="6"/>
  <c r="BC4" i="6"/>
  <c r="BC3" i="6"/>
  <c r="BC325" i="7"/>
  <c r="AG325" i="7"/>
  <c r="BC324" i="7"/>
  <c r="BC323" i="7"/>
  <c r="BC322" i="7"/>
  <c r="AG322" i="7"/>
  <c r="BC321" i="7"/>
  <c r="BC320" i="7"/>
  <c r="BC319" i="7"/>
  <c r="BC318" i="7"/>
  <c r="BC317" i="7"/>
  <c r="BC316" i="7"/>
  <c r="AG316" i="7"/>
  <c r="BC315" i="7"/>
  <c r="BC314" i="7"/>
  <c r="BC313" i="7"/>
  <c r="BC312" i="7"/>
  <c r="BC311" i="7"/>
  <c r="BC310" i="7"/>
  <c r="BC309" i="7"/>
  <c r="BC308" i="7"/>
  <c r="BC307" i="7"/>
  <c r="BC306" i="7"/>
  <c r="BC305" i="7"/>
  <c r="BC304" i="7"/>
  <c r="BC303" i="7"/>
  <c r="BC302" i="7"/>
  <c r="BC301" i="7"/>
  <c r="BC300" i="7"/>
  <c r="BC299" i="7"/>
  <c r="BC298" i="7"/>
  <c r="BC297" i="7"/>
  <c r="BC296" i="7"/>
  <c r="BC295" i="7"/>
  <c r="BC294" i="7"/>
  <c r="BC293" i="7"/>
  <c r="BC292" i="7"/>
  <c r="BC291" i="7"/>
  <c r="BC290" i="7"/>
  <c r="BC289" i="7"/>
  <c r="BC288" i="7"/>
  <c r="BC287" i="7"/>
  <c r="BC286" i="7"/>
  <c r="BC285" i="7"/>
  <c r="BC284" i="7"/>
  <c r="BC283" i="7"/>
  <c r="BC282" i="7"/>
  <c r="BC281" i="7"/>
  <c r="BC280" i="7"/>
  <c r="BC279" i="7"/>
  <c r="BC278" i="7"/>
  <c r="BC277" i="7"/>
  <c r="BC276" i="7"/>
  <c r="BC275" i="7"/>
  <c r="BC274" i="7"/>
  <c r="BC273" i="7"/>
  <c r="BC271" i="7"/>
  <c r="BC270" i="7"/>
  <c r="BC269" i="7"/>
  <c r="BC268" i="7"/>
  <c r="BC267" i="7"/>
  <c r="BC266" i="7"/>
  <c r="BC265" i="7"/>
  <c r="BC264" i="7"/>
  <c r="BC263" i="7"/>
  <c r="BC262" i="7"/>
  <c r="BC261" i="7"/>
  <c r="BC260" i="7"/>
  <c r="AG260" i="7"/>
  <c r="BC259" i="7"/>
  <c r="BC258" i="7"/>
  <c r="BC257" i="7"/>
  <c r="BC256" i="7"/>
  <c r="BC255" i="7"/>
  <c r="BC254" i="7"/>
  <c r="BC253" i="7"/>
  <c r="BC252" i="7"/>
  <c r="BC251" i="7"/>
  <c r="AL251" i="7"/>
  <c r="BC250" i="7"/>
  <c r="AL250" i="7"/>
  <c r="BC249" i="7"/>
  <c r="BC248" i="7"/>
  <c r="BC247" i="7"/>
  <c r="BC246" i="7"/>
  <c r="AL246" i="7"/>
  <c r="BC245" i="7"/>
  <c r="AL245" i="7"/>
  <c r="BC244" i="7"/>
  <c r="BC243" i="7"/>
  <c r="BC242" i="7"/>
  <c r="BC241" i="7"/>
  <c r="BC240" i="7"/>
  <c r="BC239" i="7"/>
  <c r="BC238" i="7"/>
  <c r="BC237" i="7"/>
  <c r="BC236" i="7"/>
  <c r="BC235" i="7"/>
  <c r="BC234" i="7"/>
  <c r="BC233" i="7"/>
  <c r="AG233" i="7"/>
  <c r="BC232" i="7"/>
  <c r="BC231" i="7"/>
  <c r="BC230" i="7"/>
  <c r="BC229" i="7"/>
  <c r="BC228" i="7"/>
  <c r="BC227" i="7"/>
  <c r="BC226" i="7"/>
  <c r="BC225" i="7"/>
  <c r="BC224" i="7"/>
  <c r="BC223" i="7"/>
  <c r="AG223" i="7"/>
  <c r="BC222" i="7"/>
  <c r="BC221" i="7"/>
  <c r="BC220" i="7"/>
  <c r="BC219" i="7"/>
  <c r="AG219" i="7"/>
  <c r="BC218" i="7"/>
  <c r="AG218" i="7"/>
  <c r="BC217" i="7"/>
  <c r="BC216" i="7"/>
  <c r="BC215" i="7"/>
  <c r="BC214" i="7"/>
  <c r="BC213" i="7"/>
  <c r="BC212" i="7"/>
  <c r="BC211" i="7"/>
  <c r="BC210" i="7"/>
  <c r="BC209" i="7"/>
  <c r="BC208" i="7"/>
  <c r="BC207" i="7"/>
  <c r="BC206" i="7"/>
  <c r="BC205" i="7"/>
  <c r="BC204" i="7"/>
  <c r="BC203" i="7"/>
  <c r="BC202" i="7"/>
  <c r="BC201" i="7"/>
  <c r="BC200" i="7"/>
  <c r="BC199" i="7"/>
  <c r="BC198" i="7"/>
  <c r="BC197" i="7"/>
  <c r="BC196" i="7"/>
  <c r="AG196" i="7"/>
  <c r="BC195" i="7"/>
  <c r="BC194" i="7"/>
  <c r="BC193" i="7"/>
  <c r="BC192" i="7"/>
  <c r="BC191" i="7"/>
  <c r="BC190" i="7"/>
  <c r="BC189" i="7"/>
  <c r="AG189" i="7"/>
  <c r="BC188" i="7"/>
  <c r="BC187" i="7"/>
  <c r="AG187" i="7"/>
  <c r="BC186" i="7"/>
  <c r="BC185" i="7"/>
  <c r="BC183" i="7"/>
  <c r="BC182" i="7"/>
  <c r="BC181" i="7"/>
  <c r="BC180" i="7"/>
  <c r="BC179" i="7"/>
  <c r="BC178" i="7"/>
  <c r="BC177" i="7"/>
  <c r="AG177" i="7"/>
  <c r="BC176" i="7"/>
  <c r="BC175" i="7"/>
  <c r="BC174" i="7"/>
  <c r="BC173" i="7"/>
  <c r="BC172" i="7"/>
  <c r="BC171" i="7"/>
  <c r="BC170" i="7"/>
  <c r="BC169" i="7"/>
  <c r="BC168" i="7"/>
  <c r="BC167" i="7"/>
  <c r="AG167" i="7"/>
  <c r="BC166" i="7"/>
  <c r="BC165" i="7"/>
  <c r="BC164" i="7"/>
  <c r="BC163" i="7"/>
  <c r="BC162" i="7"/>
  <c r="BC161" i="7"/>
  <c r="BC160" i="7"/>
  <c r="BC159" i="7"/>
  <c r="BC158" i="7"/>
  <c r="BC157" i="7"/>
  <c r="BC156" i="7"/>
  <c r="BC155" i="7"/>
  <c r="BC154" i="7"/>
  <c r="BC153" i="7"/>
  <c r="BC152" i="7"/>
  <c r="BC151" i="7"/>
  <c r="AG151" i="7"/>
  <c r="BC150" i="7"/>
  <c r="BC149" i="7"/>
  <c r="BC148" i="7"/>
  <c r="BC147" i="7"/>
  <c r="BC146" i="7"/>
  <c r="BC145" i="7"/>
  <c r="BC144" i="7"/>
  <c r="BC143" i="7"/>
  <c r="BC142" i="7"/>
  <c r="BC141" i="7"/>
  <c r="BC140" i="7"/>
  <c r="BC139" i="7"/>
  <c r="BC138" i="7"/>
  <c r="BC137" i="7"/>
  <c r="BC136" i="7"/>
  <c r="BC135" i="7"/>
  <c r="BC134" i="7"/>
  <c r="BC133" i="7"/>
  <c r="BC132" i="7"/>
  <c r="BC131" i="7"/>
  <c r="BC130" i="7"/>
  <c r="BC129" i="7"/>
  <c r="BC128" i="7"/>
  <c r="BC127" i="7"/>
  <c r="BC126" i="7"/>
  <c r="BC125" i="7"/>
  <c r="BC124" i="7"/>
  <c r="BC123" i="7"/>
  <c r="AG123" i="7"/>
  <c r="BC122" i="7"/>
  <c r="BC121" i="7"/>
  <c r="BC120" i="7"/>
  <c r="BC119" i="7"/>
  <c r="BC118" i="7"/>
  <c r="BC117" i="7"/>
  <c r="BC116" i="7"/>
  <c r="BC115" i="7"/>
  <c r="BC114" i="7"/>
  <c r="BC113" i="7"/>
  <c r="AG113" i="7"/>
  <c r="BC112" i="7"/>
  <c r="BC111" i="7"/>
  <c r="BC110" i="7"/>
  <c r="BC108" i="7"/>
  <c r="BC107" i="7"/>
  <c r="AG107" i="7"/>
  <c r="BC106" i="7"/>
  <c r="BC105" i="7"/>
  <c r="BC104" i="7"/>
  <c r="BC103" i="7"/>
  <c r="BC102" i="7"/>
  <c r="BC101" i="7"/>
  <c r="BC100" i="7"/>
  <c r="BC99" i="7"/>
  <c r="BC98" i="7"/>
  <c r="BC97" i="7"/>
  <c r="BC96" i="7"/>
  <c r="BC95" i="7"/>
  <c r="BC94" i="7"/>
  <c r="BC93" i="7"/>
  <c r="BC92" i="7"/>
  <c r="AG92" i="7"/>
  <c r="BC91" i="7"/>
  <c r="AG91" i="7"/>
  <c r="BC90" i="7"/>
  <c r="AG90" i="7"/>
  <c r="BC89" i="7"/>
  <c r="BC88" i="7"/>
  <c r="BC87" i="7"/>
  <c r="BC86" i="7"/>
  <c r="BC85" i="7"/>
  <c r="BC84" i="7"/>
  <c r="BC83" i="7"/>
  <c r="AG83" i="7"/>
  <c r="BC82" i="7"/>
  <c r="AG82" i="7"/>
  <c r="BC81" i="7"/>
  <c r="BC80" i="7"/>
  <c r="BC79" i="7"/>
  <c r="BC78" i="7"/>
  <c r="BC77" i="7"/>
  <c r="BC76" i="7"/>
  <c r="BC75" i="7"/>
  <c r="BC74" i="7"/>
  <c r="BC73" i="7"/>
  <c r="BC72" i="7"/>
  <c r="BC71" i="7"/>
  <c r="BC70" i="7"/>
  <c r="BC69" i="7"/>
  <c r="BC68" i="7"/>
  <c r="BC67" i="7"/>
  <c r="BC66" i="7"/>
  <c r="BC65" i="7"/>
  <c r="BC64" i="7"/>
  <c r="BC63" i="7"/>
  <c r="BC62" i="7"/>
  <c r="BC61" i="7"/>
  <c r="BC60" i="7"/>
  <c r="AG60" i="7"/>
  <c r="BC59" i="7"/>
  <c r="BC58" i="7"/>
  <c r="AG58" i="7"/>
  <c r="BC57" i="7"/>
  <c r="BC56" i="7"/>
  <c r="BC55" i="7"/>
  <c r="BC54" i="7"/>
  <c r="BC53" i="7"/>
  <c r="BC52" i="7"/>
  <c r="BC51" i="7"/>
  <c r="BC50" i="7"/>
  <c r="BC49" i="7"/>
  <c r="BC48" i="7"/>
  <c r="BC47" i="7"/>
  <c r="BC46" i="7"/>
  <c r="BC45" i="7"/>
  <c r="BC44" i="7"/>
  <c r="BC43" i="7"/>
  <c r="AG43" i="7"/>
  <c r="BC42" i="7"/>
  <c r="AG42" i="7"/>
  <c r="BC41" i="7"/>
  <c r="AG41" i="7"/>
  <c r="BC40" i="7"/>
  <c r="BC39" i="7"/>
  <c r="AG39" i="7"/>
  <c r="BC38" i="7"/>
  <c r="BC37" i="7"/>
  <c r="BC36" i="7"/>
  <c r="BC35" i="7"/>
  <c r="BC34" i="7"/>
  <c r="BC33" i="7"/>
  <c r="BC32" i="7"/>
  <c r="AG32" i="7"/>
  <c r="BC31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AG18" i="7"/>
  <c r="BC17" i="7"/>
  <c r="BC16" i="7"/>
  <c r="BC15" i="7"/>
  <c r="BC14" i="7"/>
  <c r="BC13" i="7"/>
  <c r="BC12" i="7"/>
  <c r="BC11" i="7"/>
  <c r="BC10" i="7"/>
  <c r="BC9" i="7"/>
  <c r="BC8" i="7"/>
  <c r="BC7" i="7"/>
  <c r="AG7" i="7"/>
  <c r="BC6" i="7"/>
  <c r="BC5" i="7"/>
  <c r="BC4" i="7"/>
  <c r="BC3" i="7"/>
  <c r="BC325" i="5"/>
  <c r="BC324" i="5"/>
  <c r="BC323" i="5"/>
  <c r="BC322" i="5"/>
  <c r="BC321" i="5"/>
  <c r="AG321" i="5"/>
  <c r="BC320" i="5"/>
  <c r="BC319" i="5"/>
  <c r="BC318" i="5"/>
  <c r="BC317" i="5"/>
  <c r="BC316" i="5"/>
  <c r="AG316" i="5"/>
  <c r="BC315" i="5"/>
  <c r="BC314" i="5"/>
  <c r="BC313" i="5"/>
  <c r="BC312" i="5"/>
  <c r="BC311" i="5"/>
  <c r="BC310" i="5"/>
  <c r="BC309" i="5"/>
  <c r="BC308" i="5"/>
  <c r="BC307" i="5"/>
  <c r="BC306" i="5"/>
  <c r="BC305" i="5"/>
  <c r="BC304" i="5"/>
  <c r="BC303" i="5"/>
  <c r="BC302" i="5"/>
  <c r="BC301" i="5"/>
  <c r="BC300" i="5"/>
  <c r="BC299" i="5"/>
  <c r="BC298" i="5"/>
  <c r="BC297" i="5"/>
  <c r="BC296" i="5"/>
  <c r="BC295" i="5"/>
  <c r="BC294" i="5"/>
  <c r="BC293" i="5"/>
  <c r="BC292" i="5"/>
  <c r="BC291" i="5"/>
  <c r="BC290" i="5"/>
  <c r="BC289" i="5"/>
  <c r="BC288" i="5"/>
  <c r="BC287" i="5"/>
  <c r="BC286" i="5"/>
  <c r="BC285" i="5"/>
  <c r="BC284" i="5"/>
  <c r="BC283" i="5"/>
  <c r="BC282" i="5"/>
  <c r="BC281" i="5"/>
  <c r="BC280" i="5"/>
  <c r="BC279" i="5"/>
  <c r="BC278" i="5"/>
  <c r="BC277" i="5"/>
  <c r="BC276" i="5"/>
  <c r="BC275" i="5"/>
  <c r="BC274" i="5"/>
  <c r="BC273" i="5"/>
  <c r="BC271" i="5"/>
  <c r="BC270" i="5"/>
  <c r="BC269" i="5"/>
  <c r="BC268" i="5"/>
  <c r="BC267" i="5"/>
  <c r="BC266" i="5"/>
  <c r="BC265" i="5"/>
  <c r="BC264" i="5"/>
  <c r="BC263" i="5"/>
  <c r="BC262" i="5"/>
  <c r="BC261" i="5"/>
  <c r="BC260" i="5"/>
  <c r="AG260" i="5"/>
  <c r="BC259" i="5"/>
  <c r="BC258" i="5"/>
  <c r="BC257" i="5"/>
  <c r="BC256" i="5"/>
  <c r="BC255" i="5"/>
  <c r="BC254" i="5"/>
  <c r="BC253" i="5"/>
  <c r="BC252" i="5"/>
  <c r="BC251" i="5"/>
  <c r="AL251" i="5"/>
  <c r="BC250" i="5"/>
  <c r="AL250" i="5"/>
  <c r="BC249" i="5"/>
  <c r="BC248" i="5"/>
  <c r="BC247" i="5"/>
  <c r="BC246" i="5"/>
  <c r="AL246" i="5"/>
  <c r="BC245" i="5"/>
  <c r="AL245" i="5"/>
  <c r="BC244" i="5"/>
  <c r="BC243" i="5"/>
  <c r="BC242" i="5"/>
  <c r="BC241" i="5"/>
  <c r="BC240" i="5"/>
  <c r="BC239" i="5"/>
  <c r="BC238" i="5"/>
  <c r="BC237" i="5"/>
  <c r="BC236" i="5"/>
  <c r="BC235" i="5"/>
  <c r="BC234" i="5"/>
  <c r="BC233" i="5"/>
  <c r="BC232" i="5"/>
  <c r="BC231" i="5"/>
  <c r="BC230" i="5"/>
  <c r="BC229" i="5"/>
  <c r="BC228" i="5"/>
  <c r="BC227" i="5"/>
  <c r="BC226" i="5"/>
  <c r="BC225" i="5"/>
  <c r="BC224" i="5"/>
  <c r="BC223" i="5"/>
  <c r="AG223" i="5"/>
  <c r="BC222" i="5"/>
  <c r="BC221" i="5"/>
  <c r="BC220" i="5"/>
  <c r="BC219" i="5"/>
  <c r="BC218" i="5"/>
  <c r="BC217" i="5"/>
  <c r="BC216" i="5"/>
  <c r="BC215" i="5"/>
  <c r="BC214" i="5"/>
  <c r="BC213" i="5"/>
  <c r="BC212" i="5"/>
  <c r="BC211" i="5"/>
  <c r="BC210" i="5"/>
  <c r="BC209" i="5"/>
  <c r="BC208" i="5"/>
  <c r="BC207" i="5"/>
  <c r="BC206" i="5"/>
  <c r="BC205" i="5"/>
  <c r="BC204" i="5"/>
  <c r="BC203" i="5"/>
  <c r="BC202" i="5"/>
  <c r="BC201" i="5"/>
  <c r="BC200" i="5"/>
  <c r="BC199" i="5"/>
  <c r="BC198" i="5"/>
  <c r="BC197" i="5"/>
  <c r="BC196" i="5"/>
  <c r="BC195" i="5"/>
  <c r="BC194" i="5"/>
  <c r="BC193" i="5"/>
  <c r="BC192" i="5"/>
  <c r="BC191" i="5"/>
  <c r="BC190" i="5"/>
  <c r="BC189" i="5"/>
  <c r="AG189" i="5"/>
  <c r="BC188" i="5"/>
  <c r="BC187" i="5"/>
  <c r="AG187" i="5"/>
  <c r="BC186" i="5"/>
  <c r="BC185" i="5"/>
  <c r="BC183" i="5"/>
  <c r="BC182" i="5"/>
  <c r="BC181" i="5"/>
  <c r="BC180" i="5"/>
  <c r="BC179" i="5"/>
  <c r="BC178" i="5"/>
  <c r="BC177" i="5"/>
  <c r="AG177" i="5"/>
  <c r="BC176" i="5"/>
  <c r="BC175" i="5"/>
  <c r="BC174" i="5"/>
  <c r="BC173" i="5"/>
  <c r="BC172" i="5"/>
  <c r="BC171" i="5"/>
  <c r="BC170" i="5"/>
  <c r="BC169" i="5"/>
  <c r="BC168" i="5"/>
  <c r="BC167" i="5"/>
  <c r="BC166" i="5"/>
  <c r="BC165" i="5"/>
  <c r="BC164" i="5"/>
  <c r="BC163" i="5"/>
  <c r="BC162" i="5"/>
  <c r="BC161" i="5"/>
  <c r="BC160" i="5"/>
  <c r="BC159" i="5"/>
  <c r="BC158" i="5"/>
  <c r="BC157" i="5"/>
  <c r="BC156" i="5"/>
  <c r="BC155" i="5"/>
  <c r="BC154" i="5"/>
  <c r="BC153" i="5"/>
  <c r="BC152" i="5"/>
  <c r="BC151" i="5"/>
  <c r="AG151" i="5"/>
  <c r="BC150" i="5"/>
  <c r="BC149" i="5"/>
  <c r="BC148" i="5"/>
  <c r="BC147" i="5"/>
  <c r="BC146" i="5"/>
  <c r="BC145" i="5"/>
  <c r="BC144" i="5"/>
  <c r="BC143" i="5"/>
  <c r="BC142" i="5"/>
  <c r="BC141" i="5"/>
  <c r="BC140" i="5"/>
  <c r="BC139" i="5"/>
  <c r="BC138" i="5"/>
  <c r="BC137" i="5"/>
  <c r="BC136" i="5"/>
  <c r="BC135" i="5"/>
  <c r="BC134" i="5"/>
  <c r="BC133" i="5"/>
  <c r="BC132" i="5"/>
  <c r="BC131" i="5"/>
  <c r="BC130" i="5"/>
  <c r="BC129" i="5"/>
  <c r="BC128" i="5"/>
  <c r="BC127" i="5"/>
  <c r="BC126" i="5"/>
  <c r="BC125" i="5"/>
  <c r="BC124" i="5"/>
  <c r="BC123" i="5"/>
  <c r="AG123" i="5"/>
  <c r="BC122" i="5"/>
  <c r="BC121" i="5"/>
  <c r="BC120" i="5"/>
  <c r="BC119" i="5"/>
  <c r="BC118" i="5"/>
  <c r="BC117" i="5"/>
  <c r="BC116" i="5"/>
  <c r="BC115" i="5"/>
  <c r="BC114" i="5"/>
  <c r="BC113" i="5"/>
  <c r="AG113" i="5"/>
  <c r="BC112" i="5"/>
  <c r="BC111" i="5"/>
  <c r="BC110" i="5"/>
  <c r="BC109" i="5"/>
  <c r="BC108" i="5"/>
  <c r="BC107" i="5"/>
  <c r="BC106" i="5"/>
  <c r="BC105" i="5"/>
  <c r="BC104" i="5"/>
  <c r="BC103" i="5"/>
  <c r="BC102" i="5"/>
  <c r="BC100" i="5"/>
  <c r="BC99" i="5"/>
  <c r="BC98" i="5"/>
  <c r="BC97" i="5"/>
  <c r="BC96" i="5"/>
  <c r="BC95" i="5"/>
  <c r="BC94" i="5"/>
  <c r="BC93" i="5"/>
  <c r="BC92" i="5"/>
  <c r="AG92" i="5"/>
  <c r="BC91" i="5"/>
  <c r="AG91" i="5"/>
  <c r="BC90" i="5"/>
  <c r="AG90" i="5"/>
  <c r="BC89" i="5"/>
  <c r="BC88" i="5"/>
  <c r="BC87" i="5"/>
  <c r="BC86" i="5"/>
  <c r="BC85" i="5"/>
  <c r="BC84" i="5"/>
  <c r="BC83" i="5"/>
  <c r="AG83" i="5"/>
  <c r="BC82" i="5"/>
  <c r="AG82" i="5"/>
  <c r="BC81" i="5"/>
  <c r="BC80" i="5"/>
  <c r="BC79" i="5"/>
  <c r="BC78" i="5"/>
  <c r="BC77" i="5"/>
  <c r="BC76" i="5"/>
  <c r="BC75" i="5"/>
  <c r="BC74" i="5"/>
  <c r="BC73" i="5"/>
  <c r="BC72" i="5"/>
  <c r="BC71" i="5"/>
  <c r="BC70" i="5"/>
  <c r="BC69" i="5"/>
  <c r="BC68" i="5"/>
  <c r="BC67" i="5"/>
  <c r="BC66" i="5"/>
  <c r="BC65" i="5"/>
  <c r="BC64" i="5"/>
  <c r="BC63" i="5"/>
  <c r="BC62" i="5"/>
  <c r="BC61" i="5"/>
  <c r="BC60" i="5"/>
  <c r="AG60" i="5"/>
  <c r="BC59" i="5"/>
  <c r="BC58" i="5"/>
  <c r="AG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AG42" i="5"/>
  <c r="BC41" i="5"/>
  <c r="AG41" i="5"/>
  <c r="BC40" i="5"/>
  <c r="BC39" i="5"/>
  <c r="AG39" i="5"/>
  <c r="BC38" i="5"/>
  <c r="BC37" i="5"/>
  <c r="BC36" i="5"/>
  <c r="BC35" i="5"/>
  <c r="BC34" i="5"/>
  <c r="BC33" i="5"/>
  <c r="BC32" i="5"/>
  <c r="BC31" i="5"/>
  <c r="AG31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AG7" i="5"/>
  <c r="BC6" i="5"/>
  <c r="BC5" i="5"/>
  <c r="BC4" i="5"/>
  <c r="BC3" i="5"/>
  <c r="BC325" i="4"/>
  <c r="BC324" i="4"/>
  <c r="BC323" i="4"/>
  <c r="BC322" i="4"/>
  <c r="BC321" i="4"/>
  <c r="BC320" i="4"/>
  <c r="BC319" i="4"/>
  <c r="BC318" i="4"/>
  <c r="BC317" i="4"/>
  <c r="BC316" i="4"/>
  <c r="BC315" i="4"/>
  <c r="BC314" i="4"/>
  <c r="BC313" i="4"/>
  <c r="BC312" i="4"/>
  <c r="BC311" i="4"/>
  <c r="BC310" i="4"/>
  <c r="BC309" i="4"/>
  <c r="BC308" i="4"/>
  <c r="BC307" i="4"/>
  <c r="BC306" i="4"/>
  <c r="BC305" i="4"/>
  <c r="BC304" i="4"/>
  <c r="BC303" i="4"/>
  <c r="BC302" i="4"/>
  <c r="BC301" i="4"/>
  <c r="BC300" i="4"/>
  <c r="BC299" i="4"/>
  <c r="BC298" i="4"/>
  <c r="BC297" i="4"/>
  <c r="BC296" i="4"/>
  <c r="BC295" i="4"/>
  <c r="BC294" i="4"/>
  <c r="BC293" i="4"/>
  <c r="BC292" i="4"/>
  <c r="BC291" i="4"/>
  <c r="BC290" i="4"/>
  <c r="BC289" i="4"/>
  <c r="BC288" i="4"/>
  <c r="BC287" i="4"/>
  <c r="BC286" i="4"/>
  <c r="BC285" i="4"/>
  <c r="BC284" i="4"/>
  <c r="BC283" i="4"/>
  <c r="BC282" i="4"/>
  <c r="BC281" i="4"/>
  <c r="BC280" i="4"/>
  <c r="BC279" i="4"/>
  <c r="BC278" i="4"/>
  <c r="BC277" i="4"/>
  <c r="BC276" i="4"/>
  <c r="BC275" i="4"/>
  <c r="BC274" i="4"/>
  <c r="BC273" i="4"/>
  <c r="BC271" i="4"/>
  <c r="BC270" i="4"/>
  <c r="BC269" i="4"/>
  <c r="BC268" i="4"/>
  <c r="BC267" i="4"/>
  <c r="BC266" i="4"/>
  <c r="BC265" i="4"/>
  <c r="BC264" i="4"/>
  <c r="BC263" i="4"/>
  <c r="BC262" i="4"/>
  <c r="BC261" i="4"/>
  <c r="BC260" i="4"/>
  <c r="BC259" i="4"/>
  <c r="BC258" i="4"/>
  <c r="BC257" i="4"/>
  <c r="BC256" i="4"/>
  <c r="BC255" i="4"/>
  <c r="BC254" i="4"/>
  <c r="BC253" i="4"/>
  <c r="BC252" i="4"/>
  <c r="BC251" i="4"/>
  <c r="AL251" i="4"/>
  <c r="BC250" i="4"/>
  <c r="AL250" i="4"/>
  <c r="BC249" i="4"/>
  <c r="BC248" i="4"/>
  <c r="BC247" i="4"/>
  <c r="BC246" i="4"/>
  <c r="AL246" i="4"/>
  <c r="BC245" i="4"/>
  <c r="AL245" i="4"/>
  <c r="BC244" i="4"/>
  <c r="BC243" i="4"/>
  <c r="BC242" i="4"/>
  <c r="BC241" i="4"/>
  <c r="BC240" i="4"/>
  <c r="BC239" i="4"/>
  <c r="BC238" i="4"/>
  <c r="BC237" i="4"/>
  <c r="BC236" i="4"/>
  <c r="BC235" i="4"/>
  <c r="BC234" i="4"/>
  <c r="BC233" i="4"/>
  <c r="BC232" i="4"/>
  <c r="BC231" i="4"/>
  <c r="BC230" i="4"/>
  <c r="BC229" i="4"/>
  <c r="BC228" i="4"/>
  <c r="BC227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4" i="4"/>
  <c r="BC203" i="4"/>
  <c r="BC202" i="4"/>
  <c r="BC201" i="4"/>
  <c r="BC200" i="4"/>
  <c r="BC199" i="4"/>
  <c r="BC198" i="4"/>
  <c r="BC197" i="4"/>
  <c r="BC196" i="4"/>
  <c r="BC195" i="4"/>
  <c r="BC194" i="4"/>
  <c r="BC193" i="4"/>
  <c r="BC192" i="4"/>
  <c r="BC191" i="4"/>
  <c r="BC190" i="4"/>
  <c r="BC189" i="4"/>
  <c r="AG189" i="4"/>
  <c r="BC188" i="4"/>
  <c r="BC187" i="4"/>
  <c r="AG187" i="4"/>
  <c r="BC186" i="4"/>
  <c r="BC185" i="4"/>
  <c r="BC183" i="4"/>
  <c r="BC182" i="4"/>
  <c r="BC181" i="4"/>
  <c r="BC180" i="4"/>
  <c r="BC179" i="4"/>
  <c r="BC178" i="4"/>
  <c r="BC177" i="4"/>
  <c r="AG177" i="4"/>
  <c r="BC176" i="4"/>
  <c r="BC175" i="4"/>
  <c r="BC174" i="4"/>
  <c r="BC173" i="4"/>
  <c r="BC172" i="4"/>
  <c r="BC171" i="4"/>
  <c r="BC170" i="4"/>
  <c r="BC169" i="4"/>
  <c r="BC168" i="4"/>
  <c r="BC167" i="4"/>
  <c r="BC166" i="4"/>
  <c r="BC165" i="4"/>
  <c r="BC164" i="4"/>
  <c r="BC163" i="4"/>
  <c r="BC162" i="4"/>
  <c r="BC161" i="4"/>
  <c r="BC160" i="4"/>
  <c r="BC159" i="4"/>
  <c r="BC158" i="4"/>
  <c r="BC157" i="4"/>
  <c r="BC156" i="4"/>
  <c r="BC155" i="4"/>
  <c r="BC154" i="4"/>
  <c r="BC153" i="4"/>
  <c r="BC152" i="4"/>
  <c r="BC151" i="4"/>
  <c r="BC150" i="4"/>
  <c r="BC149" i="4"/>
  <c r="BC148" i="4"/>
  <c r="BC147" i="4"/>
  <c r="BC146" i="4"/>
  <c r="BC145" i="4"/>
  <c r="BC144" i="4"/>
  <c r="BC143" i="4"/>
  <c r="BC142" i="4"/>
  <c r="BC141" i="4"/>
  <c r="BC140" i="4"/>
  <c r="BC139" i="4"/>
  <c r="BC138" i="4"/>
  <c r="BC137" i="4"/>
  <c r="BC136" i="4"/>
  <c r="BC135" i="4"/>
  <c r="BC134" i="4"/>
  <c r="BC133" i="4"/>
  <c r="BC132" i="4"/>
  <c r="BC131" i="4"/>
  <c r="BC130" i="4"/>
  <c r="BC129" i="4"/>
  <c r="BC128" i="4"/>
  <c r="BC127" i="4"/>
  <c r="BC126" i="4"/>
  <c r="BC125" i="4"/>
  <c r="BC124" i="4"/>
  <c r="BC123" i="4"/>
  <c r="BC122" i="4"/>
  <c r="BC121" i="4"/>
  <c r="BC120" i="4"/>
  <c r="BC119" i="4"/>
  <c r="BC118" i="4"/>
  <c r="BC117" i="4"/>
  <c r="BC116" i="4"/>
  <c r="BC115" i="4"/>
  <c r="BC114" i="4"/>
  <c r="BC113" i="4"/>
  <c r="AG113" i="4"/>
  <c r="BC112" i="4"/>
  <c r="BC111" i="4"/>
  <c r="BC110" i="4"/>
  <c r="BC109" i="4"/>
  <c r="BC108" i="4"/>
  <c r="BC107" i="4"/>
  <c r="BC106" i="4"/>
  <c r="BC105" i="4"/>
  <c r="BC104" i="4"/>
  <c r="BC103" i="4"/>
  <c r="BC102" i="4"/>
  <c r="BC100" i="4"/>
  <c r="BC99" i="4"/>
  <c r="BC98" i="4"/>
  <c r="BC97" i="4"/>
  <c r="BC96" i="4"/>
  <c r="BC95" i="4"/>
  <c r="BC94" i="4"/>
  <c r="BC93" i="4"/>
  <c r="BC92" i="4"/>
  <c r="AG92" i="4"/>
  <c r="BC91" i="4"/>
  <c r="BC90" i="4"/>
  <c r="BC89" i="4"/>
  <c r="BC88" i="4"/>
  <c r="BC87" i="4"/>
  <c r="BC86" i="4"/>
  <c r="BC85" i="4"/>
  <c r="BC84" i="4"/>
  <c r="BC83" i="4"/>
  <c r="AG83" i="4"/>
  <c r="BC82" i="4"/>
  <c r="AG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BC66" i="4"/>
  <c r="BC65" i="4"/>
  <c r="BC64" i="4"/>
  <c r="BC63" i="4"/>
  <c r="BC62" i="4"/>
  <c r="BC61" i="4"/>
  <c r="BC60" i="4"/>
  <c r="AG60" i="4"/>
  <c r="BC59" i="4"/>
  <c r="BC58" i="4"/>
  <c r="AG58" i="4"/>
  <c r="BC57" i="4"/>
  <c r="BC56" i="4"/>
  <c r="BC55" i="4"/>
  <c r="BC54" i="4"/>
  <c r="BC53" i="4"/>
  <c r="BC52" i="4"/>
  <c r="BC51" i="4"/>
  <c r="BC50" i="4"/>
  <c r="BC49" i="4"/>
  <c r="BC48" i="4"/>
  <c r="BC47" i="4"/>
  <c r="BC46" i="4"/>
  <c r="BC45" i="4"/>
  <c r="BC44" i="4"/>
  <c r="BC43" i="4"/>
  <c r="BC42" i="4"/>
  <c r="AG42" i="4"/>
  <c r="BC41" i="4"/>
  <c r="AG41" i="4"/>
  <c r="BC40" i="4"/>
  <c r="BC39" i="4"/>
  <c r="AG39" i="4"/>
  <c r="BC38" i="4"/>
  <c r="BC37" i="4"/>
  <c r="BC36" i="4"/>
  <c r="BC35" i="4"/>
  <c r="BC34" i="4"/>
  <c r="BC33" i="4"/>
  <c r="BC32" i="4"/>
  <c r="BC31" i="4"/>
  <c r="BC30" i="4"/>
  <c r="BC29" i="4"/>
  <c r="BC28" i="4"/>
  <c r="BC27" i="4"/>
  <c r="BC26" i="4"/>
  <c r="BC25" i="4"/>
  <c r="BC24" i="4"/>
  <c r="BC23" i="4"/>
  <c r="BC22" i="4"/>
  <c r="BC21" i="4"/>
  <c r="BC20" i="4"/>
  <c r="BC19" i="4"/>
  <c r="BC18" i="4"/>
  <c r="BC17" i="4"/>
  <c r="BC16" i="4"/>
  <c r="BC15" i="4"/>
  <c r="BC14" i="4"/>
  <c r="BC13" i="4"/>
  <c r="BC12" i="4"/>
  <c r="BC11" i="4"/>
  <c r="BC10" i="4"/>
  <c r="BC9" i="4"/>
  <c r="BC8" i="4"/>
  <c r="BC7" i="4"/>
  <c r="AG7" i="4"/>
  <c r="BC6" i="4"/>
  <c r="BC5" i="4"/>
  <c r="BC4" i="4"/>
  <c r="BC3" i="4"/>
  <c r="AG320" i="3"/>
  <c r="BC287" i="3"/>
  <c r="BC256" i="3"/>
  <c r="BC250" i="3"/>
  <c r="BC249" i="3"/>
  <c r="AL249" i="3"/>
  <c r="BC248" i="3"/>
  <c r="AL248" i="3"/>
  <c r="BC247" i="3"/>
  <c r="BC246" i="3"/>
  <c r="BC244" i="3"/>
  <c r="AL244" i="3"/>
  <c r="BC243" i="3"/>
  <c r="AL243" i="3"/>
  <c r="BC242" i="3"/>
  <c r="BC234" i="3"/>
  <c r="BC220" i="3"/>
  <c r="BC204" i="3"/>
  <c r="BC201" i="3"/>
  <c r="BC200" i="3"/>
  <c r="BC192" i="3"/>
  <c r="BC191" i="3"/>
  <c r="AG187" i="3"/>
  <c r="AG185" i="3"/>
  <c r="BC176" i="3"/>
  <c r="AG176" i="3"/>
  <c r="BC142" i="3"/>
  <c r="BC83" i="3"/>
  <c r="AG83" i="3"/>
  <c r="BC82" i="3"/>
  <c r="AG82" i="3"/>
  <c r="BC62" i="3"/>
  <c r="BC61" i="3"/>
  <c r="BC60" i="3"/>
  <c r="AG60" i="3"/>
  <c r="BC59" i="3"/>
  <c r="BC58" i="3"/>
  <c r="AG58" i="3"/>
  <c r="BC56" i="3"/>
  <c r="BC47" i="3"/>
  <c r="BC46" i="3"/>
  <c r="BC42" i="3"/>
  <c r="AG42" i="3"/>
  <c r="AG41" i="3"/>
  <c r="BC40" i="3"/>
  <c r="BC39" i="3"/>
  <c r="AG39" i="3"/>
  <c r="BC36" i="3"/>
  <c r="BC35" i="3"/>
  <c r="BC12" i="3"/>
  <c r="BC11" i="3"/>
  <c r="BC10" i="3"/>
  <c r="BC7" i="3"/>
  <c r="AG7" i="3"/>
  <c r="BC287" i="2"/>
  <c r="BC256" i="2"/>
  <c r="BC250" i="2"/>
  <c r="BC249" i="2"/>
  <c r="AL249" i="2"/>
  <c r="BC248" i="2"/>
  <c r="AL248" i="2"/>
  <c r="BC247" i="2"/>
  <c r="BC246" i="2"/>
  <c r="BC244" i="2"/>
  <c r="AL244" i="2"/>
  <c r="BC243" i="2"/>
  <c r="AL243" i="2"/>
  <c r="BC242" i="2"/>
  <c r="BC234" i="2"/>
  <c r="BC220" i="2"/>
  <c r="BC204" i="2"/>
  <c r="BC201" i="2"/>
  <c r="BC200" i="2"/>
  <c r="BC192" i="2"/>
  <c r="BC191" i="2"/>
  <c r="AG187" i="2"/>
  <c r="AG185" i="2"/>
  <c r="BC176" i="2"/>
  <c r="AG176" i="2"/>
  <c r="BC142" i="2"/>
  <c r="BC83" i="2"/>
  <c r="AG83" i="2"/>
  <c r="BC82" i="2"/>
  <c r="AG82" i="2"/>
  <c r="BC62" i="2"/>
  <c r="BC61" i="2"/>
  <c r="BC60" i="2"/>
  <c r="AG60" i="2"/>
  <c r="BC59" i="2"/>
  <c r="BC58" i="2"/>
  <c r="AG58" i="2"/>
  <c r="BC56" i="2"/>
  <c r="BC47" i="2"/>
  <c r="BC46" i="2"/>
  <c r="BC42" i="2"/>
  <c r="AG42" i="2"/>
  <c r="AG41" i="2"/>
  <c r="BC40" i="2"/>
  <c r="BC39" i="2"/>
  <c r="AG39" i="2"/>
  <c r="BC36" i="2"/>
  <c r="BC35" i="2"/>
  <c r="BC12" i="2"/>
  <c r="BC11" i="2"/>
  <c r="BC10" i="2"/>
  <c r="BC7" i="2"/>
  <c r="AG7" i="2"/>
  <c r="BC277" i="1"/>
  <c r="BC253" i="1"/>
  <c r="BC247" i="1"/>
  <c r="BC246" i="1"/>
  <c r="AL246" i="1"/>
  <c r="BC245" i="1"/>
  <c r="AL245" i="1"/>
  <c r="BC244" i="1"/>
  <c r="BC243" i="1"/>
  <c r="BC241" i="1"/>
  <c r="AL241" i="1"/>
  <c r="BC240" i="1"/>
  <c r="AL240" i="1"/>
  <c r="BC239" i="1"/>
  <c r="BC231" i="1"/>
  <c r="BC216" i="1"/>
  <c r="BC201" i="1"/>
  <c r="BC198" i="1"/>
  <c r="BC197" i="1"/>
  <c r="BC183" i="1"/>
  <c r="BC182" i="1"/>
  <c r="BC173" i="1"/>
  <c r="BC145" i="1"/>
  <c r="BC83" i="1"/>
  <c r="AG83" i="1"/>
  <c r="BC82" i="1"/>
  <c r="AG82" i="1"/>
  <c r="BC62" i="1"/>
  <c r="BC61" i="1"/>
  <c r="BC60" i="1"/>
  <c r="BC59" i="1"/>
  <c r="BC58" i="1"/>
  <c r="AG58" i="1"/>
  <c r="BC55" i="1"/>
  <c r="BC48" i="1"/>
  <c r="BC45" i="1"/>
  <c r="BC44" i="1"/>
  <c r="BC42" i="1"/>
  <c r="BC39" i="1"/>
  <c r="BC36" i="1"/>
  <c r="BC35" i="1"/>
  <c r="BC12" i="1"/>
  <c r="BC11" i="1"/>
  <c r="BC10" i="1"/>
  <c r="BC7" i="1"/>
  <c r="AG7" i="1"/>
</calcChain>
</file>

<file path=xl/sharedStrings.xml><?xml version="1.0" encoding="utf-8"?>
<sst xmlns="http://schemas.openxmlformats.org/spreadsheetml/2006/main" count="24075" uniqueCount="986">
  <si>
    <t>Complete</t>
  </si>
  <si>
    <t>Maxwell Bradley</t>
  </si>
  <si>
    <t>Daniel Frockt</t>
  </si>
  <si>
    <t>Benjamin Tipton</t>
  </si>
  <si>
    <t>Vanessa Burns</t>
  </si>
  <si>
    <t>Distribute report to the following:</t>
  </si>
  <si>
    <t>John Callihan</t>
  </si>
  <si>
    <t>CC:</t>
  </si>
  <si>
    <t>Jeff Brown</t>
  </si>
  <si>
    <t>86-100</t>
  </si>
  <si>
    <t>Good</t>
  </si>
  <si>
    <t>71-85</t>
  </si>
  <si>
    <t>56-70</t>
  </si>
  <si>
    <t>41-55</t>
  </si>
  <si>
    <t>26-40</t>
  </si>
  <si>
    <t>0-10</t>
  </si>
  <si>
    <t>11-25</t>
  </si>
  <si>
    <t>Satisfactory</t>
  </si>
  <si>
    <t>Fair</t>
  </si>
  <si>
    <t>Poor</t>
  </si>
  <si>
    <t>Very Poor</t>
  </si>
  <si>
    <t>Serious</t>
  </si>
  <si>
    <t>Failed</t>
  </si>
  <si>
    <t>Utility Conflict</t>
  </si>
  <si>
    <t>Concrete Road</t>
  </si>
  <si>
    <t>Not completed yet</t>
  </si>
  <si>
    <t>Metro Project Pending</t>
  </si>
  <si>
    <t>Pre- Pave</t>
  </si>
  <si>
    <t>Contract</t>
  </si>
  <si>
    <t>SW</t>
  </si>
  <si>
    <t>PO#</t>
  </si>
  <si>
    <t>Date received</t>
  </si>
  <si>
    <t>Road</t>
  </si>
  <si>
    <t>From</t>
  </si>
  <si>
    <t>To</t>
  </si>
  <si>
    <t>Rating</t>
  </si>
  <si>
    <t>District</t>
  </si>
  <si>
    <t>Classification</t>
  </si>
  <si>
    <t>Length (ft)</t>
  </si>
  <si>
    <t>Width (ft)</t>
  </si>
  <si>
    <t>Surface Area (sqft)</t>
  </si>
  <si>
    <t>Surface Area (SY)</t>
  </si>
  <si>
    <t>Depth (in)</t>
  </si>
  <si>
    <t>Volume (cf)</t>
  </si>
  <si>
    <t>lbs</t>
  </si>
  <si>
    <t xml:space="preserve">tons + 15% </t>
  </si>
  <si>
    <t>Asphalt</t>
  </si>
  <si>
    <t>Milling</t>
  </si>
  <si>
    <t>Striping</t>
  </si>
  <si>
    <t>MH</t>
  </si>
  <si>
    <t>Historic</t>
  </si>
  <si>
    <t>Ramps</t>
  </si>
  <si>
    <t>Ramps/ other</t>
  </si>
  <si>
    <t>Total</t>
  </si>
  <si>
    <t>Estimate</t>
  </si>
  <si>
    <t>Actual</t>
  </si>
  <si>
    <t>Actual End Date</t>
  </si>
  <si>
    <t>Funding Source</t>
  </si>
  <si>
    <t>Account Code #1</t>
  </si>
  <si>
    <t>Amount</t>
  </si>
  <si>
    <t>Account Code #2</t>
  </si>
  <si>
    <t>Account Code #3</t>
  </si>
  <si>
    <t>Account Code #4</t>
  </si>
  <si>
    <t>Account Code #5</t>
  </si>
  <si>
    <t>Notes:</t>
  </si>
  <si>
    <t>Lane Miles</t>
  </si>
  <si>
    <t>Hall</t>
  </si>
  <si>
    <t>Hale Ave</t>
  </si>
  <si>
    <t>S 26th St</t>
  </si>
  <si>
    <t>Local</t>
  </si>
  <si>
    <t>LWC LSR Work</t>
  </si>
  <si>
    <t>Pri Coll</t>
  </si>
  <si>
    <t>S 40th St</t>
  </si>
  <si>
    <t>Min Art</t>
  </si>
  <si>
    <t>LP</t>
  </si>
  <si>
    <t>Dead End</t>
  </si>
  <si>
    <t>July</t>
  </si>
  <si>
    <t>Poplar Level Rd</t>
  </si>
  <si>
    <t>W Hill St</t>
  </si>
  <si>
    <t>Baxter Ave</t>
  </si>
  <si>
    <t>S 1st St</t>
  </si>
  <si>
    <t>S Floyd St</t>
  </si>
  <si>
    <t>E Witherspoon St</t>
  </si>
  <si>
    <t>E Chestnut St</t>
  </si>
  <si>
    <t>W Main St</t>
  </si>
  <si>
    <t>S Shelby St</t>
  </si>
  <si>
    <t>S Preston St</t>
  </si>
  <si>
    <t>Roy Wilkins Ave</t>
  </si>
  <si>
    <t>Greenwood Ave</t>
  </si>
  <si>
    <t>Dixie Hwy</t>
  </si>
  <si>
    <t>Arthur St</t>
  </si>
  <si>
    <t>Brownsboro Rd</t>
  </si>
  <si>
    <t>Flynn</t>
  </si>
  <si>
    <t>Grinstead Dr</t>
  </si>
  <si>
    <t>Bardstown Rd</t>
  </si>
  <si>
    <t>Taylorsville Rd</t>
  </si>
  <si>
    <t>Hikes Ln</t>
  </si>
  <si>
    <t>PW Funds</t>
  </si>
  <si>
    <t>Six Mile Ln</t>
  </si>
  <si>
    <t>Manslick Rd</t>
  </si>
  <si>
    <t>Bearcamp Rd</t>
  </si>
  <si>
    <t>Blevins Gap Rd</t>
  </si>
  <si>
    <t>Sec Coll</t>
  </si>
  <si>
    <t>Crittenden Dr</t>
  </si>
  <si>
    <t>University Blvd</t>
  </si>
  <si>
    <t>River Rd</t>
  </si>
  <si>
    <t>PW Bond</t>
  </si>
  <si>
    <t>Strawberry Ln</t>
  </si>
  <si>
    <t>Southside Dr</t>
  </si>
  <si>
    <t>Holiday Towers Blvd</t>
  </si>
  <si>
    <t>Fern Valley Rd</t>
  </si>
  <si>
    <t>Bermuda Ln</t>
  </si>
  <si>
    <t>CD Capital, PW Bond</t>
  </si>
  <si>
    <t>8102-410-8105-148323-822702</t>
  </si>
  <si>
    <t>High Rise Dr</t>
  </si>
  <si>
    <t>Holiday Towers Dr</t>
  </si>
  <si>
    <t>Seatonville Rd</t>
  </si>
  <si>
    <t>Klondike Ln</t>
  </si>
  <si>
    <t>S 5th St</t>
  </si>
  <si>
    <t>PO #</t>
  </si>
  <si>
    <t>Alley Name</t>
  </si>
  <si>
    <t>Parallel To</t>
  </si>
  <si>
    <t>Alley Match</t>
  </si>
  <si>
    <t>CIF</t>
  </si>
  <si>
    <t>Total Cost</t>
  </si>
  <si>
    <t>Actual Cost</t>
  </si>
  <si>
    <t>50/50 Split</t>
  </si>
  <si>
    <t>Notes</t>
  </si>
  <si>
    <t>Other</t>
  </si>
  <si>
    <t>S 39th St</t>
  </si>
  <si>
    <t xml:space="preserve">Dead End </t>
  </si>
  <si>
    <t>Kellie Watson</t>
  </si>
  <si>
    <t>Christy Tapp</t>
  </si>
  <si>
    <t>Aaron Jackson</t>
  </si>
  <si>
    <t>Metro Council Staff</t>
  </si>
  <si>
    <t>LaTonya Bell</t>
  </si>
  <si>
    <t>Est Sidewalk Start Date</t>
  </si>
  <si>
    <t>Estimated Ramps</t>
  </si>
  <si>
    <t>ADA Ramps Installed</t>
  </si>
  <si>
    <t>Spent</t>
  </si>
  <si>
    <t>Area (SqFt)</t>
  </si>
  <si>
    <t>Wilson Ave</t>
  </si>
  <si>
    <t>PW FUNDS 18</t>
  </si>
  <si>
    <t>S 9th St</t>
  </si>
  <si>
    <t>Cabel St</t>
  </si>
  <si>
    <t>E Washington St</t>
  </si>
  <si>
    <t>N Hancock St</t>
  </si>
  <si>
    <t>Maj Art</t>
  </si>
  <si>
    <t>dead end</t>
  </si>
  <si>
    <t>Browns Ln</t>
  </si>
  <si>
    <t>Billtown Rd</t>
  </si>
  <si>
    <t>Preston Hwy</t>
  </si>
  <si>
    <t>Downes Ln</t>
  </si>
  <si>
    <t>Rob Roy St</t>
  </si>
  <si>
    <t>Section from Stawberry to macalester may have been repaved</t>
  </si>
  <si>
    <t>Downes Ter</t>
  </si>
  <si>
    <t>New Way</t>
  </si>
  <si>
    <t>E Southside Ct</t>
  </si>
  <si>
    <t>Contractor</t>
  </si>
  <si>
    <t>Council</t>
  </si>
  <si>
    <t>Morningside Way</t>
  </si>
  <si>
    <t>Monaco Dr</t>
  </si>
  <si>
    <t>Council Funds</t>
  </si>
  <si>
    <t>350002-190</t>
  </si>
  <si>
    <t>350002-198</t>
  </si>
  <si>
    <t>See Crittenden</t>
  </si>
  <si>
    <t>Heritage green work complete.  Will schedule for spring 2019</t>
  </si>
  <si>
    <t>LWC work done in area</t>
  </si>
  <si>
    <t>Algonquin Pky</t>
  </si>
  <si>
    <t>I264 Ramp</t>
  </si>
  <si>
    <t>Concrete LWC Main replacement area</t>
  </si>
  <si>
    <t>I 264 Ramp</t>
  </si>
  <si>
    <t>Concrete by I264, asphalt on other side of Algonquin, LWC Main replacement Area</t>
  </si>
  <si>
    <t>S 41st St</t>
  </si>
  <si>
    <t>Bells Ln</t>
  </si>
  <si>
    <t>SW connection should be made in SE corner @ Algonquin extending sidewalk to intersection.  Concrete Rd next to Ernst.   , LWC Main replacement Area</t>
  </si>
  <si>
    <t>W Magnolia Ave</t>
  </si>
  <si>
    <t>W Market St</t>
  </si>
  <si>
    <t>Rudd Ave</t>
  </si>
  <si>
    <t>Southwestern Pky</t>
  </si>
  <si>
    <t>W Burnett Ave</t>
  </si>
  <si>
    <t>Alta Vista Ct</t>
  </si>
  <si>
    <t>Alta Vista Rd</t>
  </si>
  <si>
    <t>Parklawn Dr</t>
  </si>
  <si>
    <t>Greenbelt Hwy</t>
  </si>
  <si>
    <t>Rutledge Rd</t>
  </si>
  <si>
    <t>Bay Pointe Ct</t>
  </si>
  <si>
    <t>Bay Pointe Dr</t>
  </si>
  <si>
    <t>Chamberlain Ln</t>
  </si>
  <si>
    <t>Chamberlain Ct</t>
  </si>
  <si>
    <t>Old Clark Station Rd</t>
  </si>
  <si>
    <t>Hwy 148</t>
  </si>
  <si>
    <t xml:space="preserve">Bridge proejct and new development coming into area.  Need to hold on work until we get more clarification on those projects. </t>
  </si>
  <si>
    <t>W Amherst Ave</t>
  </si>
  <si>
    <t>Fegenbush Ln</t>
  </si>
  <si>
    <t>Cooper Chapel Rd</t>
  </si>
  <si>
    <t>Maple Rd</t>
  </si>
  <si>
    <t>Egypt Ln</t>
  </si>
  <si>
    <t>McCawley Rd</t>
  </si>
  <si>
    <t>Stop paving just past last entrance to the apartments, LWC main replacement project</t>
  </si>
  <si>
    <t>3rd Street Rd</t>
  </si>
  <si>
    <t>8101-410-8210-148385-822702</t>
  </si>
  <si>
    <t>Ozzy Gibson</t>
  </si>
  <si>
    <t>S 3rd St</t>
  </si>
  <si>
    <t>Old Henry Rd</t>
  </si>
  <si>
    <t>S Clay St</t>
  </si>
  <si>
    <t>S 4th St</t>
  </si>
  <si>
    <t>PO?</t>
  </si>
  <si>
    <t>Start</t>
  </si>
  <si>
    <t>Balance</t>
  </si>
  <si>
    <t>Account</t>
  </si>
  <si>
    <t>PO</t>
  </si>
  <si>
    <t>Dumesnil St</t>
  </si>
  <si>
    <t>Lime Kiln Ln</t>
  </si>
  <si>
    <t>350002-307</t>
  </si>
  <si>
    <t>Mint Spring Branch Rd</t>
  </si>
  <si>
    <t>Outer Loop</t>
  </si>
  <si>
    <t>Dutchmans Ln</t>
  </si>
  <si>
    <t>Moved to FY 21 due to virus</t>
  </si>
  <si>
    <t>350002-312</t>
  </si>
  <si>
    <t>Cecil Ave</t>
  </si>
  <si>
    <t>S 29th St</t>
  </si>
  <si>
    <t>S 32nd St</t>
  </si>
  <si>
    <t>Jefferson Blvd</t>
  </si>
  <si>
    <t>S 28th St</t>
  </si>
  <si>
    <t>S 23rd &amp; Becker Ct intersection</t>
  </si>
  <si>
    <t>S 23rd St</t>
  </si>
  <si>
    <t>Wingfield Ln</t>
  </si>
  <si>
    <t>Hardesty Ave</t>
  </si>
  <si>
    <t>Story Ave</t>
  </si>
  <si>
    <t>Franklin St</t>
  </si>
  <si>
    <t>E Liberty St</t>
  </si>
  <si>
    <t>Cooper St</t>
  </si>
  <si>
    <t>E Burnett Ave</t>
  </si>
  <si>
    <t>W Jefferson St</t>
  </si>
  <si>
    <t>E Broadway</t>
  </si>
  <si>
    <t>S 22nd St</t>
  </si>
  <si>
    <t>S 24th St</t>
  </si>
  <si>
    <t>Cedar Grove Ct</t>
  </si>
  <si>
    <t>Northwestern Pky</t>
  </si>
  <si>
    <t>Jewell Ave</t>
  </si>
  <si>
    <t>S 44th St</t>
  </si>
  <si>
    <t>Dead End (west)</t>
  </si>
  <si>
    <t>S Shawnee Ter</t>
  </si>
  <si>
    <t>Shawnee Park Dr</t>
  </si>
  <si>
    <t>S 30th St</t>
  </si>
  <si>
    <t>W Ormsby Ave</t>
  </si>
  <si>
    <t>Lancaster Essex Ct</t>
  </si>
  <si>
    <t>Greenlawn Rd</t>
  </si>
  <si>
    <t>Wesboro Rd</t>
  </si>
  <si>
    <t>Herr Ln</t>
  </si>
  <si>
    <t>Hayward Rd</t>
  </si>
  <si>
    <t>Birnamwood Dr</t>
  </si>
  <si>
    <t>St Andrews Church Rd</t>
  </si>
  <si>
    <t>Sylvania Rd</t>
  </si>
  <si>
    <t>Memory Ln</t>
  </si>
  <si>
    <t>Westmeadow Ct</t>
  </si>
  <si>
    <t>Mitchell Hill Rd</t>
  </si>
  <si>
    <t>Omar Khayyam Blvd</t>
  </si>
  <si>
    <t>Stonestreet Rd</t>
  </si>
  <si>
    <t>Valley Station Rd</t>
  </si>
  <si>
    <t>Donau Ln</t>
  </si>
  <si>
    <t>Count Fleet Dr</t>
  </si>
  <si>
    <t>Anna Ln</t>
  </si>
  <si>
    <t>Heywood Ave</t>
  </si>
  <si>
    <t>Dunvegan Rd</t>
  </si>
  <si>
    <t>Regal Rd</t>
  </si>
  <si>
    <t>Bates View Ct</t>
  </si>
  <si>
    <t>Ward Ave</t>
  </si>
  <si>
    <t>Dorsey Ln</t>
  </si>
  <si>
    <t>Arnold Palmer Blvd</t>
  </si>
  <si>
    <t>Landmark Dr</t>
  </si>
  <si>
    <t>Aiken Rd</t>
  </si>
  <si>
    <t>Easum Rd</t>
  </si>
  <si>
    <t>Coon Trl</t>
  </si>
  <si>
    <t>Kenwood Hill Rd</t>
  </si>
  <si>
    <t>Possum Path</t>
  </si>
  <si>
    <t>Dead End (All)</t>
  </si>
  <si>
    <t>Brentlinger Ln</t>
  </si>
  <si>
    <t>Moorhaven Dr</t>
  </si>
  <si>
    <t>Valley College Dr</t>
  </si>
  <si>
    <t>D13 Paving Projects</t>
  </si>
  <si>
    <t>8146-410-8210-148413-822702</t>
  </si>
  <si>
    <t>Lynnbrook Dr</t>
  </si>
  <si>
    <t>Caldwell Alley</t>
  </si>
  <si>
    <t xml:space="preserve">Caldwell St </t>
  </si>
  <si>
    <t>Breckenridge St</t>
  </si>
  <si>
    <t>East Caldwell just south of Coke St</t>
  </si>
  <si>
    <t>8131-410-8210-148937-822702</t>
  </si>
  <si>
    <t>8146-410-8107-148793-822702</t>
  </si>
  <si>
    <t>Coke St and Clay St</t>
  </si>
  <si>
    <t>Coke St</t>
  </si>
  <si>
    <t>8115-410-8210-148937-822702</t>
  </si>
  <si>
    <t>Whitmore/Lonsdale Alley</t>
  </si>
  <si>
    <t>8146-410-8107-148925-822702</t>
  </si>
  <si>
    <t>Sunset Ave</t>
  </si>
  <si>
    <t>8115-410-8105-148442-822702</t>
  </si>
  <si>
    <t>8101-410-8105-148391-822702</t>
  </si>
  <si>
    <t>8138-410-8107-148391-822702</t>
  </si>
  <si>
    <t>4200 Block of Hale</t>
  </si>
  <si>
    <t>42nd St</t>
  </si>
  <si>
    <t>43rd St</t>
  </si>
  <si>
    <t>Hale Ave and Virginia Ave</t>
  </si>
  <si>
    <t>8133-410-8210-148450-822702</t>
  </si>
  <si>
    <t>8101-410-8210-148937-822702</t>
  </si>
  <si>
    <t xml:space="preserve"> </t>
  </si>
  <si>
    <t>350002-363</t>
  </si>
  <si>
    <t>Woodbine St</t>
  </si>
  <si>
    <t>521 Woodbine St</t>
  </si>
  <si>
    <t>8102-410-8105-148223-822702</t>
  </si>
  <si>
    <t>8138-410-8107-148223-822702</t>
  </si>
  <si>
    <t>350002-377</t>
  </si>
  <si>
    <t>350002-378</t>
  </si>
  <si>
    <t>350002-380</t>
  </si>
  <si>
    <t>1000 Block of 43rd Ave</t>
  </si>
  <si>
    <t>350002-381</t>
  </si>
  <si>
    <t>350002-401</t>
  </si>
  <si>
    <t>350002-400</t>
  </si>
  <si>
    <t>350002-399</t>
  </si>
  <si>
    <t>350002-394</t>
  </si>
  <si>
    <t>350002-389</t>
  </si>
  <si>
    <t>See E Liberty above</t>
  </si>
  <si>
    <t>Millgate Rd</t>
  </si>
  <si>
    <t>See Southwestern Pkwy</t>
  </si>
  <si>
    <t>Pointe Bay Blvd</t>
  </si>
  <si>
    <t>8138-410-8107-148962-822702</t>
  </si>
  <si>
    <t>D24 TBD</t>
  </si>
  <si>
    <t>8672-410-8105-148236-822702</t>
  </si>
  <si>
    <t>8102-410-8105-148236-822702</t>
  </si>
  <si>
    <t>8125-410-8207-148385-822702</t>
  </si>
  <si>
    <t>Use accounts in order</t>
  </si>
  <si>
    <t>Additional Sdiewa</t>
  </si>
  <si>
    <t>350002-434</t>
  </si>
  <si>
    <t>See Baymeadow Dr</t>
  </si>
  <si>
    <t>350002-437</t>
  </si>
  <si>
    <t>350002-392</t>
  </si>
  <si>
    <t>See Eagles Cove Dr</t>
  </si>
  <si>
    <t>350002-441</t>
  </si>
  <si>
    <t>350002-449</t>
  </si>
  <si>
    <t>Albrecht Ct</t>
  </si>
  <si>
    <t>Albrecht Cir</t>
  </si>
  <si>
    <t xml:space="preserve"> 8133 410 8210 048101 822702</t>
  </si>
  <si>
    <t>Doe Spring Ct</t>
  </si>
  <si>
    <t>8676-410-8106-048101-822702</t>
  </si>
  <si>
    <t>350002-448</t>
  </si>
  <si>
    <t>Falls Ridge Ct</t>
  </si>
  <si>
    <t xml:space="preserve">Trail Ridge Rd </t>
  </si>
  <si>
    <t>Dead end</t>
  </si>
  <si>
    <t>Fawn Meadow Ct</t>
  </si>
  <si>
    <t xml:space="preserve"> 8133 410 8107 048101 822702</t>
  </si>
  <si>
    <t>Spring Branch Ct</t>
  </si>
  <si>
    <t>Trail Crest Ct</t>
  </si>
  <si>
    <t>350002-450</t>
  </si>
  <si>
    <t>2914 S 6th St Alley</t>
  </si>
  <si>
    <t>Iowa Ave</t>
  </si>
  <si>
    <t>Rodman St &amp; S 6th St</t>
  </si>
  <si>
    <t>8137-410-8210-148962-822702</t>
  </si>
  <si>
    <t>8138-410-8205-148915-822702</t>
  </si>
  <si>
    <t>8101-410-8105-148962-822702</t>
  </si>
  <si>
    <t>On leg closest to church, last 3 properties are non Metro</t>
  </si>
  <si>
    <t>350002-454</t>
  </si>
  <si>
    <t>350002-455</t>
  </si>
  <si>
    <t>See Albrecht Ct</t>
  </si>
  <si>
    <t>See Falls Ridge Ct</t>
  </si>
  <si>
    <t>This is a private Roadway</t>
  </si>
  <si>
    <t>350002-459</t>
  </si>
  <si>
    <t xml:space="preserve">See W Jefferson </t>
  </si>
  <si>
    <t>Moved to FY 23</t>
  </si>
  <si>
    <t>MSD project in area</t>
  </si>
  <si>
    <t>See Possum Path</t>
  </si>
  <si>
    <t>MSD to help with work.</t>
  </si>
  <si>
    <t>Waiting on MOU with KYTC</t>
  </si>
  <si>
    <t>350002-463</t>
  </si>
  <si>
    <t>Hunsinger Gardens Road Repairs</t>
  </si>
  <si>
    <t>8123-410-8107-148411-822702</t>
  </si>
  <si>
    <t>8133-410-8107-148411-822702</t>
  </si>
  <si>
    <t>8102-410-8105-148411-822702</t>
  </si>
  <si>
    <t>Clarion Ct</t>
  </si>
  <si>
    <t>Lees Ln</t>
  </si>
  <si>
    <t>Ellerholt Ct</t>
  </si>
  <si>
    <t>Virginia Ave</t>
  </si>
  <si>
    <t>Fordson Way</t>
  </si>
  <si>
    <t>S 43rd St</t>
  </si>
  <si>
    <t>All paved but 2 blocks where LWC conflict is</t>
  </si>
  <si>
    <t>Mae Ave</t>
  </si>
  <si>
    <t>Crums Ln</t>
  </si>
  <si>
    <t>S Crums Ln</t>
  </si>
  <si>
    <t>S 42nd St</t>
  </si>
  <si>
    <t>Cane Run Red</t>
  </si>
  <si>
    <t>Winnrose Way</t>
  </si>
  <si>
    <t>***Buechel Bank Rd ***</t>
  </si>
  <si>
    <t>Barley Ave</t>
  </si>
  <si>
    <t>Bruce Ave</t>
  </si>
  <si>
    <t>Need to confirm when time gets closer if this roadway should be paved or if it will be widened as part of the planned LPA project.</t>
  </si>
  <si>
    <t>Applegrove Ln</t>
  </si>
  <si>
    <t>Newport Rd</t>
  </si>
  <si>
    <t>Beechbrook Rd</t>
  </si>
  <si>
    <t>Kranet Wat</t>
  </si>
  <si>
    <t>Belrad Dr</t>
  </si>
  <si>
    <t>Buechel Bank Rd</t>
  </si>
  <si>
    <t>Cawood Dr</t>
  </si>
  <si>
    <t>Coram Way</t>
  </si>
  <si>
    <t>Sebree Ln</t>
  </si>
  <si>
    <t>Dahl Rd</t>
  </si>
  <si>
    <t>Guest Ave</t>
  </si>
  <si>
    <t>Handley Ave (West)</t>
  </si>
  <si>
    <t>Kern Ct</t>
  </si>
  <si>
    <t>Kranet Way</t>
  </si>
  <si>
    <t>Bolling Ave</t>
  </si>
  <si>
    <t>S 17th St</t>
  </si>
  <si>
    <t>McCloskey Ave</t>
  </si>
  <si>
    <t>Ralph Ave</t>
  </si>
  <si>
    <t>Gerald Dr</t>
  </si>
  <si>
    <t>350002-467</t>
  </si>
  <si>
    <t>YUM Center Ramps</t>
  </si>
  <si>
    <t>On Main St</t>
  </si>
  <si>
    <t>Barrett Ave</t>
  </si>
  <si>
    <t>S Campbell St</t>
  </si>
  <si>
    <t>E Madison St</t>
  </si>
  <si>
    <t>E Muhammad Ali Blvd</t>
  </si>
  <si>
    <t>N 9th St</t>
  </si>
  <si>
    <t>W Washington St</t>
  </si>
  <si>
    <t>N Shelby St</t>
  </si>
  <si>
    <t>I 64 Ramp</t>
  </si>
  <si>
    <t xml:space="preserve">Rubel Ave </t>
  </si>
  <si>
    <t>Payne St</t>
  </si>
  <si>
    <t>E Main St</t>
  </si>
  <si>
    <t>E Jefferson</t>
  </si>
  <si>
    <t>E Muhammad Ali</t>
  </si>
  <si>
    <t>?</t>
  </si>
  <si>
    <t>complete rebuild</t>
  </si>
  <si>
    <t>N 8th St</t>
  </si>
  <si>
    <t>Cedar St</t>
  </si>
  <si>
    <t>Larkwood Ave</t>
  </si>
  <si>
    <t>W Madison St</t>
  </si>
  <si>
    <t>S 31st St</t>
  </si>
  <si>
    <t>River Park Dr</t>
  </si>
  <si>
    <t>S/N 34th St</t>
  </si>
  <si>
    <t>N 35th St</t>
  </si>
  <si>
    <t>S/N Shawnee Ter</t>
  </si>
  <si>
    <t>Duncan St</t>
  </si>
  <si>
    <t>check for MSD project</t>
  </si>
  <si>
    <t>Vermont Ave</t>
  </si>
  <si>
    <t>Southwestern Pkwy</t>
  </si>
  <si>
    <t>S 6th St</t>
  </si>
  <si>
    <t>W Broadway</t>
  </si>
  <si>
    <t>S 7th St</t>
  </si>
  <si>
    <t>E St Catherine St</t>
  </si>
  <si>
    <t>St James Ct</t>
  </si>
  <si>
    <t>St Louis Ave</t>
  </si>
  <si>
    <t>W Oak St</t>
  </si>
  <si>
    <t>Erin Way</t>
  </si>
  <si>
    <t>Meadowgate Ln</t>
  </si>
  <si>
    <t>portion may be in Lyndon</t>
  </si>
  <si>
    <t>Flagstaff Ct</t>
  </si>
  <si>
    <t>Lyndon Ln</t>
  </si>
  <si>
    <t>Westport Rd</t>
  </si>
  <si>
    <t>Maricopa Ct</t>
  </si>
  <si>
    <t>Farnham Dr</t>
  </si>
  <si>
    <t>Maricopa Dr</t>
  </si>
  <si>
    <t>Creekwood Rd</t>
  </si>
  <si>
    <t>portion may be in Meadowbrook Farm</t>
  </si>
  <si>
    <t xml:space="preserve">LG&amp;E conflict </t>
  </si>
  <si>
    <t>Lexington Rd</t>
  </si>
  <si>
    <t>Bonnycastle Ter</t>
  </si>
  <si>
    <t>Bonnycastle Ave</t>
  </si>
  <si>
    <t>Denham Rd</t>
  </si>
  <si>
    <t>Valletta Rd</t>
  </si>
  <si>
    <t>Pee Wee Reese Rd</t>
  </si>
  <si>
    <t>Drayton Dr</t>
  </si>
  <si>
    <t>Dudley Ave</t>
  </si>
  <si>
    <t>Highland Ave</t>
  </si>
  <si>
    <t>Ellwood Ave</t>
  </si>
  <si>
    <t>Gladstone Ave</t>
  </si>
  <si>
    <t>Landor Ave</t>
  </si>
  <si>
    <t>Lucia Ave</t>
  </si>
  <si>
    <t>McCoy Way</t>
  </si>
  <si>
    <t>Trevilian Way</t>
  </si>
  <si>
    <t>Cleveland Blvd</t>
  </si>
  <si>
    <t>N Birchwood Ave</t>
  </si>
  <si>
    <t>University Rd</t>
  </si>
  <si>
    <t>Fleming Ave</t>
  </si>
  <si>
    <t>N Hite Ave</t>
  </si>
  <si>
    <t>S Petterson Ave</t>
  </si>
  <si>
    <t>Le Blanc Ct</t>
  </si>
  <si>
    <t>Moran Pl</t>
  </si>
  <si>
    <t>Ridgedale Rd</t>
  </si>
  <si>
    <t>Riedling Dr</t>
  </si>
  <si>
    <t>Thistlewood Dr</t>
  </si>
  <si>
    <t>Zorn Ave</t>
  </si>
  <si>
    <t>University Ave</t>
  </si>
  <si>
    <t>Regan Ave</t>
  </si>
  <si>
    <t>Ashview Ter</t>
  </si>
  <si>
    <t>English Ave</t>
  </si>
  <si>
    <t>Clarks Ln</t>
  </si>
  <si>
    <t>French Ave</t>
  </si>
  <si>
    <t>Meade Ave</t>
  </si>
  <si>
    <t>Harrison Ave</t>
  </si>
  <si>
    <t>Filson Ave</t>
  </si>
  <si>
    <t>Colin Ave</t>
  </si>
  <si>
    <t>Greenup Rd</t>
  </si>
  <si>
    <t>McKinley Ave</t>
  </si>
  <si>
    <t>Hess Ln</t>
  </si>
  <si>
    <t>Thruston Ave</t>
  </si>
  <si>
    <t xml:space="preserve">Briarglen Ln </t>
  </si>
  <si>
    <t>See Brody Ln</t>
  </si>
  <si>
    <t>Brody Ln</t>
  </si>
  <si>
    <t>Ridgehurst Pl</t>
  </si>
  <si>
    <t>8148-410-8107-148573-822702</t>
  </si>
  <si>
    <t>Brookglen Ct</t>
  </si>
  <si>
    <t>Stonydale Ln</t>
  </si>
  <si>
    <t>Debra Way</t>
  </si>
  <si>
    <t>McMahan Blvd</t>
  </si>
  <si>
    <t>Sunrise Way</t>
  </si>
  <si>
    <t>Fieldside Cir</t>
  </si>
  <si>
    <t>Greenbrook Ct</t>
  </si>
  <si>
    <t>Stonyrun Dr</t>
  </si>
  <si>
    <t>See Stonyrun Dr</t>
  </si>
  <si>
    <t>Hope Ct</t>
  </si>
  <si>
    <t>Hunsinger Ln</t>
  </si>
  <si>
    <t>Ridgehurst Ct</t>
  </si>
  <si>
    <t>Old Six Mile Ln</t>
  </si>
  <si>
    <t>Green Garden Ct</t>
  </si>
  <si>
    <t>Stony Brook Dr</t>
  </si>
  <si>
    <t>Stone Hollow Dr</t>
  </si>
  <si>
    <t>Stone River Ct</t>
  </si>
  <si>
    <t>Brookhollow Dr</t>
  </si>
  <si>
    <t>Stonyrun Cir</t>
  </si>
  <si>
    <t>Stonyrun Dr (All)</t>
  </si>
  <si>
    <t>Stonyrun Ct</t>
  </si>
  <si>
    <t>Stonygale Ln</t>
  </si>
  <si>
    <t>8148-410-8210-148572-822702</t>
  </si>
  <si>
    <t>Watterson Trl</t>
  </si>
  <si>
    <t>S Hurstbourne Pkwy</t>
  </si>
  <si>
    <t>Windbrook Ct</t>
  </si>
  <si>
    <t>Capella Ln</t>
  </si>
  <si>
    <t>Wood Rd</t>
  </si>
  <si>
    <t>350002-470</t>
  </si>
  <si>
    <t>Freeport Dr</t>
  </si>
  <si>
    <t>Trade Port Dr</t>
  </si>
  <si>
    <t>See Trade Port Dr</t>
  </si>
  <si>
    <t>Terry Rd</t>
  </si>
  <si>
    <t>Sylvania #4 Rd</t>
  </si>
  <si>
    <t>Johnsontown Rd</t>
  </si>
  <si>
    <t>Transport Ct</t>
  </si>
  <si>
    <t>Greyling Dr</t>
  </si>
  <si>
    <t>Lonsome Hollow Rd</t>
  </si>
  <si>
    <t>350002-468</t>
  </si>
  <si>
    <t>Carbine Ln</t>
  </si>
  <si>
    <t>Commerce Crossings Dr</t>
  </si>
  <si>
    <t>Cooper Chruch Rd</t>
  </si>
  <si>
    <t>TBD</t>
  </si>
  <si>
    <t>8148-410-8107-148574-822702</t>
  </si>
  <si>
    <t>Garrow Ave</t>
  </si>
  <si>
    <t>Clay Ave</t>
  </si>
  <si>
    <t>Southacres Dr</t>
  </si>
  <si>
    <t>Garrow Ct</t>
  </si>
  <si>
    <t>W Manslick Rd</t>
  </si>
  <si>
    <t>portion in D 14</t>
  </si>
  <si>
    <t>Interchange Dr</t>
  </si>
  <si>
    <t>includes RWCOMPKEY 31714 Old Preston</t>
  </si>
  <si>
    <t>Interchange Way</t>
  </si>
  <si>
    <t>Keys Ferry Rd</t>
  </si>
  <si>
    <t>Lone Oak Ave (North)</t>
  </si>
  <si>
    <t>Markwell Ln</t>
  </si>
  <si>
    <t>Obrecht Way</t>
  </si>
  <si>
    <t>Minyard Dr</t>
  </si>
  <si>
    <t>Whites Ln</t>
  </si>
  <si>
    <t>Gerald Way</t>
  </si>
  <si>
    <t>Appollo Ct</t>
  </si>
  <si>
    <t>Appollo Ln</t>
  </si>
  <si>
    <t>Ponder Ln</t>
  </si>
  <si>
    <t>Ashby Ln</t>
  </si>
  <si>
    <t>Greenbelt</t>
  </si>
  <si>
    <t>Count Turf Dr</t>
  </si>
  <si>
    <t>Donerail Way</t>
  </si>
  <si>
    <t>Plaudit Way</t>
  </si>
  <si>
    <t>Reigh Count Dr</t>
  </si>
  <si>
    <t>Halma Dr</t>
  </si>
  <si>
    <t>E Orell Rd</t>
  </si>
  <si>
    <t>Middleground Dr</t>
  </si>
  <si>
    <t>Yolanda Dr</t>
  </si>
  <si>
    <t>Bellevue Ave</t>
  </si>
  <si>
    <t>Longfield Ave</t>
  </si>
  <si>
    <t>Brentwood Ave</t>
  </si>
  <si>
    <t>Warren Ave</t>
  </si>
  <si>
    <t>Calhoun Ave</t>
  </si>
  <si>
    <t>Taylor Ave</t>
  </si>
  <si>
    <t>Bohannon Ave</t>
  </si>
  <si>
    <t>Cliff Ave</t>
  </si>
  <si>
    <t>Homeview Dr</t>
  </si>
  <si>
    <t>Taylor Blvd</t>
  </si>
  <si>
    <t>Queen Ave</t>
  </si>
  <si>
    <t>W Evelyn Ave</t>
  </si>
  <si>
    <t>Aspenwood Ave</t>
  </si>
  <si>
    <t>Seminary Dr</t>
  </si>
  <si>
    <t>Chickering Woods Dr</t>
  </si>
  <si>
    <t>Aspenwood Way</t>
  </si>
  <si>
    <t>Wooded Meadow Rd</t>
  </si>
  <si>
    <t>Blankenbaker Ln</t>
  </si>
  <si>
    <t>Springdale Rd</t>
  </si>
  <si>
    <t xml:space="preserve">I-71 Overpass </t>
  </si>
  <si>
    <t>KY 22</t>
  </si>
  <si>
    <t>8148-410-8107-148576-822702</t>
  </si>
  <si>
    <t>Wooded Meadow Ct</t>
  </si>
  <si>
    <t>Woods Club Rd</t>
  </si>
  <si>
    <t>Cedar Forest Pl</t>
  </si>
  <si>
    <t>Willow Forest Dr</t>
  </si>
  <si>
    <t>Cedar Forest Way</t>
  </si>
  <si>
    <t>Cherry Forest Cir (all)</t>
  </si>
  <si>
    <t>Cherry Forest Cir</t>
  </si>
  <si>
    <t>Collins Ln</t>
  </si>
  <si>
    <t>Juniper Forest Pl</t>
  </si>
  <si>
    <t>Lakeland Rd</t>
  </si>
  <si>
    <t>Freys Hill Rd</t>
  </si>
  <si>
    <t>Evergreen Wynde</t>
  </si>
  <si>
    <t>Maple Forest Dr</t>
  </si>
  <si>
    <t>Redbud Forest Pl</t>
  </si>
  <si>
    <t>Rollington Rd</t>
  </si>
  <si>
    <t>County Line</t>
  </si>
  <si>
    <t>potential developer widening project</t>
  </si>
  <si>
    <t>Southlake Dr</t>
  </si>
  <si>
    <t>LaGrange Rd</t>
  </si>
  <si>
    <t>Willow Forest Dr (west loop)</t>
  </si>
  <si>
    <t>Willow Lake Ct</t>
  </si>
  <si>
    <t>Blossomwood Dr</t>
  </si>
  <si>
    <t>Woodsdale Ave</t>
  </si>
  <si>
    <t>Laurelwood Ave</t>
  </si>
  <si>
    <t>Rockwood Dr</t>
  </si>
  <si>
    <t>Brookhaven Ave</t>
  </si>
  <si>
    <t>339051-91</t>
  </si>
  <si>
    <t>Clark Station Rd</t>
  </si>
  <si>
    <t>Shelbyville Rd</t>
  </si>
  <si>
    <t>Spotswood Ln</t>
  </si>
  <si>
    <t>McMeekin Ln</t>
  </si>
  <si>
    <t>339051-89</t>
  </si>
  <si>
    <t>Eastpoint Pkwy</t>
  </si>
  <si>
    <t>middle section not paved in FY 20</t>
  </si>
  <si>
    <t>339051-90</t>
  </si>
  <si>
    <t>Flat Rock Rd</t>
  </si>
  <si>
    <t>Candywood Ln</t>
  </si>
  <si>
    <t>Carolina Springs Ct</t>
  </si>
  <si>
    <t>Saratoga Ridge Dr</t>
  </si>
  <si>
    <t>Coventry Hill Rd</t>
  </si>
  <si>
    <t>Saratoga Woods Dr</t>
  </si>
  <si>
    <t>Fairwood Ct</t>
  </si>
  <si>
    <t>Fairwood Ln</t>
  </si>
  <si>
    <t>Fairground Rd</t>
  </si>
  <si>
    <t>Firwood Ct</t>
  </si>
  <si>
    <t>Firwood Ln</t>
  </si>
  <si>
    <t>Michael Edward Dr</t>
  </si>
  <si>
    <t>Sprucewood Dr</t>
  </si>
  <si>
    <t>Newport Trace Ct</t>
  </si>
  <si>
    <t>Old Billtown Rd</t>
  </si>
  <si>
    <t>Pleasant Lawn Ct</t>
  </si>
  <si>
    <t>Saratoga Club Rd</t>
  </si>
  <si>
    <t>Sprucewood Ct</t>
  </si>
  <si>
    <t>Sprigwood Ln</t>
  </si>
  <si>
    <t>Steep Ridge Ct</t>
  </si>
  <si>
    <t>Burkley Ave</t>
  </si>
  <si>
    <t>W Kenwood Way</t>
  </si>
  <si>
    <t>Southern Pky</t>
  </si>
  <si>
    <t>Christopher Pl</t>
  </si>
  <si>
    <t>W Kingston Ave</t>
  </si>
  <si>
    <t>Forum Ave</t>
  </si>
  <si>
    <t>School Way</t>
  </si>
  <si>
    <t>Cedar Creek Rd</t>
  </si>
  <si>
    <t>may require road widening</t>
  </si>
  <si>
    <t>Cris Dr</t>
  </si>
  <si>
    <t>Dart Dr</t>
  </si>
  <si>
    <t>Edsel Ln</t>
  </si>
  <si>
    <t>Eagles Crest Ct</t>
  </si>
  <si>
    <t>Mercury Dr</t>
  </si>
  <si>
    <t>Ferndale Rd</t>
  </si>
  <si>
    <t>Fair Ln</t>
  </si>
  <si>
    <t>S Watterson Trl</t>
  </si>
  <si>
    <t>Ferncliff Ln</t>
  </si>
  <si>
    <t>Keira Ridge Ct</t>
  </si>
  <si>
    <t>Meter Ct</t>
  </si>
  <si>
    <t>Oak Grove Rd</t>
  </si>
  <si>
    <t>Independence School Rd</t>
  </si>
  <si>
    <t>Thixton Ln</t>
  </si>
  <si>
    <t>Sprint Ct</t>
  </si>
  <si>
    <t>Van Ct</t>
  </si>
  <si>
    <t>Bay Pine Dr</t>
  </si>
  <si>
    <t>Michael Ray Dr</t>
  </si>
  <si>
    <t>Acme Way</t>
  </si>
  <si>
    <t>Gregory Way</t>
  </si>
  <si>
    <t>Joyce Dr</t>
  </si>
  <si>
    <t>Smyrna Pky</t>
  </si>
  <si>
    <t>Richiewayne Dr</t>
  </si>
  <si>
    <t>Timmy Ct</t>
  </si>
  <si>
    <t>Timmy Ln</t>
  </si>
  <si>
    <t>Applegate Ln</t>
  </si>
  <si>
    <t>Woodrow Way</t>
  </si>
  <si>
    <t>Briscoe Ln</t>
  </si>
  <si>
    <t>Bluestone Rd</t>
  </si>
  <si>
    <t>Yellowsands Dr</t>
  </si>
  <si>
    <t>Buena Vista Ct</t>
  </si>
  <si>
    <t>Flagstone Ct</t>
  </si>
  <si>
    <t>Rock Hollow Dr</t>
  </si>
  <si>
    <t>Monaco Dr/Layne Rd</t>
  </si>
  <si>
    <t>Shepherdsville Rd</t>
  </si>
  <si>
    <t>Pattie Ln</t>
  </si>
  <si>
    <t>Seebolt Dr</t>
  </si>
  <si>
    <t>Red Rock Ct</t>
  </si>
  <si>
    <t>Sandstone Blvd</t>
  </si>
  <si>
    <t>Rock Forest Dr</t>
  </si>
  <si>
    <t>Whispering Hills Blvd</t>
  </si>
  <si>
    <t>Allanwood Rd</t>
  </si>
  <si>
    <t>Red Stone Hill Rd</t>
  </si>
  <si>
    <t>Bentford Dr</t>
  </si>
  <si>
    <t>3rd St Rd</t>
  </si>
  <si>
    <t>Dead End (intersects Prarie Dr)</t>
  </si>
  <si>
    <t>See Sunlight Ln</t>
  </si>
  <si>
    <t>Cristland Rd</t>
  </si>
  <si>
    <t xml:space="preserve">Heavenly Way </t>
  </si>
  <si>
    <t>Moonlight Way</t>
  </si>
  <si>
    <t>Iron Horse Way</t>
  </si>
  <si>
    <t>Sedalia Trail</t>
  </si>
  <si>
    <t>Heavenly Way</t>
  </si>
  <si>
    <t xml:space="preserve">Manslick Rd </t>
  </si>
  <si>
    <t>verify jurisdiction</t>
  </si>
  <si>
    <t>Roycewood Ct</t>
  </si>
  <si>
    <t>Roycewood Rd</t>
  </si>
  <si>
    <t>Sedalia Ct</t>
  </si>
  <si>
    <t xml:space="preserve">Moonlight Way </t>
  </si>
  <si>
    <t>St Anthony Church Rd</t>
  </si>
  <si>
    <t>Starlight Way</t>
  </si>
  <si>
    <t>Sunlight Lane</t>
  </si>
  <si>
    <t>Goldstein Ln</t>
  </si>
  <si>
    <t>8102-410-8105-148586-822702</t>
  </si>
  <si>
    <t>8138-410-8107-148586-822702</t>
  </si>
  <si>
    <t>8148-410-8107-148586-822702</t>
  </si>
  <si>
    <t>Alvarado Way</t>
  </si>
  <si>
    <t>Woodluck Way</t>
  </si>
  <si>
    <t>See Vivian Ln</t>
  </si>
  <si>
    <t>350002-469</t>
  </si>
  <si>
    <t>Kresge Way</t>
  </si>
  <si>
    <t>See Kresge Way</t>
  </si>
  <si>
    <t>check Capital project, portion in D 10</t>
  </si>
  <si>
    <t>Clingstone Way</t>
  </si>
  <si>
    <t>Orchard Manor Cir</t>
  </si>
  <si>
    <t>Garden Way</t>
  </si>
  <si>
    <t>Almara Cir</t>
  </si>
  <si>
    <t>Vivian Ln</t>
  </si>
  <si>
    <t>Breckenridge Ln</t>
  </si>
  <si>
    <t>S Hubbards Ln</t>
  </si>
  <si>
    <t>Manner Dale Dr</t>
  </si>
  <si>
    <t>Cabinwood Dr</t>
  </si>
  <si>
    <t>Pomeroy Dr</t>
  </si>
  <si>
    <t>Whitehall Ter</t>
  </si>
  <si>
    <t>Roselawn Blvd (west)</t>
  </si>
  <si>
    <t>Vogue Ave</t>
  </si>
  <si>
    <t>8138-410-8107-148587-822702</t>
  </si>
  <si>
    <t>8146-410-8107-148587-822702</t>
  </si>
  <si>
    <t>8102-410-8105-148587-822702</t>
  </si>
  <si>
    <t>Vogue Ave (all)</t>
  </si>
  <si>
    <t>Roselawn Blvd</t>
  </si>
  <si>
    <t>Woodluck Ave</t>
  </si>
  <si>
    <t>339051-94</t>
  </si>
  <si>
    <t>August</t>
  </si>
  <si>
    <t>350002-471</t>
  </si>
  <si>
    <t>350002-472</t>
  </si>
  <si>
    <t>See Cabel St</t>
  </si>
  <si>
    <t>350002-474</t>
  </si>
  <si>
    <t>350002-482</t>
  </si>
  <si>
    <t>350002-473</t>
  </si>
  <si>
    <t>350002-475</t>
  </si>
  <si>
    <t>Parkway Dr</t>
  </si>
  <si>
    <t>Alexander Ave</t>
  </si>
  <si>
    <t>350002-485</t>
  </si>
  <si>
    <t>Kosene Ct</t>
  </si>
  <si>
    <t>See Westmeadow</t>
  </si>
  <si>
    <t>See Commerce Crossing Dr</t>
  </si>
  <si>
    <t>339051-95</t>
  </si>
  <si>
    <t>350002-480</t>
  </si>
  <si>
    <t>See Dunvegan</t>
  </si>
  <si>
    <t>350002-476</t>
  </si>
  <si>
    <t>350002-477</t>
  </si>
  <si>
    <t>See Rockwood</t>
  </si>
  <si>
    <t xml:space="preserve">Asphalt quantities shown in PO 350002-450. </t>
  </si>
  <si>
    <t>339051-93</t>
  </si>
  <si>
    <t>339051-96</t>
  </si>
  <si>
    <t>339051-97</t>
  </si>
  <si>
    <t>Trakia Ct</t>
  </si>
  <si>
    <t>Petra Ct</t>
  </si>
  <si>
    <t>Mar Vista Ct</t>
  </si>
  <si>
    <t>La Cima Ct</t>
  </si>
  <si>
    <t>Diablo Ct</t>
  </si>
  <si>
    <t>Boca Chica Ct</t>
  </si>
  <si>
    <t>Rodney Cir</t>
  </si>
  <si>
    <t>Malibu Dr</t>
  </si>
  <si>
    <t>339051-92</t>
  </si>
  <si>
    <t>350002-484</t>
  </si>
  <si>
    <t>350002-478</t>
  </si>
  <si>
    <t>350002-479</t>
  </si>
  <si>
    <t>S Peterson Dr Brick Repair</t>
  </si>
  <si>
    <t>8138-410-8107-148818-821344</t>
  </si>
  <si>
    <t xml:space="preserve">Completed by roads.  Contractor showed up, have to pay for mobilization. PW will cover these costs. </t>
  </si>
  <si>
    <t>350002-483</t>
  </si>
  <si>
    <t>September</t>
  </si>
  <si>
    <t>350002-486</t>
  </si>
  <si>
    <t>See Clarks Ln</t>
  </si>
  <si>
    <t>Dee Debra Way</t>
  </si>
  <si>
    <t>LWC LSR Work, added $2,271.50 to this PO from striping on Barbee Ln</t>
  </si>
  <si>
    <t>See Aspenwood Way</t>
  </si>
  <si>
    <t>See Clingstone Way</t>
  </si>
  <si>
    <t>See Manner Dale Dr</t>
  </si>
  <si>
    <t>september</t>
  </si>
  <si>
    <t>October</t>
  </si>
  <si>
    <t>See Denham Rd</t>
  </si>
  <si>
    <t>350002-506</t>
  </si>
  <si>
    <t xml:space="preserve">Cornell and Iola </t>
  </si>
  <si>
    <t>St Mathew boundry (North)</t>
  </si>
  <si>
    <t>Hall was paving the remainder of these blocks for St Mathews</t>
  </si>
  <si>
    <t>350002-518</t>
  </si>
  <si>
    <t>339051-99</t>
  </si>
  <si>
    <t>339051-100</t>
  </si>
  <si>
    <t>350002-502</t>
  </si>
  <si>
    <t>350002-504</t>
  </si>
  <si>
    <t>Oakdale Ave</t>
  </si>
  <si>
    <t>S 4th St (only locations not paved with utility paving)</t>
  </si>
  <si>
    <t>8125-410-8105-048215-822702</t>
  </si>
  <si>
    <t>8102-410-8105-148376-822702</t>
  </si>
  <si>
    <t>8672-410-8105-148376-822702</t>
  </si>
  <si>
    <t>8133-410-8107-148962-822702</t>
  </si>
  <si>
    <t>8133-410-8210-148962-822702</t>
  </si>
  <si>
    <t>Acct 6: 8101-410-8105-148962-822702 for $10,851.49</t>
  </si>
  <si>
    <t>339051-98</t>
  </si>
  <si>
    <t>339051-101</t>
  </si>
  <si>
    <t>350002-505</t>
  </si>
  <si>
    <t>350002-507</t>
  </si>
  <si>
    <t>350002-519</t>
  </si>
  <si>
    <t>Smyrna Pl</t>
  </si>
  <si>
    <t>Public Works funding initially, will JV money when appropriation complete</t>
  </si>
  <si>
    <t>350002-508</t>
  </si>
  <si>
    <t>297.065.74</t>
  </si>
  <si>
    <t>See Bentford Dr</t>
  </si>
  <si>
    <t>350002-520</t>
  </si>
  <si>
    <t>Jail Bollards</t>
  </si>
  <si>
    <t>Develop Louisville Funds</t>
  </si>
  <si>
    <t>Bollards requested by facilities.  Using Develop Louisville Funds</t>
  </si>
  <si>
    <t>350002-535</t>
  </si>
  <si>
    <t>See S Crums Ln</t>
  </si>
  <si>
    <t>350002-536</t>
  </si>
  <si>
    <t>See Buechel Bank Rd</t>
  </si>
  <si>
    <t>350002-532</t>
  </si>
  <si>
    <t>November</t>
  </si>
  <si>
    <t>350002-541</t>
  </si>
  <si>
    <t>See Highland Ave</t>
  </si>
  <si>
    <t>See Riedling Dr</t>
  </si>
  <si>
    <t>See Capella Ln</t>
  </si>
  <si>
    <t>See Blevins Gap</t>
  </si>
  <si>
    <t>See Appollo Ln</t>
  </si>
  <si>
    <t>350002-529</t>
  </si>
  <si>
    <t>350002-537</t>
  </si>
  <si>
    <t>See Michael Edward Dr</t>
  </si>
  <si>
    <t>350002-534</t>
  </si>
  <si>
    <t>See Michael Ray Dr</t>
  </si>
  <si>
    <t>350002-533</t>
  </si>
  <si>
    <t>See Vivian</t>
  </si>
  <si>
    <t>350002-503</t>
  </si>
  <si>
    <t>Johnson Rd Catch Basin Repairs</t>
  </si>
  <si>
    <t>Seven Seas</t>
  </si>
  <si>
    <t>373766-40</t>
  </si>
  <si>
    <t>Hidden Creek Stream Mitigation</t>
  </si>
  <si>
    <t>339051-104</t>
  </si>
  <si>
    <t>December</t>
  </si>
  <si>
    <t>339051-102</t>
  </si>
  <si>
    <t>350002-546</t>
  </si>
  <si>
    <t>350002-545</t>
  </si>
  <si>
    <t>350002-543</t>
  </si>
  <si>
    <t>See Blossomwood Dr</t>
  </si>
  <si>
    <t>See Saratoga Woods Dr</t>
  </si>
  <si>
    <t>350002-544</t>
  </si>
  <si>
    <t>See Cristland</t>
  </si>
  <si>
    <t xml:space="preserve">Will complete an engineering study to review stability of roadway. </t>
  </si>
  <si>
    <t>$1400 charged against PO 350002-549</t>
  </si>
  <si>
    <t>See Homeview</t>
  </si>
  <si>
    <t>350002-548</t>
  </si>
  <si>
    <t>350002-554</t>
  </si>
  <si>
    <t>Guthrie St</t>
  </si>
  <si>
    <t>S 2nd St</t>
  </si>
  <si>
    <t>Pave only that which had not been paved previously.  No ramps</t>
  </si>
  <si>
    <t>Coverbrook Ct</t>
  </si>
  <si>
    <t>350002-553</t>
  </si>
  <si>
    <t>350002-552</t>
  </si>
  <si>
    <t>See Brentwood</t>
  </si>
  <si>
    <t>350002-551</t>
  </si>
  <si>
    <t>Foxboro Dr</t>
  </si>
  <si>
    <t xml:space="preserve">Vannah Ave </t>
  </si>
  <si>
    <t>Dorsey Way</t>
  </si>
  <si>
    <t>8148-410-8107-148580-822702</t>
  </si>
  <si>
    <t>350002-555</t>
  </si>
  <si>
    <t>Damascus Ct</t>
  </si>
  <si>
    <t>PW/CIF/Local Contribution</t>
  </si>
  <si>
    <t>Entrance at Scottsdale Blvd</t>
  </si>
  <si>
    <t>See Cecil Ave</t>
  </si>
  <si>
    <t>Possibly moving this project into FY 23 to account for bridge project</t>
  </si>
  <si>
    <t>350002-564</t>
  </si>
  <si>
    <t>See Maricopa Ct</t>
  </si>
  <si>
    <t>350002-556</t>
  </si>
  <si>
    <t>350002-557</t>
  </si>
  <si>
    <t>350002-560</t>
  </si>
  <si>
    <t>See Southacres Dr</t>
  </si>
  <si>
    <t>See Southlake Dr</t>
  </si>
  <si>
    <t>350002-559</t>
  </si>
  <si>
    <t>See W Kingston Ave</t>
  </si>
  <si>
    <t>350002-562</t>
  </si>
  <si>
    <t>350002-563</t>
  </si>
  <si>
    <t>See Monaco Dr</t>
  </si>
  <si>
    <t>350002-561</t>
  </si>
  <si>
    <t>See Seebolt Dr</t>
  </si>
  <si>
    <t>March</t>
  </si>
  <si>
    <t>388368-1</t>
  </si>
  <si>
    <t>388368-3</t>
  </si>
  <si>
    <t>Tucker Station and Rehl Rd</t>
  </si>
  <si>
    <t>388368-4</t>
  </si>
  <si>
    <t>Barrett Ln Reconstruction</t>
  </si>
  <si>
    <t>Council Funded</t>
  </si>
  <si>
    <t>388368-5</t>
  </si>
  <si>
    <t>Aiken Rd Base Failure</t>
  </si>
  <si>
    <t>Michael Baker</t>
  </si>
  <si>
    <t>387658-1</t>
  </si>
  <si>
    <t>Supplemental Inspections</t>
  </si>
  <si>
    <t>350002-565</t>
  </si>
  <si>
    <t>350002-567</t>
  </si>
  <si>
    <t>350002-568</t>
  </si>
  <si>
    <t>350002-566</t>
  </si>
  <si>
    <t>350002-572</t>
  </si>
  <si>
    <t>April</t>
  </si>
  <si>
    <t>Harold Ave</t>
  </si>
  <si>
    <t>PW/Council</t>
  </si>
  <si>
    <t>Awaiting Account number for 50k from D3</t>
  </si>
  <si>
    <t>Wilart Dr</t>
  </si>
  <si>
    <t>Algonquin Pkwy</t>
  </si>
  <si>
    <t>Wallie Ann Ct</t>
  </si>
  <si>
    <t>Bernheim Ln</t>
  </si>
  <si>
    <t>Wathen Ln</t>
  </si>
  <si>
    <t>350002-571</t>
  </si>
  <si>
    <t>See Barrett</t>
  </si>
  <si>
    <t>Meadowbrook Ct</t>
  </si>
  <si>
    <t>See Dart Dr</t>
  </si>
  <si>
    <t>Saratoga Ridge Ct</t>
  </si>
  <si>
    <t xml:space="preserve">Saratoga Ridge Dr </t>
  </si>
  <si>
    <t>Dead Ed</t>
  </si>
  <si>
    <t>January</t>
  </si>
  <si>
    <t xml:space="preserve">Montana Ave </t>
  </si>
  <si>
    <t>Central Ave</t>
  </si>
  <si>
    <t>Lillian Ave</t>
  </si>
  <si>
    <t>8672-410-8106-048203-822702</t>
  </si>
  <si>
    <t>8102-410-8105-148372-822705</t>
  </si>
  <si>
    <t>8672-410-8105-148372-822705</t>
  </si>
  <si>
    <t>8133-410-8111-148222-822705</t>
  </si>
  <si>
    <t xml:space="preserve">Ward Alley </t>
  </si>
  <si>
    <t>Garland and Kentucky</t>
  </si>
  <si>
    <t>May</t>
  </si>
  <si>
    <t>350002-580</t>
  </si>
  <si>
    <t>LWC main replacement, LPA project</t>
  </si>
  <si>
    <t>Raceland Ave</t>
  </si>
  <si>
    <t>Belrad Rd</t>
  </si>
  <si>
    <t>350002-577</t>
  </si>
  <si>
    <t>8138-410-8107-148222-822705</t>
  </si>
  <si>
    <t>See Harold</t>
  </si>
  <si>
    <t>388368-9</t>
  </si>
  <si>
    <t>350002-582</t>
  </si>
  <si>
    <t>350002-581</t>
  </si>
  <si>
    <t>350002-579</t>
  </si>
  <si>
    <t>350002-575</t>
  </si>
  <si>
    <t>Louisville Paving</t>
  </si>
  <si>
    <t>388368-7</t>
  </si>
  <si>
    <t>388368-8</t>
  </si>
  <si>
    <t>Being completed to help with new sidewalk project issues</t>
  </si>
  <si>
    <t>350002-576</t>
  </si>
  <si>
    <t>Ridgehurst Pl Frontage Rd</t>
  </si>
  <si>
    <t>350002-578</t>
  </si>
  <si>
    <t>350002-574</t>
  </si>
  <si>
    <t>Port Rd</t>
  </si>
  <si>
    <t xml:space="preserve">Cane Run Rd </t>
  </si>
  <si>
    <t>See Rollington Rd</t>
  </si>
  <si>
    <t>Due to developer project, will need to go back and finish to county line</t>
  </si>
  <si>
    <t>Asphalt done on forum/school Need to make concrete repairs</t>
  </si>
  <si>
    <t>388368-6</t>
  </si>
  <si>
    <t>Timberbend Bond Release</t>
  </si>
  <si>
    <t>388368-10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</si>
</sst>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.1"/>
      <color rgb="FF2C3E50"/>
      <name val="Oxygen"/>
    </font>
    <font>
      <sz val="11"/>
      <color rgb="FF2C3E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17F1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</cellStyleXfs>
  <cellXfs count="259">
    <xf numFmtId="0" fontId="0" fillId="0" borderId="0" xfId="0"/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" fontId="5" fillId="8" borderId="0" xfId="0" quotePrefix="1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7" fillId="0" borderId="6" xfId="0" applyFont="1" applyBorder="1" applyAlignment="1">
      <alignment horizontal="center"/>
    </xf>
    <xf numFmtId="44" fontId="0" fillId="0" borderId="0" xfId="1" applyFont="1"/>
    <xf numFmtId="164" fontId="8" fillId="0" borderId="10" xfId="0" applyNumberFormat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4" fontId="8" fillId="0" borderId="13" xfId="1" applyFont="1" applyFill="1" applyBorder="1" applyAlignment="1">
      <alignment horizontal="center" vertical="center"/>
    </xf>
    <xf numFmtId="0" fontId="8" fillId="0" borderId="13" xfId="1" applyNumberFormat="1" applyFont="1" applyFill="1" applyBorder="1" applyAlignment="1">
      <alignment horizontal="center" vertical="center"/>
    </xf>
    <xf numFmtId="165" fontId="8" fillId="0" borderId="13" xfId="1" applyNumberFormat="1" applyFont="1" applyFill="1" applyBorder="1" applyAlignment="1">
      <alignment horizontal="center" vertical="center"/>
    </xf>
    <xf numFmtId="14" fontId="8" fillId="2" borderId="1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3" fontId="8" fillId="6" borderId="13" xfId="0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5" fontId="8" fillId="0" borderId="13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7" fillId="0" borderId="7" xfId="1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/>
    </xf>
    <xf numFmtId="0" fontId="9" fillId="5" borderId="13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1" fontId="9" fillId="5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3" fontId="9" fillId="0" borderId="13" xfId="0" applyNumberFormat="1" applyFont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1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1" fontId="9" fillId="2" borderId="13" xfId="0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horizontal="center"/>
    </xf>
    <xf numFmtId="44" fontId="0" fillId="0" borderId="0" xfId="1" applyFont="1" applyBorder="1"/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Fill="1" applyBorder="1"/>
    <xf numFmtId="1" fontId="8" fillId="0" borderId="13" xfId="3" applyNumberFormat="1" applyFont="1" applyBorder="1" applyAlignment="1">
      <alignment horizontal="center" wrapText="1"/>
    </xf>
    <xf numFmtId="3" fontId="8" fillId="0" borderId="10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3" xfId="4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8" fillId="0" borderId="13" xfId="2" applyFont="1" applyBorder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65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0" fillId="12" borderId="0" xfId="0" applyFill="1"/>
    <xf numFmtId="4" fontId="0" fillId="2" borderId="0" xfId="0" applyNumberFormat="1" applyFill="1"/>
    <xf numFmtId="0" fontId="8" fillId="2" borderId="12" xfId="0" applyFont="1" applyFill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8" fillId="0" borderId="13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1" fontId="9" fillId="0" borderId="13" xfId="5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9" fillId="0" borderId="13" xfId="5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15" xfId="5" applyFont="1" applyBorder="1" applyAlignment="1">
      <alignment horizontal="center"/>
    </xf>
    <xf numFmtId="0" fontId="8" fillId="0" borderId="16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0" fontId="9" fillId="0" borderId="16" xfId="5" applyFont="1" applyBorder="1" applyAlignment="1">
      <alignment horizontal="center"/>
    </xf>
    <xf numFmtId="0" fontId="9" fillId="0" borderId="0" xfId="5" applyFont="1" applyAlignment="1">
      <alignment horizontal="left"/>
    </xf>
    <xf numFmtId="1" fontId="9" fillId="0" borderId="15" xfId="5" applyNumberFormat="1" applyFont="1" applyBorder="1" applyAlignment="1">
      <alignment horizontal="center"/>
    </xf>
    <xf numFmtId="1" fontId="9" fillId="0" borderId="16" xfId="5" applyNumberFormat="1" applyFont="1" applyBorder="1" applyAlignment="1">
      <alignment horizontal="center"/>
    </xf>
    <xf numFmtId="0" fontId="8" fillId="4" borderId="15" xfId="5" applyFont="1" applyFill="1" applyBorder="1" applyAlignment="1">
      <alignment horizontal="center"/>
    </xf>
    <xf numFmtId="0" fontId="8" fillId="4" borderId="16" xfId="5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7" xfId="5" applyNumberFormat="1" applyFont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0" fontId="9" fillId="0" borderId="15" xfId="5" applyFont="1" applyBorder="1" applyAlignment="1">
      <alignment horizontal="center"/>
    </xf>
    <xf numFmtId="0" fontId="8" fillId="0" borderId="15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1" fontId="9" fillId="0" borderId="19" xfId="5" applyNumberFormat="1" applyFont="1" applyBorder="1" applyAlignment="1">
      <alignment horizontal="center"/>
    </xf>
    <xf numFmtId="1" fontId="9" fillId="0" borderId="20" xfId="5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" fontId="9" fillId="0" borderId="21" xfId="5" applyNumberFormat="1" applyFont="1" applyBorder="1" applyAlignment="1">
      <alignment horizontal="center"/>
    </xf>
    <xf numFmtId="1" fontId="9" fillId="0" borderId="22" xfId="5" applyNumberFormat="1" applyFont="1" applyBorder="1" applyAlignment="1">
      <alignment horizontal="center"/>
    </xf>
    <xf numFmtId="1" fontId="9" fillId="0" borderId="23" xfId="5" applyNumberFormat="1" applyFont="1" applyBorder="1" applyAlignment="1">
      <alignment horizontal="center"/>
    </xf>
    <xf numFmtId="1" fontId="9" fillId="0" borderId="24" xfId="5" applyNumberFormat="1" applyFont="1" applyBorder="1" applyAlignment="1">
      <alignment horizontal="center"/>
    </xf>
    <xf numFmtId="1" fontId="9" fillId="0" borderId="25" xfId="5" applyNumberFormat="1" applyFont="1" applyBorder="1" applyAlignment="1">
      <alignment horizontal="center"/>
    </xf>
    <xf numFmtId="1" fontId="9" fillId="0" borderId="26" xfId="5" applyNumberFormat="1" applyFont="1" applyBorder="1" applyAlignment="1">
      <alignment horizontal="center"/>
    </xf>
    <xf numFmtId="1" fontId="9" fillId="0" borderId="27" xfId="5" applyNumberFormat="1" applyFont="1" applyBorder="1" applyAlignment="1">
      <alignment horizontal="center"/>
    </xf>
    <xf numFmtId="1" fontId="9" fillId="0" borderId="28" xfId="5" applyNumberFormat="1" applyFont="1" applyBorder="1" applyAlignment="1">
      <alignment horizontal="center"/>
    </xf>
    <xf numFmtId="0" fontId="8" fillId="2" borderId="15" xfId="5" applyFont="1" applyFill="1" applyBorder="1" applyAlignment="1">
      <alignment horizontal="center"/>
    </xf>
    <xf numFmtId="0" fontId="8" fillId="2" borderId="16" xfId="5" applyFont="1" applyFill="1" applyBorder="1" applyAlignment="1">
      <alignment horizontal="center"/>
    </xf>
    <xf numFmtId="1" fontId="9" fillId="2" borderId="15" xfId="5" applyNumberFormat="1" applyFont="1" applyFill="1" applyBorder="1" applyAlignment="1">
      <alignment horizontal="center"/>
    </xf>
    <xf numFmtId="1" fontId="9" fillId="2" borderId="16" xfId="5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" fontId="9" fillId="2" borderId="13" xfId="5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12" borderId="13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0" fontId="8" fillId="2" borderId="13" xfId="2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center"/>
    </xf>
    <xf numFmtId="0" fontId="9" fillId="2" borderId="0" xfId="5" applyFont="1" applyFill="1" applyAlignment="1">
      <alignment horizontal="center"/>
    </xf>
    <xf numFmtId="0" fontId="8" fillId="2" borderId="13" xfId="2" applyFont="1" applyFill="1" applyBorder="1" applyAlignment="1">
      <alignment horizontal="left" vertical="center" wrapText="1"/>
    </xf>
    <xf numFmtId="0" fontId="9" fillId="2" borderId="0" xfId="5" applyFont="1" applyFill="1" applyAlignment="1">
      <alignment horizontal="left"/>
    </xf>
    <xf numFmtId="1" fontId="9" fillId="2" borderId="13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Border="1"/>
    <xf numFmtId="44" fontId="0" fillId="2" borderId="0" xfId="1" applyFont="1" applyFill="1"/>
    <xf numFmtId="44" fontId="0" fillId="2" borderId="8" xfId="1" applyFont="1" applyFill="1" applyBorder="1"/>
    <xf numFmtId="164" fontId="8" fillId="0" borderId="11" xfId="0" applyNumberFormat="1" applyFont="1" applyBorder="1" applyAlignment="1">
      <alignment horizontal="center" vertical="center"/>
    </xf>
    <xf numFmtId="0" fontId="9" fillId="2" borderId="13" xfId="5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8" fillId="0" borderId="17" xfId="5" applyFont="1" applyBorder="1" applyAlignment="1">
      <alignment horizontal="center"/>
    </xf>
    <xf numFmtId="0" fontId="8" fillId="0" borderId="18" xfId="5" applyFont="1" applyBorder="1" applyAlignment="1">
      <alignment horizontal="center"/>
    </xf>
    <xf numFmtId="1" fontId="9" fillId="4" borderId="15" xfId="5" applyNumberFormat="1" applyFont="1" applyFill="1" applyBorder="1" applyAlignment="1">
      <alignment horizontal="center"/>
    </xf>
    <xf numFmtId="1" fontId="9" fillId="4" borderId="16" xfId="5" applyNumberFormat="1" applyFont="1" applyFill="1" applyBorder="1" applyAlignment="1">
      <alignment horizontal="center"/>
    </xf>
    <xf numFmtId="1" fontId="9" fillId="2" borderId="23" xfId="5" applyNumberFormat="1" applyFont="1" applyFill="1" applyBorder="1" applyAlignment="1">
      <alignment horizontal="center"/>
    </xf>
    <xf numFmtId="1" fontId="9" fillId="2" borderId="24" xfId="5" applyNumberFormat="1" applyFont="1" applyFill="1" applyBorder="1" applyAlignment="1">
      <alignment horizontal="center"/>
    </xf>
    <xf numFmtId="0" fontId="9" fillId="2" borderId="13" xfId="5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1" fontId="9" fillId="2" borderId="17" xfId="5" applyNumberFormat="1" applyFont="1" applyFill="1" applyBorder="1" applyAlignment="1">
      <alignment horizontal="center"/>
    </xf>
    <xf numFmtId="1" fontId="9" fillId="2" borderId="18" xfId="5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1" fontId="9" fillId="2" borderId="21" xfId="5" applyNumberFormat="1" applyFont="1" applyFill="1" applyBorder="1" applyAlignment="1">
      <alignment horizontal="center"/>
    </xf>
    <xf numFmtId="1" fontId="9" fillId="2" borderId="22" xfId="5" applyNumberFormat="1" applyFont="1" applyFill="1" applyBorder="1" applyAlignment="1">
      <alignment horizontal="center"/>
    </xf>
    <xf numFmtId="44" fontId="7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3" xfId="5" applyFont="1" applyFill="1" applyBorder="1" applyAlignment="1">
      <alignment horizontal="center"/>
    </xf>
    <xf numFmtId="1" fontId="9" fillId="2" borderId="25" xfId="5" applyNumberFormat="1" applyFont="1" applyFill="1" applyBorder="1" applyAlignment="1">
      <alignment horizontal="center"/>
    </xf>
    <xf numFmtId="1" fontId="9" fillId="2" borderId="26" xfId="5" applyNumberFormat="1" applyFont="1" applyFill="1" applyBorder="1" applyAlignment="1">
      <alignment horizontal="center"/>
    </xf>
    <xf numFmtId="1" fontId="9" fillId="2" borderId="27" xfId="5" applyNumberFormat="1" applyFont="1" applyFill="1" applyBorder="1" applyAlignment="1">
      <alignment horizontal="center"/>
    </xf>
    <xf numFmtId="1" fontId="9" fillId="2" borderId="28" xfId="5" applyNumberFormat="1" applyFont="1" applyFill="1" applyBorder="1" applyAlignment="1">
      <alignment horizontal="center"/>
    </xf>
    <xf numFmtId="0" fontId="8" fillId="0" borderId="23" xfId="5" applyFont="1" applyBorder="1" applyAlignment="1">
      <alignment horizontal="center"/>
    </xf>
    <xf numFmtId="0" fontId="8" fillId="0" borderId="24" xfId="5" applyFont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44" fontId="0" fillId="0" borderId="0" xfId="1" applyFont="1" applyFill="1"/>
    <xf numFmtId="4" fontId="0" fillId="0" borderId="0" xfId="0" applyNumberFormat="1"/>
    <xf numFmtId="0" fontId="0" fillId="0" borderId="0" xfId="0" applyAlignment="1">
      <alignment horizontal="left"/>
    </xf>
    <xf numFmtId="44" fontId="7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6" fontId="8" fillId="2" borderId="13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left" vertical="top" wrapText="1"/>
    </xf>
    <xf numFmtId="0" fontId="8" fillId="2" borderId="17" xfId="5" applyFont="1" applyFill="1" applyBorder="1" applyAlignment="1">
      <alignment horizontal="center"/>
    </xf>
    <xf numFmtId="0" fontId="8" fillId="2" borderId="18" xfId="5" applyFont="1" applyFill="1" applyBorder="1" applyAlignment="1">
      <alignment horizontal="center"/>
    </xf>
    <xf numFmtId="0" fontId="8" fillId="2" borderId="15" xfId="5" applyFont="1" applyFill="1" applyBorder="1" applyAlignment="1">
      <alignment horizontal="center" vertical="center"/>
    </xf>
    <xf numFmtId="0" fontId="8" fillId="2" borderId="16" xfId="5" applyFont="1" applyFill="1" applyBorder="1" applyAlignment="1">
      <alignment horizontal="center" vertical="center"/>
    </xf>
    <xf numFmtId="1" fontId="8" fillId="5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 indent="1"/>
    </xf>
  </cellXfs>
  <cellStyles count="6">
    <cellStyle name="Currency" xfId="1" builtinId="4"/>
    <cellStyle name="Normal" xfId="0" builtinId="0"/>
    <cellStyle name="Normal 2 2" xfId="4" xr:uid="{00000000-0005-0000-0000-000002000000}"/>
    <cellStyle name="Normal 3" xfId="5" xr:uid="{4186AF41-7FBA-42A3-8AC1-647A4C88DC22}"/>
    <cellStyle name="Normal_Sheet1" xfId="2" xr:uid="{00000000-0005-0000-0000-000003000000}"/>
    <cellStyle name="Normal_Sheet1 2" xfId="3" xr:uid="{00000000-0005-0000-0000-000004000000}"/>
  </cellStyles>
  <dxfs count="0"/>
  <tableStyles count="0" defaultTableStyle="TableStyleMedium2" defaultPivotStyle="PivotStyleLight16"/>
  <colors>
    <mruColors>
      <color rgb="FF17F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F14B"/>
    <pageSetUpPr fitToPage="1"/>
  </sheetPr>
  <dimension ref="A1:BD396"/>
  <sheetViews>
    <sheetView topLeftCell="I2" workbookViewId="0">
      <pane ySplit="1" topLeftCell="A3" activePane="bottomLeft" state="frozen"/>
      <selection activeCell="I2" sqref="I2"/>
      <selection pane="bottomLeft" activeCell="I3" sqref="I3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bestFit="1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bestFit="1" customWidth="1"/>
    <col min="33" max="33" width="23.44140625" style="61" bestFit="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6" width="0" style="57" hidden="1" customWidth="1"/>
    <col min="57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57" t="s">
        <v>66</v>
      </c>
      <c r="F17" s="57"/>
      <c r="G17" s="118">
        <v>1915</v>
      </c>
      <c r="H17" s="118">
        <v>2135</v>
      </c>
      <c r="I17" s="60" t="s">
        <v>390</v>
      </c>
      <c r="J17" s="60" t="s">
        <v>391</v>
      </c>
      <c r="K17" s="60" t="s">
        <v>392</v>
      </c>
      <c r="L17" s="59">
        <v>27</v>
      </c>
      <c r="M17" s="57">
        <v>2</v>
      </c>
      <c r="N17" s="57" t="s">
        <v>71</v>
      </c>
      <c r="AF17" s="61">
        <v>139301.25</v>
      </c>
      <c r="AH17" s="57"/>
      <c r="AJ17" s="57"/>
      <c r="AK17" s="57"/>
      <c r="AL17" s="57"/>
      <c r="AN17" s="57"/>
      <c r="AO17" s="57"/>
      <c r="AQ17" s="57"/>
      <c r="AR17" s="57"/>
      <c r="AT17" s="57"/>
      <c r="AU17" s="57"/>
      <c r="AY17" s="120" t="s">
        <v>393</v>
      </c>
      <c r="AZ17" s="57">
        <v>4105.8566584328719</v>
      </c>
      <c r="BA17" s="57">
        <v>20.562091427766362</v>
      </c>
      <c r="BB17" s="57">
        <v>84425</v>
      </c>
      <c r="BC17" s="57"/>
      <c r="BD17" s="99"/>
    </row>
    <row r="18" spans="1:56" ht="15" customHeight="1" x14ac:dyDescent="0.25">
      <c r="A18" s="98"/>
      <c r="B18" s="57" t="s">
        <v>66</v>
      </c>
      <c r="G18" s="116">
        <v>4900</v>
      </c>
      <c r="H18" s="116">
        <v>4999</v>
      </c>
      <c r="I18" s="60" t="s">
        <v>394</v>
      </c>
      <c r="J18" s="60" t="s">
        <v>395</v>
      </c>
      <c r="K18" s="60" t="s">
        <v>395</v>
      </c>
      <c r="L18" s="59">
        <v>65</v>
      </c>
      <c r="M18" s="57">
        <v>2</v>
      </c>
      <c r="N18" s="57" t="s">
        <v>69</v>
      </c>
      <c r="AF18" s="61">
        <v>30403.25</v>
      </c>
      <c r="AY18" s="117"/>
      <c r="AZ18" s="57">
        <v>980.74767626485095</v>
      </c>
      <c r="BA18" s="57">
        <v>20</v>
      </c>
      <c r="BB18" s="62">
        <v>19615</v>
      </c>
      <c r="BD18" s="99"/>
    </row>
    <row r="19" spans="1:56" ht="15" customHeight="1" x14ac:dyDescent="0.25">
      <c r="A19" s="98"/>
      <c r="B19" s="57" t="s">
        <v>66</v>
      </c>
      <c r="G19" s="116">
        <v>4600</v>
      </c>
      <c r="H19" s="116">
        <v>4699</v>
      </c>
      <c r="I19" s="60" t="s">
        <v>396</v>
      </c>
      <c r="J19" s="60" t="s">
        <v>397</v>
      </c>
      <c r="K19" s="60" t="s">
        <v>398</v>
      </c>
      <c r="L19" s="59">
        <v>14</v>
      </c>
      <c r="M19" s="57">
        <v>2</v>
      </c>
      <c r="N19" s="57" t="s">
        <v>69</v>
      </c>
      <c r="AF19" s="61">
        <v>23000.45</v>
      </c>
      <c r="AY19" s="117"/>
      <c r="AZ19" s="57">
        <v>618</v>
      </c>
      <c r="BA19" s="57">
        <v>24</v>
      </c>
      <c r="BB19" s="62">
        <v>14839</v>
      </c>
      <c r="BD19" s="99"/>
    </row>
    <row r="20" spans="1:56" ht="15" customHeight="1" x14ac:dyDescent="0.25">
      <c r="A20" s="98"/>
      <c r="B20" s="57" t="s">
        <v>66</v>
      </c>
      <c r="G20" s="116">
        <v>4200</v>
      </c>
      <c r="H20" s="116">
        <v>4499</v>
      </c>
      <c r="I20" s="60" t="s">
        <v>398</v>
      </c>
      <c r="J20" s="60" t="s">
        <v>396</v>
      </c>
      <c r="K20" s="60" t="s">
        <v>194</v>
      </c>
      <c r="L20" s="59">
        <v>15.09808017193072</v>
      </c>
      <c r="M20" s="57">
        <v>2</v>
      </c>
      <c r="N20" s="57" t="s">
        <v>69</v>
      </c>
      <c r="AF20" s="61">
        <v>53955.508905400937</v>
      </c>
      <c r="AY20" s="117"/>
      <c r="AZ20" s="57">
        <v>1453.735500829998</v>
      </c>
      <c r="BA20" s="57">
        <v>24</v>
      </c>
      <c r="BB20" s="62">
        <v>34810.005745419956</v>
      </c>
      <c r="BD20" s="99"/>
    </row>
    <row r="21" spans="1:56" ht="15" customHeight="1" x14ac:dyDescent="0.25">
      <c r="A21" s="98"/>
      <c r="B21" s="57" t="s">
        <v>66</v>
      </c>
      <c r="G21" s="116">
        <v>2136</v>
      </c>
      <c r="H21" s="116">
        <v>2199</v>
      </c>
      <c r="I21" s="60" t="s">
        <v>399</v>
      </c>
      <c r="J21" s="60" t="s">
        <v>392</v>
      </c>
      <c r="K21" s="60" t="s">
        <v>94</v>
      </c>
      <c r="L21" s="59">
        <v>26</v>
      </c>
      <c r="M21" s="57">
        <v>2</v>
      </c>
      <c r="N21" s="57" t="s">
        <v>69</v>
      </c>
      <c r="AF21" s="61">
        <v>22273.5</v>
      </c>
      <c r="AY21" s="117"/>
      <c r="AZ21" s="57">
        <v>674</v>
      </c>
      <c r="BA21" s="57">
        <v>24</v>
      </c>
      <c r="BB21" s="62">
        <v>14370</v>
      </c>
      <c r="BD21" s="99"/>
    </row>
    <row r="22" spans="1:56" ht="15" customHeight="1" x14ac:dyDescent="0.25">
      <c r="A22" s="98"/>
      <c r="B22" s="57" t="s">
        <v>66</v>
      </c>
      <c r="G22" s="116"/>
      <c r="H22" s="116"/>
      <c r="I22" s="60" t="s">
        <v>400</v>
      </c>
      <c r="J22" s="60" t="s">
        <v>395</v>
      </c>
      <c r="K22" s="60" t="s">
        <v>398</v>
      </c>
      <c r="L22" s="59">
        <v>30</v>
      </c>
      <c r="M22" s="57">
        <v>2</v>
      </c>
      <c r="N22" s="57" t="s">
        <v>69</v>
      </c>
      <c r="AF22" s="61">
        <v>30914.037000000004</v>
      </c>
      <c r="AY22" s="117"/>
      <c r="AZ22" s="57">
        <v>906.57</v>
      </c>
      <c r="BA22" s="57">
        <v>22</v>
      </c>
      <c r="BB22" s="62">
        <v>19944.54</v>
      </c>
      <c r="BD22" s="99"/>
    </row>
    <row r="23" spans="1:56" ht="15" customHeight="1" x14ac:dyDescent="0.25">
      <c r="A23" s="98"/>
      <c r="B23" s="57" t="s">
        <v>66</v>
      </c>
      <c r="G23" s="116">
        <v>4300</v>
      </c>
      <c r="H23" s="116">
        <v>4499</v>
      </c>
      <c r="I23" s="60" t="s">
        <v>401</v>
      </c>
      <c r="J23" s="60" t="s">
        <v>75</v>
      </c>
      <c r="K23" s="60" t="s">
        <v>402</v>
      </c>
      <c r="L23" s="59">
        <v>26</v>
      </c>
      <c r="M23" s="57">
        <v>2</v>
      </c>
      <c r="N23" s="57" t="s">
        <v>69</v>
      </c>
      <c r="AF23" s="61">
        <v>16947.7</v>
      </c>
      <c r="AY23" s="117"/>
      <c r="AZ23" s="57">
        <v>421</v>
      </c>
      <c r="BA23" s="57">
        <v>26</v>
      </c>
      <c r="BB23" s="62">
        <v>10934</v>
      </c>
      <c r="BD23" s="99"/>
    </row>
    <row r="24" spans="1:56" ht="15" customHeight="1" x14ac:dyDescent="0.25">
      <c r="A24" s="104"/>
      <c r="B24" s="57" t="s">
        <v>74</v>
      </c>
      <c r="F24" s="57"/>
      <c r="G24" s="118">
        <v>1200</v>
      </c>
      <c r="H24" s="118">
        <v>1399</v>
      </c>
      <c r="I24" s="60" t="s">
        <v>403</v>
      </c>
      <c r="J24" s="60" t="s">
        <v>404</v>
      </c>
      <c r="K24" s="60" t="s">
        <v>77</v>
      </c>
      <c r="L24" s="59">
        <v>39</v>
      </c>
      <c r="M24" s="57">
        <v>2</v>
      </c>
      <c r="N24" s="57" t="s">
        <v>102</v>
      </c>
      <c r="AF24" s="61">
        <v>93299.25</v>
      </c>
      <c r="AH24" s="57"/>
      <c r="AJ24" s="57"/>
      <c r="AK24" s="57"/>
      <c r="AL24" s="57"/>
      <c r="AN24" s="57"/>
      <c r="AO24" s="57"/>
      <c r="AQ24" s="57"/>
      <c r="AR24" s="57"/>
      <c r="AT24" s="57"/>
      <c r="AU24" s="57"/>
      <c r="AY24" s="117"/>
      <c r="AZ24" s="57">
        <v>3141.3700554479701</v>
      </c>
      <c r="BA24" s="57">
        <v>18.000107915314196</v>
      </c>
      <c r="BB24" s="57">
        <v>56545</v>
      </c>
      <c r="BC24" s="57"/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30"/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360</v>
      </c>
      <c r="E39" s="26"/>
      <c r="F39" s="27"/>
      <c r="G39" s="22">
        <v>2200</v>
      </c>
      <c r="H39" s="22">
        <v>2399</v>
      </c>
      <c r="I39" s="28" t="s">
        <v>234</v>
      </c>
      <c r="J39" s="28" t="s">
        <v>236</v>
      </c>
      <c r="K39" s="28" t="s">
        <v>237</v>
      </c>
      <c r="L39" s="89">
        <v>34.266222507406447</v>
      </c>
      <c r="M39" s="22">
        <v>4</v>
      </c>
      <c r="N39" s="57" t="s">
        <v>69</v>
      </c>
      <c r="AB39" s="59"/>
      <c r="AF39" s="61">
        <v>113532.85</v>
      </c>
      <c r="AG39" s="61">
        <v>58784.5</v>
      </c>
      <c r="AH39" s="39" t="s">
        <v>76</v>
      </c>
      <c r="AY39" s="66"/>
      <c r="AZ39" s="62">
        <v>1220.7900652250621</v>
      </c>
      <c r="BA39" s="62">
        <v>59.999669137622242</v>
      </c>
      <c r="BB39" s="62">
        <v>73247</v>
      </c>
      <c r="BC39" s="42">
        <f>BB39/(5280*11.67)</f>
        <v>1.1887350367427489</v>
      </c>
      <c r="BD39" s="99"/>
    </row>
    <row r="40" spans="1:56" ht="15" customHeight="1" x14ac:dyDescent="0.3">
      <c r="A40" s="104"/>
      <c r="B40" s="22" t="s">
        <v>66</v>
      </c>
      <c r="C40" s="22"/>
      <c r="D40" s="22" t="s">
        <v>413</v>
      </c>
      <c r="E40" s="22"/>
      <c r="F40" s="22"/>
      <c r="G40" s="22"/>
      <c r="H40" s="22"/>
      <c r="I40" s="28" t="s">
        <v>414</v>
      </c>
      <c r="J40" s="28" t="s">
        <v>415</v>
      </c>
      <c r="K40" s="28"/>
      <c r="L40" s="29"/>
      <c r="M40" s="22">
        <v>4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35000</v>
      </c>
      <c r="AG40" s="43">
        <v>34683.360000000001</v>
      </c>
      <c r="AH40" s="22" t="s">
        <v>76</v>
      </c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BB40" s="57"/>
      <c r="BC40" s="57"/>
      <c r="BD40" s="99"/>
    </row>
    <row r="41" spans="1:56" ht="15" customHeight="1" x14ac:dyDescent="0.25">
      <c r="A41" s="104"/>
      <c r="B41" s="57" t="s">
        <v>66</v>
      </c>
      <c r="G41" s="116">
        <v>500</v>
      </c>
      <c r="H41" s="116">
        <v>699</v>
      </c>
      <c r="I41" s="60" t="s">
        <v>416</v>
      </c>
      <c r="J41" s="60" t="s">
        <v>235</v>
      </c>
      <c r="K41" s="60" t="s">
        <v>79</v>
      </c>
      <c r="L41" s="59">
        <v>25</v>
      </c>
      <c r="M41" s="57">
        <v>4</v>
      </c>
      <c r="N41" s="57" t="s">
        <v>69</v>
      </c>
      <c r="AF41" s="61">
        <v>98990.75</v>
      </c>
      <c r="AY41" s="117"/>
      <c r="AZ41" s="57">
        <v>1691</v>
      </c>
      <c r="BA41" s="57">
        <v>39</v>
      </c>
      <c r="BB41" s="62">
        <v>63865</v>
      </c>
      <c r="BD41" s="99"/>
    </row>
    <row r="42" spans="1:56" ht="15" customHeight="1" x14ac:dyDescent="0.25">
      <c r="A42" s="105"/>
      <c r="B42" s="57" t="s">
        <v>66</v>
      </c>
      <c r="D42" s="57" t="s">
        <v>316</v>
      </c>
      <c r="F42" s="58"/>
      <c r="G42" s="57">
        <v>100</v>
      </c>
      <c r="H42" s="57">
        <v>199</v>
      </c>
      <c r="I42" s="60" t="s">
        <v>144</v>
      </c>
      <c r="J42" s="60" t="s">
        <v>229</v>
      </c>
      <c r="K42" s="60" t="s">
        <v>230</v>
      </c>
      <c r="L42" s="84">
        <v>40.442975376901678</v>
      </c>
      <c r="M42" s="57">
        <v>4</v>
      </c>
      <c r="N42" s="57" t="s">
        <v>69</v>
      </c>
      <c r="AF42" s="61">
        <v>45134.450000000004</v>
      </c>
      <c r="AG42" s="61">
        <v>832.3</v>
      </c>
      <c r="AH42" s="57"/>
      <c r="AQ42" s="57"/>
      <c r="AR42" s="57"/>
      <c r="AT42" s="57"/>
      <c r="AU42" s="57"/>
      <c r="AZ42" s="57">
        <v>798.6543012029839</v>
      </c>
      <c r="BA42" s="57">
        <v>36.460080357845833</v>
      </c>
      <c r="BB42" s="62">
        <v>29119</v>
      </c>
      <c r="BC42" s="42">
        <f>BB42/(5280*11.67)</f>
        <v>0.47257601724182702</v>
      </c>
      <c r="BD42" s="99"/>
    </row>
    <row r="43" spans="1:56" x14ac:dyDescent="0.25">
      <c r="A43" s="98"/>
      <c r="B43" s="57" t="s">
        <v>66</v>
      </c>
      <c r="D43" s="30"/>
      <c r="F43" s="57"/>
      <c r="G43" s="118">
        <v>100</v>
      </c>
      <c r="H43" s="118">
        <v>899</v>
      </c>
      <c r="I43" s="60" t="s">
        <v>83</v>
      </c>
      <c r="J43" s="60" t="s">
        <v>80</v>
      </c>
      <c r="K43" s="60" t="s">
        <v>417</v>
      </c>
      <c r="L43" s="59">
        <v>58</v>
      </c>
      <c r="M43" s="57">
        <v>4</v>
      </c>
      <c r="N43" s="57" t="s">
        <v>73</v>
      </c>
      <c r="AF43" s="61">
        <v>326676</v>
      </c>
      <c r="AH43" s="57"/>
      <c r="AJ43" s="57"/>
      <c r="AK43" s="57"/>
      <c r="AL43" s="57"/>
      <c r="AN43" s="57"/>
      <c r="AO43" s="57"/>
      <c r="AQ43" s="57"/>
      <c r="AR43" s="57"/>
      <c r="AT43" s="57"/>
      <c r="AU43" s="57"/>
      <c r="AY43" s="117"/>
      <c r="AZ43" s="57">
        <v>4583.8784600762974</v>
      </c>
      <c r="BA43" s="57">
        <v>40.72359283210421</v>
      </c>
      <c r="BB43" s="57">
        <v>186672</v>
      </c>
      <c r="BC43" s="57"/>
      <c r="BD43" s="99"/>
    </row>
    <row r="44" spans="1:56" x14ac:dyDescent="0.25">
      <c r="A44" s="98"/>
      <c r="B44" s="57" t="s">
        <v>66</v>
      </c>
      <c r="D44" s="57" t="s">
        <v>317</v>
      </c>
      <c r="E44" s="58"/>
      <c r="G44" s="57">
        <v>1100</v>
      </c>
      <c r="H44" s="57">
        <v>1199</v>
      </c>
      <c r="I44" s="101" t="s">
        <v>231</v>
      </c>
      <c r="J44" s="101" t="s">
        <v>79</v>
      </c>
      <c r="K44" s="101" t="s">
        <v>232</v>
      </c>
      <c r="L44" s="74">
        <v>46</v>
      </c>
      <c r="M44" s="57">
        <v>4</v>
      </c>
      <c r="N44" s="102" t="s">
        <v>73</v>
      </c>
      <c r="Q44" s="59"/>
      <c r="R44" s="59"/>
      <c r="S44" s="63"/>
      <c r="T44" s="59"/>
      <c r="V44" s="59"/>
      <c r="W44" s="61"/>
      <c r="X44" s="61"/>
      <c r="Y44" s="61"/>
      <c r="Z44" s="61"/>
      <c r="AA44" s="61"/>
      <c r="AC44" s="61"/>
      <c r="AD44" s="61"/>
      <c r="AF44" s="61">
        <v>88352.549999999988</v>
      </c>
      <c r="AG44" s="61">
        <v>21852.98</v>
      </c>
      <c r="AM44" s="102"/>
      <c r="AZ44" s="57">
        <v>764.95254289725403</v>
      </c>
      <c r="BA44" s="57">
        <v>70.000420937475411</v>
      </c>
      <c r="BB44" s="62">
        <v>53547</v>
      </c>
      <c r="BC44" s="42">
        <f>BB44/(5280*11.67)</f>
        <v>0.86902118875126588</v>
      </c>
      <c r="BD44" s="99"/>
    </row>
    <row r="45" spans="1:56" x14ac:dyDescent="0.25">
      <c r="A45" s="98"/>
      <c r="B45" s="57" t="s">
        <v>66</v>
      </c>
      <c r="D45" s="57" t="s">
        <v>317</v>
      </c>
      <c r="E45" s="58"/>
      <c r="G45" s="57">
        <v>100</v>
      </c>
      <c r="H45" s="57">
        <v>399</v>
      </c>
      <c r="I45" s="101" t="s">
        <v>231</v>
      </c>
      <c r="J45" s="101" t="s">
        <v>80</v>
      </c>
      <c r="K45" s="101" t="s">
        <v>86</v>
      </c>
      <c r="L45" s="74">
        <v>57.286012289413421</v>
      </c>
      <c r="M45" s="102">
        <v>4</v>
      </c>
      <c r="N45" s="102" t="s">
        <v>73</v>
      </c>
      <c r="Q45" s="59"/>
      <c r="R45" s="59"/>
      <c r="S45" s="63"/>
      <c r="T45" s="59"/>
      <c r="V45" s="59"/>
      <c r="W45" s="61"/>
      <c r="X45" s="61"/>
      <c r="Y45" s="61"/>
      <c r="Z45" s="61"/>
      <c r="AA45" s="61"/>
      <c r="AC45" s="61"/>
      <c r="AD45" s="61"/>
      <c r="AF45" s="61">
        <v>145539.9</v>
      </c>
      <c r="AG45" s="61" t="s">
        <v>321</v>
      </c>
      <c r="AZ45" s="57">
        <v>1709.909865823035</v>
      </c>
      <c r="BA45" s="57">
        <v>51.585175197257307</v>
      </c>
      <c r="BB45" s="62">
        <v>88206</v>
      </c>
      <c r="BC45" s="42">
        <f>BB45/(5280*11.67)</f>
        <v>1.4315065825348603</v>
      </c>
      <c r="BD45" s="99"/>
    </row>
    <row r="46" spans="1:56" x14ac:dyDescent="0.25">
      <c r="A46" s="98"/>
      <c r="B46" s="57" t="s">
        <v>66</v>
      </c>
      <c r="D46" s="30"/>
      <c r="G46" s="118">
        <v>800</v>
      </c>
      <c r="H46" s="118">
        <v>999</v>
      </c>
      <c r="I46" s="60" t="s">
        <v>418</v>
      </c>
      <c r="J46" s="60" t="s">
        <v>85</v>
      </c>
      <c r="K46" s="60" t="s">
        <v>75</v>
      </c>
      <c r="L46" s="59">
        <v>29</v>
      </c>
      <c r="M46" s="57">
        <v>4</v>
      </c>
      <c r="N46" s="57" t="s">
        <v>69</v>
      </c>
      <c r="AF46" s="61">
        <v>63942.15</v>
      </c>
      <c r="AY46" s="117"/>
      <c r="AZ46" s="57">
        <v>1114.5146837563329</v>
      </c>
      <c r="BA46" s="57">
        <v>37.015214425850836</v>
      </c>
      <c r="BB46" s="62">
        <v>41253</v>
      </c>
      <c r="BD46" s="99"/>
    </row>
    <row r="47" spans="1:56" x14ac:dyDescent="0.25">
      <c r="A47" s="98"/>
      <c r="B47" s="57" t="s">
        <v>66</v>
      </c>
      <c r="D47" s="30"/>
      <c r="F47" s="57"/>
      <c r="G47" s="118">
        <v>100</v>
      </c>
      <c r="H47" s="118">
        <v>1099</v>
      </c>
      <c r="I47" s="60" t="s">
        <v>419</v>
      </c>
      <c r="J47" s="60" t="s">
        <v>80</v>
      </c>
      <c r="K47" s="60" t="s">
        <v>83</v>
      </c>
      <c r="L47" s="59">
        <v>53</v>
      </c>
      <c r="M47" s="57">
        <v>4</v>
      </c>
      <c r="N47" s="57" t="s">
        <v>73</v>
      </c>
      <c r="AF47" s="61">
        <v>374336.91749999998</v>
      </c>
      <c r="AH47" s="57"/>
      <c r="AJ47" s="57"/>
      <c r="AK47" s="57"/>
      <c r="AL47" s="57"/>
      <c r="AN47" s="57"/>
      <c r="AO47" s="57"/>
      <c r="AQ47" s="57"/>
      <c r="AR47" s="57"/>
      <c r="AT47" s="57"/>
      <c r="AU47" s="57"/>
      <c r="AY47" s="117"/>
      <c r="AZ47" s="57">
        <v>5484.79</v>
      </c>
      <c r="BA47" s="57">
        <v>39</v>
      </c>
      <c r="BB47" s="57">
        <v>213906.81</v>
      </c>
      <c r="BC47" s="57"/>
      <c r="BD47" s="99"/>
    </row>
    <row r="48" spans="1:56" x14ac:dyDescent="0.25">
      <c r="A48" s="98"/>
      <c r="B48" s="57" t="s">
        <v>66</v>
      </c>
      <c r="D48" s="57" t="s">
        <v>316</v>
      </c>
      <c r="E48" s="58"/>
      <c r="G48" s="57">
        <v>600</v>
      </c>
      <c r="H48" s="57">
        <v>1299</v>
      </c>
      <c r="I48" s="60" t="s">
        <v>145</v>
      </c>
      <c r="J48" s="60" t="s">
        <v>146</v>
      </c>
      <c r="K48" s="60" t="s">
        <v>144</v>
      </c>
      <c r="L48" s="84">
        <v>57.385242398339237</v>
      </c>
      <c r="M48" s="57">
        <v>4</v>
      </c>
      <c r="N48" s="57" t="s">
        <v>69</v>
      </c>
      <c r="AF48" s="61">
        <v>203087.2</v>
      </c>
      <c r="AY48" s="66"/>
      <c r="AZ48" s="57">
        <v>3881.86</v>
      </c>
      <c r="BA48" s="57">
        <v>33.752891655031348</v>
      </c>
      <c r="BB48" s="62">
        <v>131024</v>
      </c>
      <c r="BC48" s="42">
        <f>BB48/(5280*11.67)</f>
        <v>2.1264054426008152</v>
      </c>
      <c r="BD48" s="99"/>
    </row>
    <row r="49" spans="1:56" x14ac:dyDescent="0.25">
      <c r="A49" s="98"/>
      <c r="B49" s="57" t="s">
        <v>66</v>
      </c>
      <c r="G49" s="116">
        <v>100</v>
      </c>
      <c r="H49" s="116">
        <v>199</v>
      </c>
      <c r="I49" s="60" t="s">
        <v>420</v>
      </c>
      <c r="J49" s="60" t="s">
        <v>84</v>
      </c>
      <c r="K49" s="60" t="s">
        <v>421</v>
      </c>
      <c r="L49" s="59">
        <v>37</v>
      </c>
      <c r="M49" s="57">
        <v>4</v>
      </c>
      <c r="N49" s="57" t="s">
        <v>69</v>
      </c>
      <c r="AF49" s="61">
        <v>14171.65</v>
      </c>
      <c r="AY49" s="117"/>
      <c r="AZ49" s="57">
        <v>254</v>
      </c>
      <c r="BA49" s="57">
        <v>36</v>
      </c>
      <c r="BB49" s="62">
        <v>9143</v>
      </c>
      <c r="BD49" s="99"/>
    </row>
    <row r="50" spans="1:56" x14ac:dyDescent="0.25">
      <c r="A50" s="98"/>
      <c r="B50" s="57" t="s">
        <v>66</v>
      </c>
      <c r="D50" s="30"/>
      <c r="F50" s="57"/>
      <c r="G50" s="118">
        <v>136</v>
      </c>
      <c r="H50" s="118">
        <v>299</v>
      </c>
      <c r="I50" s="60" t="s">
        <v>422</v>
      </c>
      <c r="J50" s="60" t="s">
        <v>230</v>
      </c>
      <c r="K50" s="60" t="s">
        <v>82</v>
      </c>
      <c r="L50" s="59">
        <v>35</v>
      </c>
      <c r="M50" s="57">
        <v>4</v>
      </c>
      <c r="N50" s="57" t="s">
        <v>71</v>
      </c>
      <c r="AF50" s="61">
        <v>54247.049999999996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117"/>
      <c r="AZ50" s="57">
        <v>966.98762444828799</v>
      </c>
      <c r="BA50" s="57">
        <v>33.999400994152204</v>
      </c>
      <c r="BB50" s="57">
        <v>32877</v>
      </c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87</v>
      </c>
      <c r="J51" s="60" t="s">
        <v>423</v>
      </c>
      <c r="K51" s="60" t="s">
        <v>177</v>
      </c>
      <c r="L51" s="59">
        <v>20</v>
      </c>
      <c r="M51" s="57">
        <v>4</v>
      </c>
      <c r="N51" s="57" t="s">
        <v>69</v>
      </c>
      <c r="AF51" s="61">
        <v>28657.95</v>
      </c>
      <c r="AY51" s="117"/>
      <c r="AZ51" s="57">
        <v>514</v>
      </c>
      <c r="BA51" s="57">
        <v>36</v>
      </c>
      <c r="BB51" s="62">
        <v>18489</v>
      </c>
      <c r="BD51" s="99"/>
    </row>
    <row r="52" spans="1:56" x14ac:dyDescent="0.25">
      <c r="A52" s="98"/>
      <c r="B52" s="57" t="s">
        <v>66</v>
      </c>
      <c r="G52" s="118">
        <v>616</v>
      </c>
      <c r="H52" s="118">
        <v>699</v>
      </c>
      <c r="I52" s="60" t="s">
        <v>424</v>
      </c>
      <c r="J52" s="60" t="s">
        <v>425</v>
      </c>
      <c r="K52" s="60" t="s">
        <v>235</v>
      </c>
      <c r="L52" s="59">
        <v>19</v>
      </c>
      <c r="M52" s="57">
        <v>4</v>
      </c>
      <c r="N52" s="57" t="s">
        <v>69</v>
      </c>
      <c r="AF52" s="61">
        <v>34380.550000000003</v>
      </c>
      <c r="AY52" s="117"/>
      <c r="AZ52" s="57">
        <v>619.83652759997005</v>
      </c>
      <c r="BA52" s="57">
        <v>36</v>
      </c>
      <c r="BB52" s="62">
        <v>22181</v>
      </c>
      <c r="BD52" s="99"/>
    </row>
    <row r="53" spans="1:56" x14ac:dyDescent="0.25">
      <c r="A53" s="98"/>
      <c r="B53" s="57" t="s">
        <v>66</v>
      </c>
      <c r="D53" s="30"/>
      <c r="G53" s="118">
        <v>100</v>
      </c>
      <c r="H53" s="118">
        <v>629</v>
      </c>
      <c r="I53" s="60" t="s">
        <v>417</v>
      </c>
      <c r="J53" s="60" t="s">
        <v>426</v>
      </c>
      <c r="K53" s="60" t="s">
        <v>75</v>
      </c>
      <c r="L53" s="59">
        <v>21</v>
      </c>
      <c r="M53" s="57">
        <v>4</v>
      </c>
      <c r="N53" s="57" t="s">
        <v>69</v>
      </c>
      <c r="AF53" s="61">
        <v>184008.25</v>
      </c>
      <c r="AY53" s="117"/>
      <c r="AZ53" s="57">
        <v>3063.1175210625788</v>
      </c>
      <c r="BA53" s="57">
        <v>38.75626683719873</v>
      </c>
      <c r="BB53" s="62">
        <v>118715</v>
      </c>
      <c r="BD53" s="99"/>
    </row>
    <row r="54" spans="1:56" x14ac:dyDescent="0.25">
      <c r="A54" s="98"/>
      <c r="B54" s="57" t="s">
        <v>66</v>
      </c>
      <c r="D54" s="30"/>
      <c r="G54" s="118"/>
      <c r="H54" s="118"/>
      <c r="I54" s="60" t="s">
        <v>205</v>
      </c>
      <c r="J54" s="60" t="s">
        <v>427</v>
      </c>
      <c r="K54" s="60" t="s">
        <v>428</v>
      </c>
      <c r="L54" s="59" t="s">
        <v>429</v>
      </c>
      <c r="M54" s="57">
        <v>4</v>
      </c>
      <c r="N54" s="57" t="s">
        <v>69</v>
      </c>
      <c r="AF54" s="61">
        <v>150444</v>
      </c>
      <c r="AY54" s="120" t="s">
        <v>430</v>
      </c>
      <c r="AZ54" s="57">
        <v>995</v>
      </c>
      <c r="BA54" s="57">
        <v>36</v>
      </c>
      <c r="BB54" s="62">
        <v>35820</v>
      </c>
      <c r="BD54" s="99"/>
    </row>
    <row r="55" spans="1:56" x14ac:dyDescent="0.25">
      <c r="A55" s="98"/>
      <c r="B55" s="57" t="s">
        <v>66</v>
      </c>
      <c r="C55" s="108"/>
      <c r="D55" s="108" t="s">
        <v>318</v>
      </c>
      <c r="E55" s="108"/>
      <c r="F55" s="108"/>
      <c r="G55" s="121">
        <v>600</v>
      </c>
      <c r="H55" s="122">
        <v>699</v>
      </c>
      <c r="I55" s="109" t="s">
        <v>81</v>
      </c>
      <c r="J55" s="109" t="s">
        <v>83</v>
      </c>
      <c r="K55" s="109" t="s">
        <v>235</v>
      </c>
      <c r="L55" s="123">
        <v>66.71148036253777</v>
      </c>
      <c r="M55" s="108">
        <v>4</v>
      </c>
      <c r="N55" s="108" t="s">
        <v>71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62261.1</v>
      </c>
      <c r="AG55" s="110">
        <v>30131.58</v>
      </c>
      <c r="AH55" s="108"/>
      <c r="AI55" s="108"/>
      <c r="AJ55" s="111"/>
      <c r="AK55" s="110"/>
      <c r="AL55" s="110"/>
      <c r="AM55" s="108"/>
      <c r="AN55" s="110"/>
      <c r="AO55" s="110"/>
      <c r="AP55" s="108"/>
      <c r="AQ55" s="57"/>
      <c r="AR55" s="57"/>
      <c r="AT55" s="57"/>
      <c r="AU55" s="57"/>
      <c r="AY55" s="124"/>
      <c r="AZ55" s="57">
        <v>943.32545346261304</v>
      </c>
      <c r="BA55" s="57">
        <v>40.001040851269174</v>
      </c>
      <c r="BB55" s="62">
        <v>37734</v>
      </c>
      <c r="BC55" s="42">
        <f>BB55/(5280*11.67)</f>
        <v>0.61238996650307709</v>
      </c>
      <c r="BD55" s="99"/>
    </row>
    <row r="56" spans="1:56" x14ac:dyDescent="0.25">
      <c r="A56" s="98"/>
      <c r="B56" s="57" t="s">
        <v>66</v>
      </c>
      <c r="G56" s="125">
        <v>800</v>
      </c>
      <c r="H56" s="126">
        <v>899</v>
      </c>
      <c r="I56" s="60" t="s">
        <v>421</v>
      </c>
      <c r="J56" s="60" t="s">
        <v>431</v>
      </c>
      <c r="K56" s="60" t="s">
        <v>420</v>
      </c>
      <c r="L56" s="59">
        <v>26</v>
      </c>
      <c r="M56" s="57">
        <v>4</v>
      </c>
      <c r="N56" s="57" t="s">
        <v>69</v>
      </c>
      <c r="AF56" s="61">
        <v>14680.050000000001</v>
      </c>
      <c r="AY56" s="127"/>
      <c r="AZ56" s="57">
        <v>474</v>
      </c>
      <c r="BA56" s="57">
        <v>20</v>
      </c>
      <c r="BB56" s="62">
        <v>9471</v>
      </c>
      <c r="BD56" s="99"/>
    </row>
    <row r="57" spans="1:56" x14ac:dyDescent="0.25">
      <c r="A57" s="98"/>
      <c r="B57" s="57" t="s">
        <v>66</v>
      </c>
      <c r="D57" s="57" t="s">
        <v>361</v>
      </c>
      <c r="E57" s="58"/>
      <c r="G57" s="121"/>
      <c r="H57" s="122"/>
      <c r="I57" s="60" t="s">
        <v>307</v>
      </c>
      <c r="J57" s="60" t="s">
        <v>308</v>
      </c>
      <c r="K57" s="60" t="s">
        <v>75</v>
      </c>
      <c r="L57" s="84"/>
      <c r="M57" s="57">
        <v>4</v>
      </c>
      <c r="N57" s="57" t="s">
        <v>69</v>
      </c>
      <c r="AB57" s="59"/>
      <c r="AF57" s="61">
        <v>12500</v>
      </c>
      <c r="AG57" s="61">
        <v>7213.09</v>
      </c>
      <c r="AI57" s="57" t="s">
        <v>159</v>
      </c>
      <c r="AJ57" s="59" t="s">
        <v>309</v>
      </c>
      <c r="AK57" s="61">
        <v>3432.86</v>
      </c>
      <c r="AM57" s="57" t="s">
        <v>310</v>
      </c>
      <c r="AN57" s="61">
        <v>9067.14</v>
      </c>
      <c r="AY57" s="128"/>
      <c r="AZ57" s="62"/>
      <c r="BA57" s="62"/>
      <c r="BC57" s="42"/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57" t="s">
        <v>73</v>
      </c>
      <c r="AF59" s="61">
        <v>42518.85</v>
      </c>
      <c r="AG59" s="61" t="s">
        <v>323</v>
      </c>
      <c r="AH59" s="57" t="s">
        <v>76</v>
      </c>
      <c r="AQ59" s="57"/>
      <c r="AR59" s="57"/>
      <c r="AT59" s="57"/>
      <c r="AU59" s="57"/>
      <c r="AY59" s="124"/>
      <c r="AZ59" s="57">
        <v>1073.6732551716491</v>
      </c>
      <c r="BA59" s="57">
        <v>24.000784108085366</v>
      </c>
      <c r="BB59" s="62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57" t="s">
        <v>73</v>
      </c>
      <c r="AF60" s="61">
        <v>18273.75</v>
      </c>
      <c r="AG60" s="61">
        <v>19797.88</v>
      </c>
      <c r="AH60" s="39" t="s">
        <v>76</v>
      </c>
      <c r="AY60" s="124"/>
      <c r="AZ60" s="57">
        <v>425.98005755461298</v>
      </c>
      <c r="BA60" s="57">
        <v>25.998869673799515</v>
      </c>
      <c r="BB60" s="62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57" t="s">
        <v>69</v>
      </c>
      <c r="AB61" s="59"/>
      <c r="AF61" s="61">
        <v>183603.7</v>
      </c>
      <c r="AG61" s="61" t="s">
        <v>366</v>
      </c>
      <c r="AH61" s="39" t="s">
        <v>76</v>
      </c>
      <c r="AY61" s="128"/>
      <c r="AZ61" s="62">
        <v>2634.7772530571478</v>
      </c>
      <c r="BA61" s="62">
        <v>44.957880163325804</v>
      </c>
      <c r="BB61" s="62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57" t="s">
        <v>66</v>
      </c>
      <c r="D91" s="30"/>
      <c r="G91" s="125">
        <v>1600</v>
      </c>
      <c r="H91" s="126">
        <v>1699</v>
      </c>
      <c r="I91" s="60" t="s">
        <v>464</v>
      </c>
      <c r="J91" s="60" t="s">
        <v>465</v>
      </c>
      <c r="K91" s="60" t="s">
        <v>465</v>
      </c>
      <c r="L91" s="59">
        <v>24</v>
      </c>
      <c r="M91" s="57">
        <v>8</v>
      </c>
      <c r="N91" s="57" t="s">
        <v>69</v>
      </c>
      <c r="AF91" s="61">
        <v>45000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30"/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30"/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25">
      <c r="A109" s="98"/>
      <c r="B109" s="57" t="s">
        <v>66</v>
      </c>
      <c r="G109" s="125">
        <v>400</v>
      </c>
      <c r="H109" s="126">
        <v>499</v>
      </c>
      <c r="I109" s="60" t="s">
        <v>490</v>
      </c>
      <c r="J109" s="60" t="s">
        <v>91</v>
      </c>
      <c r="K109" s="60" t="s">
        <v>491</v>
      </c>
      <c r="L109" s="59">
        <v>34</v>
      </c>
      <c r="M109" s="57">
        <v>9</v>
      </c>
      <c r="N109" s="57" t="s">
        <v>69</v>
      </c>
      <c r="AF109" s="61">
        <v>44973.25</v>
      </c>
      <c r="AY109" s="127"/>
      <c r="AZ109" s="57">
        <v>1390.1484590378609</v>
      </c>
      <c r="BA109" s="57">
        <v>20.871871497869833</v>
      </c>
      <c r="BB109" s="62">
        <v>29015</v>
      </c>
      <c r="BD109" s="99"/>
    </row>
    <row r="110" spans="1:56" x14ac:dyDescent="0.25">
      <c r="A110" s="98"/>
      <c r="B110" s="57" t="s">
        <v>66</v>
      </c>
      <c r="D110" s="30"/>
      <c r="G110" s="125">
        <v>3000</v>
      </c>
      <c r="H110" s="126">
        <v>3099</v>
      </c>
      <c r="I110" s="60" t="s">
        <v>492</v>
      </c>
      <c r="J110" s="60" t="s">
        <v>493</v>
      </c>
      <c r="K110" s="60" t="s">
        <v>75</v>
      </c>
      <c r="L110" s="59">
        <v>33</v>
      </c>
      <c r="M110" s="57">
        <v>10</v>
      </c>
      <c r="N110" s="57" t="s">
        <v>69</v>
      </c>
      <c r="AF110" s="61">
        <v>14115.85</v>
      </c>
      <c r="AY110" s="127"/>
      <c r="AZ110" s="57">
        <v>350</v>
      </c>
      <c r="BA110" s="57">
        <v>26</v>
      </c>
      <c r="BB110" s="62">
        <v>9107</v>
      </c>
      <c r="BD110" s="99"/>
    </row>
    <row r="111" spans="1:56" x14ac:dyDescent="0.25">
      <c r="A111" s="98"/>
      <c r="B111" s="57" t="s">
        <v>66</v>
      </c>
      <c r="D111" s="30"/>
      <c r="F111" s="57"/>
      <c r="G111" s="138">
        <v>800</v>
      </c>
      <c r="H111" s="139">
        <v>1099</v>
      </c>
      <c r="I111" s="60" t="s">
        <v>494</v>
      </c>
      <c r="J111" s="60" t="s">
        <v>151</v>
      </c>
      <c r="K111" s="60" t="s">
        <v>77</v>
      </c>
      <c r="L111" s="59">
        <v>55</v>
      </c>
      <c r="M111" s="57">
        <v>10</v>
      </c>
      <c r="N111" s="57" t="s">
        <v>71</v>
      </c>
      <c r="AF111" s="61">
        <v>157900.04999999999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4433.8840055644678</v>
      </c>
      <c r="BA111" s="57">
        <v>21.583108597315917</v>
      </c>
      <c r="BB111" s="57">
        <v>95697</v>
      </c>
      <c r="BC111" s="57"/>
      <c r="BD111" s="99"/>
    </row>
    <row r="112" spans="1:56" x14ac:dyDescent="0.25">
      <c r="A112" s="98"/>
      <c r="B112" s="57" t="s">
        <v>66</v>
      </c>
      <c r="D112" s="30"/>
      <c r="G112" s="125">
        <v>1500</v>
      </c>
      <c r="H112" s="126">
        <v>2599</v>
      </c>
      <c r="I112" s="60" t="s">
        <v>233</v>
      </c>
      <c r="J112" s="60" t="s">
        <v>494</v>
      </c>
      <c r="K112" s="60" t="s">
        <v>495</v>
      </c>
      <c r="L112" s="59">
        <v>57</v>
      </c>
      <c r="M112" s="57">
        <v>10</v>
      </c>
      <c r="N112" s="57" t="s">
        <v>69</v>
      </c>
      <c r="AF112" s="61">
        <v>49660.450000000004</v>
      </c>
      <c r="AY112" s="127"/>
      <c r="AZ112" s="57">
        <v>1662.841467160137</v>
      </c>
      <c r="BA112" s="57">
        <v>19.267621497747111</v>
      </c>
      <c r="BB112" s="62">
        <v>32039</v>
      </c>
      <c r="BD112" s="99"/>
    </row>
    <row r="113" spans="1:56" x14ac:dyDescent="0.25">
      <c r="A113" s="98"/>
      <c r="B113" s="57" t="s">
        <v>66</v>
      </c>
      <c r="D113" s="30"/>
      <c r="G113" s="125">
        <v>1100</v>
      </c>
      <c r="H113" s="126">
        <v>1199</v>
      </c>
      <c r="I113" s="60" t="s">
        <v>493</v>
      </c>
      <c r="J113" s="60" t="s">
        <v>496</v>
      </c>
      <c r="K113" s="60" t="s">
        <v>497</v>
      </c>
      <c r="L113" s="59">
        <v>47</v>
      </c>
      <c r="M113" s="57">
        <v>10</v>
      </c>
      <c r="N113" s="57" t="s">
        <v>69</v>
      </c>
      <c r="AF113" s="61">
        <v>17392.55</v>
      </c>
      <c r="AY113" s="127"/>
      <c r="AZ113" s="57">
        <v>527.17891999693893</v>
      </c>
      <c r="BA113" s="57">
        <v>21.284993717247183</v>
      </c>
      <c r="BB113" s="62">
        <v>11221</v>
      </c>
      <c r="BD113" s="99"/>
    </row>
    <row r="114" spans="1:56" x14ac:dyDescent="0.25">
      <c r="A114" s="98"/>
      <c r="B114" s="57" t="s">
        <v>66</v>
      </c>
      <c r="D114" s="30"/>
      <c r="G114" s="125">
        <v>1500</v>
      </c>
      <c r="H114" s="126">
        <v>2599</v>
      </c>
      <c r="I114" s="60" t="s">
        <v>498</v>
      </c>
      <c r="J114" s="60" t="s">
        <v>494</v>
      </c>
      <c r="K114" s="60" t="s">
        <v>495</v>
      </c>
      <c r="L114" s="59">
        <v>67</v>
      </c>
      <c r="M114" s="57">
        <v>10</v>
      </c>
      <c r="N114" s="57" t="s">
        <v>69</v>
      </c>
      <c r="AF114" s="61">
        <v>47177.35</v>
      </c>
      <c r="AY114" s="127"/>
      <c r="AZ114" s="57">
        <v>1690.9463400482559</v>
      </c>
      <c r="BA114" s="57">
        <v>18.000571206258009</v>
      </c>
      <c r="BB114" s="62">
        <v>30437</v>
      </c>
      <c r="BD114" s="99"/>
    </row>
    <row r="115" spans="1:56" x14ac:dyDescent="0.25">
      <c r="A115" s="98"/>
      <c r="B115" s="57" t="s">
        <v>66</v>
      </c>
      <c r="D115" s="30"/>
      <c r="G115" s="125">
        <v>800</v>
      </c>
      <c r="H115" s="126">
        <v>999</v>
      </c>
      <c r="I115" s="60" t="s">
        <v>495</v>
      </c>
      <c r="J115" s="60" t="s">
        <v>499</v>
      </c>
      <c r="K115" s="60" t="s">
        <v>498</v>
      </c>
      <c r="L115" s="59">
        <v>67</v>
      </c>
      <c r="M115" s="57">
        <v>10</v>
      </c>
      <c r="N115" s="57" t="s">
        <v>69</v>
      </c>
      <c r="AF115" s="61">
        <v>41256.35</v>
      </c>
      <c r="AY115" s="127"/>
      <c r="AZ115" s="57">
        <v>1377.7609780633352</v>
      </c>
      <c r="BA115" s="57">
        <v>19.319025886053527</v>
      </c>
      <c r="BB115" s="62">
        <v>26617</v>
      </c>
      <c r="BD115" s="99"/>
    </row>
    <row r="116" spans="1:56" x14ac:dyDescent="0.25">
      <c r="A116" s="98"/>
      <c r="B116" s="57" t="s">
        <v>66</v>
      </c>
      <c r="D116" s="30"/>
      <c r="G116" s="125">
        <v>3000</v>
      </c>
      <c r="H116" s="126">
        <v>3099</v>
      </c>
      <c r="I116" s="60" t="s">
        <v>500</v>
      </c>
      <c r="J116" s="60" t="s">
        <v>501</v>
      </c>
      <c r="K116" s="60" t="s">
        <v>502</v>
      </c>
      <c r="L116" s="59">
        <v>46</v>
      </c>
      <c r="M116" s="57">
        <v>10</v>
      </c>
      <c r="N116" s="57" t="s">
        <v>69</v>
      </c>
      <c r="AF116" s="61">
        <v>31426.25</v>
      </c>
      <c r="AY116" s="127"/>
      <c r="AZ116" s="57">
        <v>1128.8776703337871</v>
      </c>
      <c r="BA116" s="57">
        <v>17.960316279446893</v>
      </c>
      <c r="BB116" s="62">
        <v>20275</v>
      </c>
      <c r="BD116" s="99"/>
    </row>
    <row r="117" spans="1:56" x14ac:dyDescent="0.25">
      <c r="A117" s="98"/>
      <c r="B117" s="57" t="s">
        <v>66</v>
      </c>
      <c r="D117" s="30"/>
      <c r="G117" s="125">
        <v>2500</v>
      </c>
      <c r="H117" s="126">
        <v>2999</v>
      </c>
      <c r="I117" s="60" t="s">
        <v>500</v>
      </c>
      <c r="J117" s="60" t="s">
        <v>503</v>
      </c>
      <c r="K117" s="60" t="s">
        <v>75</v>
      </c>
      <c r="L117" s="59">
        <v>57</v>
      </c>
      <c r="M117" s="57">
        <v>10</v>
      </c>
      <c r="N117" s="57" t="s">
        <v>69</v>
      </c>
      <c r="AF117" s="61">
        <v>30784.55</v>
      </c>
      <c r="AY117" s="127"/>
      <c r="AZ117" s="57">
        <v>1139.518589080848</v>
      </c>
      <c r="BA117" s="57">
        <v>17.430167607902714</v>
      </c>
      <c r="BB117" s="62">
        <v>19861</v>
      </c>
      <c r="BD117" s="99"/>
    </row>
    <row r="118" spans="1:56" x14ac:dyDescent="0.25">
      <c r="A118" s="98"/>
      <c r="B118" s="57" t="s">
        <v>66</v>
      </c>
      <c r="D118" s="30"/>
      <c r="G118" s="125">
        <v>2900</v>
      </c>
      <c r="H118" s="126">
        <v>3099</v>
      </c>
      <c r="I118" s="60" t="s">
        <v>496</v>
      </c>
      <c r="J118" s="60" t="s">
        <v>501</v>
      </c>
      <c r="K118" s="60" t="s">
        <v>502</v>
      </c>
      <c r="L118" s="59">
        <v>28</v>
      </c>
      <c r="M118" s="57">
        <v>10</v>
      </c>
      <c r="N118" s="57" t="s">
        <v>69</v>
      </c>
      <c r="AF118" s="61">
        <v>31987.350000000002</v>
      </c>
      <c r="AY118" s="127"/>
      <c r="AZ118" s="57">
        <v>1146.444874661162</v>
      </c>
      <c r="BA118" s="57">
        <v>18.000865507030486</v>
      </c>
      <c r="BB118" s="62">
        <v>20637</v>
      </c>
      <c r="BD118" s="99"/>
    </row>
    <row r="119" spans="1:56" x14ac:dyDescent="0.25">
      <c r="A119" s="98"/>
      <c r="B119" s="57" t="s">
        <v>66</v>
      </c>
      <c r="D119" s="30"/>
      <c r="G119" s="125">
        <v>800</v>
      </c>
      <c r="H119" s="126">
        <v>1099</v>
      </c>
      <c r="I119" s="60" t="s">
        <v>503</v>
      </c>
      <c r="J119" s="60" t="s">
        <v>183</v>
      </c>
      <c r="K119" s="60" t="s">
        <v>77</v>
      </c>
      <c r="L119" s="59">
        <v>38</v>
      </c>
      <c r="M119" s="57">
        <v>10</v>
      </c>
      <c r="N119" s="57" t="s">
        <v>69</v>
      </c>
      <c r="AF119" s="61">
        <v>91984.75</v>
      </c>
      <c r="AY119" s="127"/>
      <c r="AZ119" s="57">
        <v>3297.0021008315139</v>
      </c>
      <c r="BA119" s="57">
        <v>17.999685224656972</v>
      </c>
      <c r="BB119" s="62">
        <v>59345</v>
      </c>
      <c r="BD119" s="99"/>
    </row>
    <row r="120" spans="1:56" x14ac:dyDescent="0.3">
      <c r="A120" s="98"/>
      <c r="B120" s="57" t="s">
        <v>66</v>
      </c>
      <c r="F120" s="57"/>
      <c r="G120" s="121"/>
      <c r="H120" s="122"/>
      <c r="I120" s="60" t="s">
        <v>504</v>
      </c>
      <c r="J120" s="60" t="s">
        <v>75</v>
      </c>
      <c r="K120" s="60" t="s">
        <v>75</v>
      </c>
      <c r="M120" s="57">
        <v>11</v>
      </c>
      <c r="AH120" s="57"/>
      <c r="AI120" s="57" t="s">
        <v>123</v>
      </c>
      <c r="AJ120" s="57"/>
      <c r="AK120" s="57" t="s">
        <v>505</v>
      </c>
      <c r="AL120" s="57"/>
      <c r="AN120" s="57"/>
      <c r="AO120" s="57"/>
      <c r="AQ120" s="57"/>
      <c r="AR120" s="57"/>
      <c r="AT120" s="57"/>
      <c r="AU120" s="57"/>
      <c r="AY120" s="105"/>
      <c r="BB120" s="57"/>
      <c r="BC120" s="57"/>
      <c r="BD120" s="99"/>
    </row>
    <row r="121" spans="1:56" x14ac:dyDescent="0.3">
      <c r="A121" s="98"/>
      <c r="B121" s="57" t="s">
        <v>66</v>
      </c>
      <c r="F121" s="57"/>
      <c r="G121" s="121"/>
      <c r="H121" s="122"/>
      <c r="I121" s="60" t="s">
        <v>506</v>
      </c>
      <c r="J121" s="60" t="s">
        <v>507</v>
      </c>
      <c r="K121" s="60" t="s">
        <v>75</v>
      </c>
      <c r="M121" s="57">
        <v>11</v>
      </c>
      <c r="AH121" s="57"/>
      <c r="AI121" s="57" t="s">
        <v>123</v>
      </c>
      <c r="AJ121" s="57" t="s">
        <v>508</v>
      </c>
      <c r="AK121" s="57">
        <v>117000</v>
      </c>
      <c r="AL121" s="57"/>
      <c r="AN121" s="57"/>
      <c r="AO121" s="57"/>
      <c r="AQ121" s="57"/>
      <c r="AR121" s="57"/>
      <c r="AT121" s="57"/>
      <c r="AU121" s="57"/>
      <c r="AY121" s="105"/>
      <c r="BB121" s="57"/>
      <c r="BC121" s="57"/>
      <c r="BD121" s="99"/>
    </row>
    <row r="122" spans="1:56" x14ac:dyDescent="0.3">
      <c r="A122" s="98"/>
      <c r="B122" s="57" t="s">
        <v>66</v>
      </c>
      <c r="F122" s="57"/>
      <c r="G122" s="121"/>
      <c r="H122" s="122"/>
      <c r="I122" s="60" t="s">
        <v>509</v>
      </c>
      <c r="J122" s="60" t="s">
        <v>510</v>
      </c>
      <c r="K122" s="60" t="s">
        <v>75</v>
      </c>
      <c r="M122" s="57">
        <v>11</v>
      </c>
      <c r="AH122" s="57"/>
      <c r="AI122" s="57" t="s">
        <v>123</v>
      </c>
      <c r="AJ122" s="57"/>
      <c r="AK122" s="57" t="s">
        <v>505</v>
      </c>
      <c r="AL122" s="57"/>
      <c r="AN122" s="57"/>
      <c r="AO122" s="57"/>
      <c r="AQ122" s="57"/>
      <c r="AR122" s="57"/>
      <c r="AT122" s="57"/>
      <c r="AU122" s="57"/>
      <c r="AY122" s="105"/>
      <c r="BB122" s="57"/>
      <c r="BC122" s="57"/>
      <c r="BD122" s="99"/>
    </row>
    <row r="123" spans="1:56" x14ac:dyDescent="0.25">
      <c r="A123" s="98"/>
      <c r="B123" s="57" t="s">
        <v>66</v>
      </c>
      <c r="G123" s="125">
        <v>3000</v>
      </c>
      <c r="H123" s="126">
        <v>3199</v>
      </c>
      <c r="I123" s="60" t="s">
        <v>511</v>
      </c>
      <c r="J123" s="60" t="s">
        <v>512</v>
      </c>
      <c r="K123" s="60" t="s">
        <v>513</v>
      </c>
      <c r="L123" s="59">
        <v>44</v>
      </c>
      <c r="M123" s="57">
        <v>11</v>
      </c>
      <c r="N123" s="57" t="s">
        <v>69</v>
      </c>
      <c r="AF123" s="61">
        <v>68713.05</v>
      </c>
      <c r="AY123" s="127"/>
      <c r="AZ123" s="57">
        <v>1847.1254487732081</v>
      </c>
      <c r="BA123" s="57">
        <v>23.999994169017054</v>
      </c>
      <c r="BB123" s="62">
        <v>44331</v>
      </c>
      <c r="BD123" s="99"/>
    </row>
    <row r="124" spans="1:56" x14ac:dyDescent="0.25">
      <c r="A124" s="98"/>
      <c r="B124" s="57" t="s">
        <v>66</v>
      </c>
      <c r="G124" s="125">
        <v>3800</v>
      </c>
      <c r="H124" s="126">
        <v>3999</v>
      </c>
      <c r="I124" s="60" t="s">
        <v>514</v>
      </c>
      <c r="J124" s="60" t="s">
        <v>507</v>
      </c>
      <c r="K124" s="60" t="s">
        <v>507</v>
      </c>
      <c r="L124" s="59">
        <v>40</v>
      </c>
      <c r="M124" s="57">
        <v>11</v>
      </c>
      <c r="N124" s="57" t="s">
        <v>69</v>
      </c>
      <c r="AF124" s="61">
        <v>59166.6</v>
      </c>
      <c r="AY124" s="127"/>
      <c r="AZ124" s="57">
        <v>1654.39682882032</v>
      </c>
      <c r="BA124" s="57">
        <v>23.072457185026227</v>
      </c>
      <c r="BB124" s="62">
        <v>38172</v>
      </c>
      <c r="BD124" s="99"/>
    </row>
    <row r="125" spans="1:56" x14ac:dyDescent="0.3">
      <c r="A125" s="98"/>
      <c r="B125" s="57" t="s">
        <v>66</v>
      </c>
      <c r="F125" s="57"/>
      <c r="G125" s="121"/>
      <c r="H125" s="122"/>
      <c r="I125" s="60" t="s">
        <v>515</v>
      </c>
      <c r="J125" s="60" t="s">
        <v>516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517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25">
      <c r="A126" s="98"/>
      <c r="B126" s="57" t="s">
        <v>66</v>
      </c>
      <c r="G126" s="125">
        <v>4000</v>
      </c>
      <c r="H126" s="126">
        <v>4099</v>
      </c>
      <c r="I126" s="60" t="s">
        <v>518</v>
      </c>
      <c r="J126" s="60" t="s">
        <v>519</v>
      </c>
      <c r="K126" s="60" t="s">
        <v>75</v>
      </c>
      <c r="L126" s="59">
        <v>38</v>
      </c>
      <c r="M126" s="57">
        <v>11</v>
      </c>
      <c r="N126" s="57" t="s">
        <v>69</v>
      </c>
      <c r="AF126" s="61">
        <v>7475.6500000000005</v>
      </c>
      <c r="AY126" s="127"/>
      <c r="AZ126" s="57">
        <v>185</v>
      </c>
      <c r="BA126" s="57">
        <v>26</v>
      </c>
      <c r="BB126" s="62">
        <v>4823</v>
      </c>
      <c r="BD126" s="99"/>
    </row>
    <row r="127" spans="1:56" ht="27.6" x14ac:dyDescent="0.25">
      <c r="A127" s="98"/>
      <c r="B127" s="57" t="s">
        <v>66</v>
      </c>
      <c r="D127" s="57" t="s">
        <v>372</v>
      </c>
      <c r="E127" s="58"/>
      <c r="F127" s="34"/>
      <c r="G127" s="142"/>
      <c r="H127" s="143"/>
      <c r="I127" s="107" t="s">
        <v>373</v>
      </c>
      <c r="J127" s="107"/>
      <c r="K127" s="107"/>
      <c r="L127" s="84"/>
      <c r="M127" s="85">
        <v>11</v>
      </c>
      <c r="N127" s="85"/>
      <c r="AB127" s="64"/>
      <c r="AF127" s="144">
        <v>20000</v>
      </c>
      <c r="AH127" s="34"/>
      <c r="AI127" s="57" t="s">
        <v>162</v>
      </c>
      <c r="AJ127" s="59" t="s">
        <v>374</v>
      </c>
      <c r="AK127" s="61">
        <v>15774.47</v>
      </c>
      <c r="AM127" s="57" t="s">
        <v>375</v>
      </c>
      <c r="AN127" s="61">
        <v>1560.37</v>
      </c>
      <c r="AP127" s="57" t="s">
        <v>376</v>
      </c>
      <c r="AQ127" s="61">
        <v>2665.16</v>
      </c>
      <c r="AY127" s="145"/>
      <c r="AZ127" s="86"/>
      <c r="BA127" s="84"/>
      <c r="BB127" s="86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3899</v>
      </c>
      <c r="I128" s="60" t="s">
        <v>520</v>
      </c>
      <c r="J128" s="60" t="s">
        <v>507</v>
      </c>
      <c r="K128" s="60" t="s">
        <v>75</v>
      </c>
      <c r="L128" s="59">
        <v>61</v>
      </c>
      <c r="M128" s="57">
        <v>11</v>
      </c>
      <c r="N128" s="57" t="s">
        <v>69</v>
      </c>
      <c r="AF128" s="61">
        <v>19182.8</v>
      </c>
      <c r="AY128" s="127"/>
      <c r="AZ128" s="57">
        <v>563</v>
      </c>
      <c r="BA128" s="57">
        <v>21.982238010657195</v>
      </c>
      <c r="BB128" s="62">
        <v>12376</v>
      </c>
      <c r="BD128" s="99"/>
    </row>
    <row r="129" spans="1:56" x14ac:dyDescent="0.25">
      <c r="A129" s="98"/>
      <c r="B129" s="57" t="s">
        <v>66</v>
      </c>
      <c r="F129" s="57"/>
      <c r="G129" s="138">
        <v>2500</v>
      </c>
      <c r="H129" s="139">
        <v>2699</v>
      </c>
      <c r="I129" s="60" t="s">
        <v>98</v>
      </c>
      <c r="J129" s="60" t="s">
        <v>95</v>
      </c>
      <c r="K129" s="60" t="s">
        <v>521</v>
      </c>
      <c r="L129" s="59">
        <v>40.358250180474926</v>
      </c>
      <c r="M129" s="57">
        <v>11</v>
      </c>
      <c r="N129" s="57" t="s">
        <v>71</v>
      </c>
      <c r="AF129" s="61">
        <v>81156.519310349977</v>
      </c>
      <c r="AH129" s="57"/>
      <c r="AJ129" s="57"/>
      <c r="AK129" s="57"/>
      <c r="AL129" s="57"/>
      <c r="AN129" s="57"/>
      <c r="AO129" s="57"/>
      <c r="AQ129" s="57"/>
      <c r="AR129" s="57"/>
      <c r="AT129" s="57"/>
      <c r="AU129" s="57"/>
      <c r="AY129" s="127"/>
      <c r="AZ129" s="57">
        <v>2050.0974639499991</v>
      </c>
      <c r="BA129" s="57">
        <v>25.666666666666668</v>
      </c>
      <c r="BB129" s="57">
        <v>49185.769278999986</v>
      </c>
      <c r="BC129" s="57"/>
      <c r="BD129" s="99"/>
    </row>
    <row r="130" spans="1:56" x14ac:dyDescent="0.25">
      <c r="A130" s="98"/>
      <c r="B130" s="57" t="s">
        <v>66</v>
      </c>
      <c r="F130" s="57"/>
      <c r="G130" s="138">
        <v>2900</v>
      </c>
      <c r="H130" s="139">
        <v>2999</v>
      </c>
      <c r="I130" s="60" t="s">
        <v>98</v>
      </c>
      <c r="J130" s="60" t="s">
        <v>522</v>
      </c>
      <c r="K130" s="60" t="s">
        <v>523</v>
      </c>
      <c r="L130" s="59">
        <v>41.775003161959098</v>
      </c>
      <c r="M130" s="57">
        <v>11</v>
      </c>
      <c r="N130" s="57" t="s">
        <v>71</v>
      </c>
      <c r="AF130" s="61">
        <v>56927.956555469958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27"/>
      <c r="AZ130" s="57">
        <v>1277.8163950599992</v>
      </c>
      <c r="BA130" s="57">
        <v>27.5</v>
      </c>
      <c r="BB130" s="57">
        <v>34501.791851799979</v>
      </c>
      <c r="BC130" s="57"/>
      <c r="BD130" s="99"/>
    </row>
    <row r="131" spans="1:56" x14ac:dyDescent="0.25">
      <c r="A131" s="98"/>
      <c r="B131" s="57" t="s">
        <v>66</v>
      </c>
      <c r="G131" s="125">
        <v>3900</v>
      </c>
      <c r="H131" s="126">
        <v>3999</v>
      </c>
      <c r="I131" s="60" t="s">
        <v>524</v>
      </c>
      <c r="J131" s="60" t="s">
        <v>507</v>
      </c>
      <c r="K131" s="60" t="s">
        <v>514</v>
      </c>
      <c r="L131" s="59">
        <v>41</v>
      </c>
      <c r="M131" s="57">
        <v>11</v>
      </c>
      <c r="N131" s="57" t="s">
        <v>69</v>
      </c>
      <c r="AF131" s="61">
        <v>23192.65</v>
      </c>
      <c r="AY131" s="127"/>
      <c r="AZ131" s="57">
        <v>623</v>
      </c>
      <c r="BA131" s="57">
        <v>24.01765650080257</v>
      </c>
      <c r="BB131" s="62">
        <v>14963</v>
      </c>
      <c r="BD131" s="99"/>
    </row>
    <row r="132" spans="1:56" x14ac:dyDescent="0.25">
      <c r="A132" s="98"/>
      <c r="B132" s="57" t="s">
        <v>66</v>
      </c>
      <c r="G132" s="125">
        <v>3800</v>
      </c>
      <c r="H132" s="126">
        <v>3899</v>
      </c>
      <c r="I132" s="60" t="s">
        <v>525</v>
      </c>
      <c r="J132" s="60" t="s">
        <v>507</v>
      </c>
      <c r="K132" s="60" t="s">
        <v>75</v>
      </c>
      <c r="L132" s="59">
        <v>28</v>
      </c>
      <c r="M132" s="57">
        <v>11</v>
      </c>
      <c r="N132" s="57" t="s">
        <v>69</v>
      </c>
      <c r="AF132" s="61">
        <v>19295.95</v>
      </c>
      <c r="AY132" s="127"/>
      <c r="AZ132" s="57">
        <v>566</v>
      </c>
      <c r="BA132" s="57">
        <v>21.99469964664311</v>
      </c>
      <c r="BB132" s="62">
        <v>12449</v>
      </c>
      <c r="BD132" s="99"/>
    </row>
    <row r="133" spans="1:56" x14ac:dyDescent="0.3">
      <c r="A133" s="98"/>
      <c r="B133" s="57" t="s">
        <v>66</v>
      </c>
      <c r="F133" s="57"/>
      <c r="G133" s="121"/>
      <c r="H133" s="122"/>
      <c r="I133" s="60" t="s">
        <v>510</v>
      </c>
      <c r="J133" s="60" t="s">
        <v>526</v>
      </c>
      <c r="K133" s="60" t="s">
        <v>526</v>
      </c>
      <c r="M133" s="57">
        <v>11</v>
      </c>
      <c r="AH133" s="57"/>
      <c r="AI133" s="57" t="s">
        <v>123</v>
      </c>
      <c r="AJ133" s="57"/>
      <c r="AK133" s="57" t="s">
        <v>505</v>
      </c>
      <c r="AL133" s="57"/>
      <c r="AN133" s="57"/>
      <c r="AO133" s="57"/>
      <c r="AQ133" s="57"/>
      <c r="AR133" s="57"/>
      <c r="AT133" s="57"/>
      <c r="AU133" s="57"/>
      <c r="AY133" s="105"/>
      <c r="BB133" s="57"/>
      <c r="BC133" s="57"/>
      <c r="BD133" s="99"/>
    </row>
    <row r="134" spans="1:56" x14ac:dyDescent="0.3">
      <c r="A134" s="98"/>
      <c r="B134" s="57" t="s">
        <v>66</v>
      </c>
      <c r="F134" s="57"/>
      <c r="G134" s="121"/>
      <c r="H134" s="122"/>
      <c r="I134" s="60" t="s">
        <v>527</v>
      </c>
      <c r="J134" s="60" t="s">
        <v>516</v>
      </c>
      <c r="K134" s="60" t="s">
        <v>528</v>
      </c>
      <c r="M134" s="57">
        <v>11</v>
      </c>
      <c r="AH134" s="57"/>
      <c r="AI134" s="57" t="s">
        <v>123</v>
      </c>
      <c r="AJ134" s="57"/>
      <c r="AK134" s="57" t="s">
        <v>517</v>
      </c>
      <c r="AL134" s="57"/>
      <c r="AN134" s="57"/>
      <c r="AO134" s="57"/>
      <c r="AQ134" s="57"/>
      <c r="AR134" s="57"/>
      <c r="AT134" s="57"/>
      <c r="AU134" s="57"/>
      <c r="AY134" s="105"/>
      <c r="BB134" s="57"/>
      <c r="BC134" s="57"/>
      <c r="BD134" s="99"/>
    </row>
    <row r="135" spans="1:56" x14ac:dyDescent="0.3">
      <c r="A135" s="98"/>
      <c r="B135" s="57" t="s">
        <v>66</v>
      </c>
      <c r="F135" s="57"/>
      <c r="G135" s="121"/>
      <c r="H135" s="122"/>
      <c r="I135" s="60" t="s">
        <v>529</v>
      </c>
      <c r="J135" s="60" t="s">
        <v>527</v>
      </c>
      <c r="K135" s="60" t="s">
        <v>75</v>
      </c>
      <c r="M135" s="57">
        <v>11</v>
      </c>
      <c r="AH135" s="57"/>
      <c r="AI135" s="57" t="s">
        <v>123</v>
      </c>
      <c r="AJ135" s="57"/>
      <c r="AK135" s="57" t="s">
        <v>517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516</v>
      </c>
      <c r="J136" s="60" t="s">
        <v>530</v>
      </c>
      <c r="K136" s="60" t="s">
        <v>528</v>
      </c>
      <c r="M136" s="57">
        <v>11</v>
      </c>
      <c r="N136" s="57" t="s">
        <v>69</v>
      </c>
      <c r="AH136" s="57"/>
      <c r="AI136" s="57" t="s">
        <v>123</v>
      </c>
      <c r="AJ136" s="57" t="s">
        <v>531</v>
      </c>
      <c r="AK136" s="57">
        <v>207000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25">
      <c r="A137" s="98"/>
      <c r="B137" s="57" t="s">
        <v>66</v>
      </c>
      <c r="F137" s="57"/>
      <c r="G137" s="138">
        <v>8300</v>
      </c>
      <c r="H137" s="139">
        <v>8599</v>
      </c>
      <c r="I137" s="60" t="s">
        <v>532</v>
      </c>
      <c r="J137" s="60" t="s">
        <v>533</v>
      </c>
      <c r="K137" s="60" t="s">
        <v>523</v>
      </c>
      <c r="L137" s="59">
        <v>40</v>
      </c>
      <c r="M137" s="57">
        <v>11</v>
      </c>
      <c r="N137" s="57" t="s">
        <v>71</v>
      </c>
      <c r="AF137" s="61">
        <v>168567.3</v>
      </c>
      <c r="AH137" s="57"/>
      <c r="AJ137" s="57"/>
      <c r="AK137" s="57"/>
      <c r="AL137" s="57"/>
      <c r="AN137" s="57"/>
      <c r="AO137" s="57"/>
      <c r="AQ137" s="57"/>
      <c r="AR137" s="57"/>
      <c r="AT137" s="57"/>
      <c r="AU137" s="57"/>
      <c r="AY137" s="127"/>
      <c r="AZ137" s="57">
        <v>3083.100268191246</v>
      </c>
      <c r="BA137" s="57">
        <v>33.136126338159968</v>
      </c>
      <c r="BB137" s="57">
        <v>102162</v>
      </c>
      <c r="BC137" s="57"/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534</v>
      </c>
      <c r="J138" s="60" t="s">
        <v>516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G139" s="138">
        <v>6600</v>
      </c>
      <c r="H139" s="139">
        <v>7099</v>
      </c>
      <c r="I139" s="60" t="s">
        <v>535</v>
      </c>
      <c r="J139" s="60" t="s">
        <v>254</v>
      </c>
      <c r="K139" s="60" t="s">
        <v>536</v>
      </c>
      <c r="L139" s="59">
        <v>55</v>
      </c>
      <c r="M139" s="57">
        <v>12</v>
      </c>
      <c r="N139" s="57" t="s">
        <v>69</v>
      </c>
      <c r="AF139" s="61">
        <v>74429.45</v>
      </c>
      <c r="AY139" s="127"/>
      <c r="AZ139" s="57">
        <v>2527</v>
      </c>
      <c r="BA139" s="57">
        <v>19</v>
      </c>
      <c r="BB139" s="62">
        <v>48019</v>
      </c>
      <c r="BD139" s="99"/>
    </row>
    <row r="140" spans="1:56" x14ac:dyDescent="0.25">
      <c r="A140" s="98"/>
      <c r="B140" s="57" t="s">
        <v>66</v>
      </c>
      <c r="D140" s="57" t="s">
        <v>537</v>
      </c>
      <c r="G140" s="125">
        <v>10500</v>
      </c>
      <c r="H140" s="126">
        <v>10699</v>
      </c>
      <c r="I140" s="60" t="s">
        <v>538</v>
      </c>
      <c r="J140" s="60" t="s">
        <v>539</v>
      </c>
      <c r="K140" s="60" t="s">
        <v>75</v>
      </c>
      <c r="L140" s="59">
        <v>29</v>
      </c>
      <c r="M140" s="57">
        <v>12</v>
      </c>
      <c r="N140" s="57" t="s">
        <v>69</v>
      </c>
      <c r="AF140" s="61">
        <v>190025.35</v>
      </c>
      <c r="AG140" s="61" t="s">
        <v>540</v>
      </c>
      <c r="AY140" s="137"/>
      <c r="AZ140" s="57">
        <v>3831.176538357161</v>
      </c>
      <c r="BA140" s="57">
        <v>32.000091557402101</v>
      </c>
      <c r="BB140" s="62">
        <v>122597</v>
      </c>
      <c r="BD140" s="99"/>
    </row>
    <row r="141" spans="1:56" x14ac:dyDescent="0.25">
      <c r="A141" s="98"/>
      <c r="B141" s="57" t="s">
        <v>66</v>
      </c>
      <c r="G141" s="125">
        <v>6500</v>
      </c>
      <c r="H141" s="126">
        <v>7199</v>
      </c>
      <c r="I141" s="60" t="s">
        <v>255</v>
      </c>
      <c r="J141" s="60" t="s">
        <v>541</v>
      </c>
      <c r="K141" s="60" t="s">
        <v>536</v>
      </c>
      <c r="L141" s="59">
        <v>26</v>
      </c>
      <c r="M141" s="57">
        <v>12</v>
      </c>
      <c r="N141" s="57" t="s">
        <v>69</v>
      </c>
      <c r="AF141" s="61">
        <v>80646.5</v>
      </c>
      <c r="AY141" s="127"/>
      <c r="AZ141" s="57">
        <v>2863.2501174435429</v>
      </c>
      <c r="BA141" s="57">
        <v>18.171657335495045</v>
      </c>
      <c r="BB141" s="62">
        <v>52030</v>
      </c>
      <c r="BD141" s="99"/>
    </row>
    <row r="142" spans="1:56" x14ac:dyDescent="0.25">
      <c r="A142" s="98"/>
      <c r="B142" s="57" t="s">
        <v>66</v>
      </c>
      <c r="G142" s="138">
        <v>6600</v>
      </c>
      <c r="H142" s="139">
        <v>6999</v>
      </c>
      <c r="I142" s="60" t="s">
        <v>542</v>
      </c>
      <c r="J142" s="60" t="s">
        <v>254</v>
      </c>
      <c r="K142" s="60" t="s">
        <v>185</v>
      </c>
      <c r="L142" s="59">
        <v>37</v>
      </c>
      <c r="M142" s="57">
        <v>12</v>
      </c>
      <c r="N142" s="57" t="s">
        <v>69</v>
      </c>
      <c r="AF142" s="61">
        <v>57568.55</v>
      </c>
      <c r="AY142" s="137"/>
      <c r="AZ142" s="57">
        <v>2063</v>
      </c>
      <c r="BA142" s="57">
        <v>18</v>
      </c>
      <c r="BB142" s="62">
        <v>37141</v>
      </c>
      <c r="BD142" s="99"/>
    </row>
    <row r="143" spans="1:56" x14ac:dyDescent="0.25">
      <c r="A143" s="98"/>
      <c r="B143" s="57" t="s">
        <v>66</v>
      </c>
      <c r="D143" s="57" t="s">
        <v>537</v>
      </c>
      <c r="F143" s="57"/>
      <c r="G143" s="138">
        <v>7000</v>
      </c>
      <c r="H143" s="139">
        <v>7499</v>
      </c>
      <c r="I143" s="60" t="s">
        <v>539</v>
      </c>
      <c r="J143" s="60" t="s">
        <v>543</v>
      </c>
      <c r="K143" s="60" t="s">
        <v>184</v>
      </c>
      <c r="L143" s="59">
        <v>29</v>
      </c>
      <c r="M143" s="57">
        <v>12</v>
      </c>
      <c r="N143" s="57" t="s">
        <v>73</v>
      </c>
      <c r="AF143" s="61">
        <v>225680</v>
      </c>
      <c r="AG143" s="61">
        <v>7236.52</v>
      </c>
      <c r="AH143" s="57"/>
      <c r="AJ143" s="57"/>
      <c r="AK143" s="57"/>
      <c r="AL143" s="57"/>
      <c r="AN143" s="57"/>
      <c r="AO143" s="57"/>
      <c r="AQ143" s="57"/>
      <c r="AR143" s="57"/>
      <c r="AT143" s="57"/>
      <c r="AU143" s="57"/>
      <c r="AY143" s="127"/>
      <c r="AZ143" s="57">
        <v>3792.9346400966961</v>
      </c>
      <c r="BA143" s="57">
        <v>34.000058592286294</v>
      </c>
      <c r="BB143" s="57">
        <v>128960</v>
      </c>
      <c r="BC143" s="57"/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7000</v>
      </c>
      <c r="H144" s="126">
        <v>7099</v>
      </c>
      <c r="I144" s="60" t="s">
        <v>544</v>
      </c>
      <c r="J144" s="60" t="s">
        <v>538</v>
      </c>
      <c r="K144" s="60" t="s">
        <v>75</v>
      </c>
      <c r="L144" s="59">
        <v>41</v>
      </c>
      <c r="M144" s="57">
        <v>12</v>
      </c>
      <c r="N144" s="57" t="s">
        <v>69</v>
      </c>
      <c r="AF144" s="61">
        <v>28817.600000000002</v>
      </c>
      <c r="AG144" s="61" t="s">
        <v>540</v>
      </c>
      <c r="AY144" s="127"/>
      <c r="AZ144" s="57">
        <v>581</v>
      </c>
      <c r="BA144" s="57">
        <v>32</v>
      </c>
      <c r="BB144" s="62">
        <v>18592</v>
      </c>
      <c r="BD144" s="99"/>
    </row>
    <row r="145" spans="1:56" x14ac:dyDescent="0.25">
      <c r="A145" s="98"/>
      <c r="B145" s="57" t="s">
        <v>66</v>
      </c>
      <c r="D145" s="57" t="s">
        <v>332</v>
      </c>
      <c r="E145" s="58"/>
      <c r="G145" s="121">
        <v>3600</v>
      </c>
      <c r="H145" s="122">
        <v>3699</v>
      </c>
      <c r="I145" s="103" t="s">
        <v>256</v>
      </c>
      <c r="J145" s="103" t="s">
        <v>252</v>
      </c>
      <c r="K145" s="103" t="s">
        <v>75</v>
      </c>
      <c r="L145" s="84">
        <v>27</v>
      </c>
      <c r="M145" s="57">
        <v>12</v>
      </c>
      <c r="N145" s="57" t="s">
        <v>69</v>
      </c>
      <c r="AB145" s="59"/>
      <c r="AF145" s="61">
        <v>5800.1</v>
      </c>
      <c r="AG145" s="61" t="s">
        <v>333</v>
      </c>
      <c r="AY145" s="128"/>
      <c r="AZ145" s="62">
        <v>208</v>
      </c>
      <c r="BA145" s="62">
        <v>18</v>
      </c>
      <c r="BB145" s="100">
        <v>3742</v>
      </c>
      <c r="BC145" s="42">
        <f>BB145/(5280*11.67)</f>
        <v>6.0729401989042094E-2</v>
      </c>
      <c r="BD145" s="99"/>
    </row>
    <row r="146" spans="1:56" x14ac:dyDescent="0.25">
      <c r="A146" s="98"/>
      <c r="B146" s="57" t="s">
        <v>74</v>
      </c>
      <c r="F146" s="57"/>
      <c r="G146" s="138">
        <v>2300</v>
      </c>
      <c r="H146" s="139">
        <v>2508</v>
      </c>
      <c r="I146" s="60" t="s">
        <v>101</v>
      </c>
      <c r="J146" s="60" t="s">
        <v>545</v>
      </c>
      <c r="K146" s="60" t="s">
        <v>546</v>
      </c>
      <c r="L146" s="59">
        <v>24</v>
      </c>
      <c r="M146" s="57">
        <v>13</v>
      </c>
      <c r="N146" s="57" t="s">
        <v>71</v>
      </c>
      <c r="AF146" s="61">
        <v>72616.5</v>
      </c>
      <c r="AH146" s="57"/>
      <c r="AJ146" s="57"/>
      <c r="AK146" s="57"/>
      <c r="AL146" s="57"/>
      <c r="AN146" s="57"/>
      <c r="AO146" s="57"/>
      <c r="AQ146" s="57"/>
      <c r="AR146" s="57"/>
      <c r="AT146" s="57"/>
      <c r="AU146" s="57"/>
      <c r="AY146" s="127"/>
      <c r="AZ146" s="57">
        <v>2200.5174601372601</v>
      </c>
      <c r="BA146" s="57">
        <v>19.999841308805074</v>
      </c>
      <c r="BB146" s="57">
        <v>44010</v>
      </c>
      <c r="BC146" s="57"/>
      <c r="BD146" s="99"/>
    </row>
    <row r="147" spans="1:56" x14ac:dyDescent="0.25">
      <c r="A147" s="98"/>
      <c r="B147" s="57" t="s">
        <v>66</v>
      </c>
      <c r="D147" s="57" t="s">
        <v>547</v>
      </c>
      <c r="G147" s="125">
        <v>4204</v>
      </c>
      <c r="H147" s="126">
        <v>4299</v>
      </c>
      <c r="I147" s="60" t="s">
        <v>548</v>
      </c>
      <c r="J147" s="60" t="s">
        <v>549</v>
      </c>
      <c r="K147" s="60" t="s">
        <v>75</v>
      </c>
      <c r="L147" s="59">
        <v>34</v>
      </c>
      <c r="M147" s="57">
        <v>13</v>
      </c>
      <c r="N147" s="57" t="s">
        <v>69</v>
      </c>
      <c r="AF147" s="61">
        <v>16487.350000000002</v>
      </c>
      <c r="AY147" s="127"/>
      <c r="AZ147" s="57">
        <v>443</v>
      </c>
      <c r="BA147" s="57">
        <v>24</v>
      </c>
      <c r="BB147" s="62">
        <v>10637</v>
      </c>
      <c r="BD147" s="99"/>
    </row>
    <row r="148" spans="1:56" x14ac:dyDescent="0.25">
      <c r="A148" s="98"/>
      <c r="B148" s="57" t="s">
        <v>66</v>
      </c>
      <c r="D148" s="57" t="s">
        <v>547</v>
      </c>
      <c r="G148" s="125">
        <v>4400</v>
      </c>
      <c r="H148" s="126">
        <v>5199</v>
      </c>
      <c r="I148" s="60" t="s">
        <v>549</v>
      </c>
      <c r="J148" s="60" t="s">
        <v>550</v>
      </c>
      <c r="K148" s="60" t="s">
        <v>75</v>
      </c>
      <c r="L148" s="59">
        <v>30</v>
      </c>
      <c r="M148" s="57">
        <v>13</v>
      </c>
      <c r="N148" s="57" t="s">
        <v>69</v>
      </c>
      <c r="AF148" s="61">
        <v>286088.15000000002</v>
      </c>
      <c r="AY148" s="127"/>
      <c r="AZ148" s="57">
        <v>5127.0330917008905</v>
      </c>
      <c r="BA148" s="57">
        <v>35.999962687732136</v>
      </c>
      <c r="BB148" s="62">
        <v>184573</v>
      </c>
      <c r="BD148" s="99"/>
    </row>
    <row r="149" spans="1:56" x14ac:dyDescent="0.25">
      <c r="A149" s="98"/>
      <c r="E149" s="58"/>
      <c r="G149" s="121"/>
      <c r="H149" s="122"/>
      <c r="I149" s="103" t="s">
        <v>281</v>
      </c>
      <c r="J149" s="103" t="s">
        <v>551</v>
      </c>
      <c r="K149" s="103"/>
      <c r="L149" s="84"/>
      <c r="M149" s="57">
        <v>13</v>
      </c>
      <c r="AB149" s="59"/>
      <c r="AF149" s="61">
        <v>39000</v>
      </c>
      <c r="AI149" s="57" t="s">
        <v>123</v>
      </c>
      <c r="AJ149" s="59" t="s">
        <v>282</v>
      </c>
      <c r="AK149" s="61">
        <v>14000</v>
      </c>
      <c r="AM149" s="57" t="s">
        <v>552</v>
      </c>
      <c r="AN149" s="61">
        <v>25000</v>
      </c>
      <c r="AY149" s="128"/>
      <c r="AZ149" s="62"/>
      <c r="BA149" s="62"/>
      <c r="BB149" s="100"/>
      <c r="BC149" s="42"/>
      <c r="BD149" s="99"/>
    </row>
    <row r="150" spans="1:56" x14ac:dyDescent="0.25">
      <c r="A150" s="98"/>
      <c r="B150" s="57" t="s">
        <v>66</v>
      </c>
      <c r="G150" s="125">
        <v>5500</v>
      </c>
      <c r="H150" s="126">
        <v>5699</v>
      </c>
      <c r="I150" s="60" t="s">
        <v>553</v>
      </c>
      <c r="J150" s="60" t="s">
        <v>554</v>
      </c>
      <c r="K150" s="60" t="s">
        <v>555</v>
      </c>
      <c r="L150" s="59">
        <v>45</v>
      </c>
      <c r="M150" s="57">
        <v>13</v>
      </c>
      <c r="N150" s="57" t="s">
        <v>69</v>
      </c>
      <c r="AF150" s="61">
        <v>40177.550000000003</v>
      </c>
      <c r="AY150" s="127"/>
      <c r="AZ150" s="57">
        <v>1224.0017344761241</v>
      </c>
      <c r="BA150" s="57">
        <v>21.178074564653034</v>
      </c>
      <c r="BB150" s="62">
        <v>25921</v>
      </c>
      <c r="BD150" s="99"/>
    </row>
    <row r="151" spans="1:56" x14ac:dyDescent="0.25">
      <c r="A151" s="98"/>
      <c r="B151" s="57" t="s">
        <v>66</v>
      </c>
      <c r="G151" s="125">
        <v>1000</v>
      </c>
      <c r="H151" s="126">
        <v>1099</v>
      </c>
      <c r="I151" s="60" t="s">
        <v>556</v>
      </c>
      <c r="J151" s="60" t="s">
        <v>553</v>
      </c>
      <c r="K151" s="60" t="s">
        <v>75</v>
      </c>
      <c r="L151" s="59">
        <v>61</v>
      </c>
      <c r="M151" s="57">
        <v>13</v>
      </c>
      <c r="N151" s="57" t="s">
        <v>69</v>
      </c>
      <c r="AF151" s="61">
        <v>5869.85</v>
      </c>
      <c r="AY151" s="127"/>
      <c r="AZ151" s="57">
        <v>237</v>
      </c>
      <c r="BA151" s="57">
        <v>16</v>
      </c>
      <c r="BB151" s="62">
        <v>3787</v>
      </c>
      <c r="BD151" s="99"/>
    </row>
    <row r="152" spans="1:56" x14ac:dyDescent="0.25">
      <c r="A152" s="98"/>
      <c r="B152" s="57" t="s">
        <v>74</v>
      </c>
      <c r="F152" s="57"/>
      <c r="G152" s="138">
        <v>1600</v>
      </c>
      <c r="H152" s="139">
        <v>2299</v>
      </c>
      <c r="I152" s="60" t="s">
        <v>545</v>
      </c>
      <c r="J152" s="60" t="s">
        <v>557</v>
      </c>
      <c r="K152" s="60" t="s">
        <v>101</v>
      </c>
      <c r="L152" s="59">
        <v>28.129097266320692</v>
      </c>
      <c r="M152" s="57">
        <v>13</v>
      </c>
      <c r="N152" s="57" t="s">
        <v>102</v>
      </c>
      <c r="AF152" s="61">
        <v>200510.76476210967</v>
      </c>
      <c r="AH152" s="57"/>
      <c r="AJ152" s="57"/>
      <c r="AK152" s="57"/>
      <c r="AL152" s="57"/>
      <c r="AN152" s="57"/>
      <c r="AO152" s="57"/>
      <c r="AQ152" s="57"/>
      <c r="AR152" s="57"/>
      <c r="AT152" s="57"/>
      <c r="AU152" s="57"/>
      <c r="AY152" s="137" t="s">
        <v>558</v>
      </c>
      <c r="AZ152" s="57">
        <v>5964.4187806699902</v>
      </c>
      <c r="BA152" s="57">
        <v>20.5</v>
      </c>
      <c r="BB152" s="57">
        <v>121521.6756133998</v>
      </c>
      <c r="BC152" s="57"/>
      <c r="BD152" s="99"/>
    </row>
    <row r="153" spans="1:56" x14ac:dyDescent="0.25">
      <c r="A153" s="98"/>
      <c r="B153" s="57" t="s">
        <v>66</v>
      </c>
      <c r="D153" s="57" t="s">
        <v>547</v>
      </c>
      <c r="G153" s="125">
        <v>11300</v>
      </c>
      <c r="H153" s="126">
        <v>11899</v>
      </c>
      <c r="I153" s="60" t="s">
        <v>559</v>
      </c>
      <c r="J153" s="60" t="s">
        <v>151</v>
      </c>
      <c r="K153" s="60" t="s">
        <v>549</v>
      </c>
      <c r="L153" s="59">
        <v>43</v>
      </c>
      <c r="M153" s="57">
        <v>13</v>
      </c>
      <c r="N153" s="57" t="s">
        <v>69</v>
      </c>
      <c r="AF153" s="61">
        <v>227805.05000000002</v>
      </c>
      <c r="AY153" s="137" t="s">
        <v>560</v>
      </c>
      <c r="AZ153" s="57">
        <v>4052.8740212234893</v>
      </c>
      <c r="BA153" s="57">
        <v>36.263402027885412</v>
      </c>
      <c r="BB153" s="62">
        <v>146971</v>
      </c>
      <c r="BD153" s="99"/>
    </row>
    <row r="154" spans="1:56" x14ac:dyDescent="0.25">
      <c r="A154" s="98"/>
      <c r="B154" s="57" t="s">
        <v>66</v>
      </c>
      <c r="D154" s="57" t="s">
        <v>547</v>
      </c>
      <c r="G154" s="125">
        <v>5100</v>
      </c>
      <c r="H154" s="126">
        <v>5299</v>
      </c>
      <c r="I154" s="60" t="s">
        <v>561</v>
      </c>
      <c r="J154" s="60" t="s">
        <v>559</v>
      </c>
      <c r="K154" s="60" t="s">
        <v>75</v>
      </c>
      <c r="L154" s="59">
        <v>22</v>
      </c>
      <c r="M154" s="57">
        <v>13</v>
      </c>
      <c r="N154" s="57" t="s">
        <v>69</v>
      </c>
      <c r="AF154" s="61">
        <v>33018.1</v>
      </c>
      <c r="AY154" s="127"/>
      <c r="AZ154" s="57">
        <v>592</v>
      </c>
      <c r="BA154" s="57">
        <v>36</v>
      </c>
      <c r="BB154" s="62">
        <v>21302</v>
      </c>
      <c r="BD154" s="99"/>
    </row>
    <row r="155" spans="1:56" x14ac:dyDescent="0.25">
      <c r="A155" s="98"/>
      <c r="B155" s="57" t="s">
        <v>74</v>
      </c>
      <c r="F155" s="57"/>
      <c r="G155" s="146">
        <v>9500</v>
      </c>
      <c r="H155" s="147">
        <v>10699</v>
      </c>
      <c r="I155" s="60" t="s">
        <v>562</v>
      </c>
      <c r="J155" s="60" t="s">
        <v>557</v>
      </c>
      <c r="K155" s="60" t="s">
        <v>257</v>
      </c>
      <c r="L155" s="59">
        <v>40</v>
      </c>
      <c r="M155" s="57">
        <v>13</v>
      </c>
      <c r="N155" s="57" t="s">
        <v>102</v>
      </c>
      <c r="AF155" s="61">
        <v>275416.34999999998</v>
      </c>
      <c r="AH155" s="57"/>
      <c r="AJ155" s="57"/>
      <c r="AK155" s="57"/>
      <c r="AL155" s="57"/>
      <c r="AN155" s="57"/>
      <c r="AO155" s="57"/>
      <c r="AQ155" s="57"/>
      <c r="AR155" s="57"/>
      <c r="AT155" s="57"/>
      <c r="AU155" s="57"/>
      <c r="AY155" s="127"/>
      <c r="AZ155" s="57">
        <v>8596.7383770901797</v>
      </c>
      <c r="BA155" s="57">
        <v>19.416549937686796</v>
      </c>
      <c r="BB155" s="57">
        <v>166919</v>
      </c>
      <c r="BC155" s="57"/>
      <c r="BD155" s="99"/>
    </row>
    <row r="156" spans="1:56" x14ac:dyDescent="0.25">
      <c r="A156" s="98"/>
      <c r="B156" s="57" t="s">
        <v>66</v>
      </c>
      <c r="G156" s="125">
        <v>1148</v>
      </c>
      <c r="H156" s="126">
        <v>1149</v>
      </c>
      <c r="I156" s="60" t="s">
        <v>563</v>
      </c>
      <c r="J156" s="60" t="s">
        <v>216</v>
      </c>
      <c r="K156" s="60" t="s">
        <v>75</v>
      </c>
      <c r="L156" s="59">
        <v>17</v>
      </c>
      <c r="M156" s="57">
        <v>13</v>
      </c>
      <c r="N156" s="57" t="s">
        <v>69</v>
      </c>
      <c r="AF156" s="61">
        <v>9761.9</v>
      </c>
      <c r="AY156" s="127"/>
      <c r="AZ156" s="57">
        <v>262</v>
      </c>
      <c r="BA156" s="57">
        <v>24</v>
      </c>
      <c r="BB156" s="62">
        <v>6298</v>
      </c>
      <c r="BD156" s="99"/>
    </row>
    <row r="157" spans="1:56" x14ac:dyDescent="0.25">
      <c r="A157" s="98"/>
      <c r="B157" s="57" t="s">
        <v>66</v>
      </c>
      <c r="G157" s="125">
        <v>1100</v>
      </c>
      <c r="H157" s="126">
        <v>1199</v>
      </c>
      <c r="I157" s="60" t="s">
        <v>564</v>
      </c>
      <c r="J157" s="60" t="s">
        <v>151</v>
      </c>
      <c r="K157" s="60" t="s">
        <v>565</v>
      </c>
      <c r="L157" s="59">
        <v>45</v>
      </c>
      <c r="M157" s="57">
        <v>13</v>
      </c>
      <c r="N157" s="57" t="s">
        <v>69</v>
      </c>
      <c r="AF157" s="61">
        <v>69550.313500000004</v>
      </c>
      <c r="AY157" s="127"/>
      <c r="AZ157" s="57">
        <v>2292.58</v>
      </c>
      <c r="BA157" s="57">
        <v>20.666666666666668</v>
      </c>
      <c r="BB157" s="62">
        <v>44871.17</v>
      </c>
      <c r="BD157" s="99"/>
    </row>
    <row r="158" spans="1:56" x14ac:dyDescent="0.25">
      <c r="A158" s="98"/>
      <c r="B158" s="57" t="s">
        <v>66</v>
      </c>
      <c r="G158" s="125">
        <v>5608</v>
      </c>
      <c r="H158" s="126">
        <v>5699</v>
      </c>
      <c r="I158" s="60" t="s">
        <v>565</v>
      </c>
      <c r="J158" s="60" t="s">
        <v>564</v>
      </c>
      <c r="K158" s="60" t="s">
        <v>75</v>
      </c>
      <c r="L158" s="59">
        <v>26</v>
      </c>
      <c r="M158" s="57">
        <v>13</v>
      </c>
      <c r="N158" s="57" t="s">
        <v>69</v>
      </c>
      <c r="AF158" s="61">
        <v>16296.7</v>
      </c>
      <c r="AY158" s="127"/>
      <c r="AZ158" s="57">
        <v>451.14515733717502</v>
      </c>
      <c r="BA158" s="57">
        <v>23.305137668012449</v>
      </c>
      <c r="BB158" s="62">
        <v>10514</v>
      </c>
      <c r="BD158" s="99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555</v>
      </c>
      <c r="J159" s="60" t="s">
        <v>565</v>
      </c>
      <c r="K159" s="60" t="s">
        <v>566</v>
      </c>
      <c r="L159" s="59">
        <v>40</v>
      </c>
      <c r="M159" s="57">
        <v>13</v>
      </c>
      <c r="N159" s="57" t="s">
        <v>69</v>
      </c>
      <c r="AF159" s="61">
        <v>32582.55</v>
      </c>
      <c r="AY159" s="127"/>
      <c r="AZ159" s="57">
        <v>955.51771528118502</v>
      </c>
      <c r="BA159" s="57">
        <v>21.999592120397313</v>
      </c>
      <c r="BB159" s="62">
        <v>21021</v>
      </c>
      <c r="BD159" s="99"/>
    </row>
    <row r="160" spans="1:56" x14ac:dyDescent="0.25">
      <c r="A160" s="98"/>
      <c r="B160" s="57" t="s">
        <v>66</v>
      </c>
      <c r="G160" s="125">
        <v>700</v>
      </c>
      <c r="H160" s="126">
        <v>999</v>
      </c>
      <c r="I160" s="60" t="s">
        <v>567</v>
      </c>
      <c r="J160" s="60" t="s">
        <v>568</v>
      </c>
      <c r="K160" s="60" t="s">
        <v>75</v>
      </c>
      <c r="L160" s="59">
        <v>10</v>
      </c>
      <c r="M160" s="57">
        <v>13</v>
      </c>
      <c r="N160" s="57" t="s">
        <v>69</v>
      </c>
      <c r="AF160" s="61">
        <v>25376.600000000002</v>
      </c>
      <c r="AY160" s="127"/>
      <c r="AZ160" s="57">
        <v>1364</v>
      </c>
      <c r="BA160" s="57">
        <v>12</v>
      </c>
      <c r="BB160" s="62">
        <v>16372</v>
      </c>
      <c r="BD160" s="99"/>
    </row>
    <row r="161" spans="1:56" x14ac:dyDescent="0.25">
      <c r="A161" s="98"/>
      <c r="B161" s="57" t="s">
        <v>66</v>
      </c>
      <c r="G161" s="148">
        <v>9900</v>
      </c>
      <c r="H161" s="136">
        <v>9999</v>
      </c>
      <c r="I161" s="60" t="s">
        <v>569</v>
      </c>
      <c r="J161" s="60" t="s">
        <v>570</v>
      </c>
      <c r="K161" s="60" t="s">
        <v>75</v>
      </c>
      <c r="L161" s="59">
        <v>64</v>
      </c>
      <c r="M161" s="57">
        <v>14</v>
      </c>
      <c r="N161" s="57" t="s">
        <v>69</v>
      </c>
      <c r="AF161" s="61">
        <v>27546.600000000002</v>
      </c>
      <c r="AY161" s="127"/>
      <c r="AZ161" s="57">
        <v>740.5</v>
      </c>
      <c r="BA161" s="57">
        <v>24</v>
      </c>
      <c r="BB161" s="62">
        <v>17772</v>
      </c>
      <c r="BD161" s="99"/>
    </row>
    <row r="162" spans="1:56" x14ac:dyDescent="0.25">
      <c r="A162" s="98"/>
      <c r="B162" s="57" t="s">
        <v>66</v>
      </c>
      <c r="G162" s="125">
        <v>9900</v>
      </c>
      <c r="H162" s="126">
        <v>9999</v>
      </c>
      <c r="I162" s="60" t="s">
        <v>570</v>
      </c>
      <c r="J162" s="60" t="s">
        <v>571</v>
      </c>
      <c r="K162" s="60" t="s">
        <v>569</v>
      </c>
      <c r="L162" s="59">
        <v>66.376872348408313</v>
      </c>
      <c r="M162" s="57">
        <v>14</v>
      </c>
      <c r="N162" s="57" t="s">
        <v>69</v>
      </c>
      <c r="AF162" s="61">
        <v>51557.711999999621</v>
      </c>
      <c r="AY162" s="127"/>
      <c r="AZ162" s="57">
        <v>1385.95999999999</v>
      </c>
      <c r="BA162" s="57">
        <v>24</v>
      </c>
      <c r="BB162" s="62">
        <v>33263.039999999753</v>
      </c>
      <c r="BD162" s="99"/>
    </row>
    <row r="163" spans="1:56" x14ac:dyDescent="0.25">
      <c r="A163" s="98"/>
      <c r="B163" s="57" t="s">
        <v>74</v>
      </c>
      <c r="F163" s="57"/>
      <c r="G163" s="138">
        <v>5800</v>
      </c>
      <c r="H163" s="139">
        <v>7399</v>
      </c>
      <c r="I163" s="60" t="s">
        <v>572</v>
      </c>
      <c r="J163" s="60" t="s">
        <v>89</v>
      </c>
      <c r="K163" s="60" t="s">
        <v>573</v>
      </c>
      <c r="L163" s="59">
        <v>48.635784391733381</v>
      </c>
      <c r="M163" s="57">
        <v>14</v>
      </c>
      <c r="N163" s="57" t="s">
        <v>71</v>
      </c>
      <c r="AF163" s="61">
        <v>270507.33493627777</v>
      </c>
      <c r="AH163" s="57"/>
      <c r="AJ163" s="57"/>
      <c r="AK163" s="57"/>
      <c r="AL163" s="57"/>
      <c r="AN163" s="57"/>
      <c r="AO163" s="57"/>
      <c r="AQ163" s="57"/>
      <c r="AR163" s="57"/>
      <c r="AT163" s="57"/>
      <c r="AU163" s="57"/>
      <c r="AY163" s="127"/>
      <c r="AZ163" s="57">
        <v>7713.7136070599945</v>
      </c>
      <c r="BA163" s="57">
        <v>21.636363636363637</v>
      </c>
      <c r="BB163" s="57">
        <v>163943.83935531988</v>
      </c>
      <c r="BC163" s="57"/>
      <c r="BD163" s="99"/>
    </row>
    <row r="164" spans="1:56" x14ac:dyDescent="0.25">
      <c r="A164" s="98"/>
      <c r="B164" s="57" t="s">
        <v>74</v>
      </c>
      <c r="F164" s="57"/>
      <c r="G164" s="138">
        <v>5100</v>
      </c>
      <c r="H164" s="139">
        <v>5699</v>
      </c>
      <c r="I164" s="60" t="s">
        <v>101</v>
      </c>
      <c r="J164" s="60" t="s">
        <v>259</v>
      </c>
      <c r="K164" s="60" t="s">
        <v>100</v>
      </c>
      <c r="L164" s="59">
        <v>18.537308808634339</v>
      </c>
      <c r="M164" s="57">
        <v>14</v>
      </c>
      <c r="N164" s="57" t="s">
        <v>102</v>
      </c>
      <c r="AF164" s="61">
        <v>117573.99375149999</v>
      </c>
      <c r="AH164" s="57"/>
      <c r="AJ164" s="57"/>
      <c r="AK164" s="57"/>
      <c r="AL164" s="57"/>
      <c r="AN164" s="57"/>
      <c r="AO164" s="57"/>
      <c r="AQ164" s="57"/>
      <c r="AR164" s="57"/>
      <c r="AT164" s="57"/>
      <c r="AU164" s="57"/>
      <c r="AY164" s="127"/>
      <c r="AZ164" s="57">
        <v>3562.8482954999999</v>
      </c>
      <c r="BA164" s="57">
        <v>20</v>
      </c>
      <c r="BB164" s="57">
        <v>71256.965909999999</v>
      </c>
      <c r="BC164" s="57"/>
      <c r="BD164" s="99"/>
    </row>
    <row r="165" spans="1:56" x14ac:dyDescent="0.25">
      <c r="A165" s="98"/>
      <c r="B165" s="57" t="s">
        <v>66</v>
      </c>
      <c r="G165" s="125">
        <v>5900</v>
      </c>
      <c r="H165" s="126">
        <v>6199</v>
      </c>
      <c r="I165" s="60" t="s">
        <v>574</v>
      </c>
      <c r="J165" s="60" t="s">
        <v>575</v>
      </c>
      <c r="K165" s="60" t="s">
        <v>576</v>
      </c>
      <c r="L165" s="59">
        <v>45</v>
      </c>
      <c r="M165" s="57">
        <v>14</v>
      </c>
      <c r="N165" s="57" t="s">
        <v>69</v>
      </c>
      <c r="AF165" s="61">
        <v>75560.95</v>
      </c>
      <c r="AY165" s="127"/>
      <c r="AZ165" s="57">
        <v>2151.3633841785499</v>
      </c>
      <c r="BA165" s="57">
        <v>22.659584316860407</v>
      </c>
      <c r="BB165" s="62">
        <v>48749</v>
      </c>
      <c r="BD165" s="99"/>
    </row>
    <row r="166" spans="1:56" x14ac:dyDescent="0.25">
      <c r="A166" s="98"/>
      <c r="B166" s="57" t="s">
        <v>66</v>
      </c>
      <c r="G166" s="125">
        <v>10000</v>
      </c>
      <c r="H166" s="126">
        <v>10199</v>
      </c>
      <c r="I166" s="60" t="s">
        <v>261</v>
      </c>
      <c r="J166" s="60" t="s">
        <v>577</v>
      </c>
      <c r="K166" s="60" t="s">
        <v>576</v>
      </c>
      <c r="L166" s="59">
        <v>41</v>
      </c>
      <c r="M166" s="57">
        <v>14</v>
      </c>
      <c r="N166" s="57" t="s">
        <v>69</v>
      </c>
      <c r="AF166" s="61">
        <v>49395.4</v>
      </c>
      <c r="AY166" s="127"/>
      <c r="AZ166" s="57">
        <v>1327.8536171704991</v>
      </c>
      <c r="BA166" s="57">
        <v>24.000386479278578</v>
      </c>
      <c r="BB166" s="62">
        <v>31868</v>
      </c>
      <c r="BD166" s="99"/>
    </row>
    <row r="167" spans="1:56" x14ac:dyDescent="0.25">
      <c r="A167" s="98"/>
      <c r="B167" s="57" t="s">
        <v>66</v>
      </c>
      <c r="G167" s="125">
        <v>9413</v>
      </c>
      <c r="H167" s="126">
        <v>9999</v>
      </c>
      <c r="I167" s="60" t="s">
        <v>575</v>
      </c>
      <c r="J167" s="60" t="s">
        <v>578</v>
      </c>
      <c r="K167" s="60" t="s">
        <v>262</v>
      </c>
      <c r="L167" s="59">
        <v>43</v>
      </c>
      <c r="M167" s="57">
        <v>14</v>
      </c>
      <c r="N167" s="57" t="s">
        <v>69</v>
      </c>
      <c r="AF167" s="61">
        <v>53543.200000000004</v>
      </c>
      <c r="AY167" s="127"/>
      <c r="AZ167" s="57">
        <v>1439.3365464509859</v>
      </c>
      <c r="BA167" s="57">
        <v>24.000641187899117</v>
      </c>
      <c r="BB167" s="62">
        <v>34544</v>
      </c>
      <c r="BD167" s="99"/>
    </row>
    <row r="168" spans="1:56" x14ac:dyDescent="0.25">
      <c r="A168" s="98"/>
      <c r="B168" s="57" t="s">
        <v>74</v>
      </c>
      <c r="F168" s="57"/>
      <c r="G168" s="138">
        <v>12000</v>
      </c>
      <c r="H168" s="139">
        <v>12799</v>
      </c>
      <c r="I168" s="60" t="s">
        <v>579</v>
      </c>
      <c r="J168" s="60" t="s">
        <v>89</v>
      </c>
      <c r="K168" s="60" t="s">
        <v>101</v>
      </c>
      <c r="L168" s="59">
        <v>45</v>
      </c>
      <c r="M168" s="57">
        <v>14</v>
      </c>
      <c r="N168" s="57" t="s">
        <v>102</v>
      </c>
      <c r="AF168" s="61">
        <v>178785.75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4819.9565413048667</v>
      </c>
      <c r="BA168" s="57">
        <v>22.480908089404767</v>
      </c>
      <c r="BB168" s="57">
        <v>108355</v>
      </c>
      <c r="BC168" s="57"/>
      <c r="BD168" s="99"/>
    </row>
    <row r="169" spans="1:56" x14ac:dyDescent="0.25">
      <c r="A169" s="98"/>
      <c r="B169" s="57" t="s">
        <v>66</v>
      </c>
      <c r="G169" s="125">
        <v>5900</v>
      </c>
      <c r="H169" s="126">
        <v>6099</v>
      </c>
      <c r="I169" s="60" t="s">
        <v>578</v>
      </c>
      <c r="J169" s="60" t="s">
        <v>575</v>
      </c>
      <c r="K169" s="60" t="s">
        <v>258</v>
      </c>
      <c r="L169" s="59">
        <v>54</v>
      </c>
      <c r="M169" s="57">
        <v>14</v>
      </c>
      <c r="N169" s="57" t="s">
        <v>69</v>
      </c>
      <c r="AF169" s="61">
        <v>37764.200000000004</v>
      </c>
      <c r="AY169" s="127"/>
      <c r="AZ169" s="57">
        <v>1015.16605345638</v>
      </c>
      <c r="BA169" s="57">
        <v>24</v>
      </c>
      <c r="BB169" s="62">
        <v>24364</v>
      </c>
      <c r="BD169" s="99"/>
    </row>
    <row r="170" spans="1:56" x14ac:dyDescent="0.25">
      <c r="A170" s="98"/>
      <c r="B170" s="57" t="s">
        <v>66</v>
      </c>
      <c r="G170" s="125">
        <v>5900</v>
      </c>
      <c r="H170" s="126">
        <v>6099</v>
      </c>
      <c r="I170" s="60" t="s">
        <v>580</v>
      </c>
      <c r="J170" s="60" t="s">
        <v>575</v>
      </c>
      <c r="K170" s="60" t="s">
        <v>258</v>
      </c>
      <c r="L170" s="59">
        <v>52</v>
      </c>
      <c r="M170" s="57">
        <v>14</v>
      </c>
      <c r="N170" s="57" t="s">
        <v>69</v>
      </c>
      <c r="AF170" s="61">
        <v>49198.55</v>
      </c>
      <c r="AY170" s="127"/>
      <c r="AZ170" s="57">
        <v>1322.5462769738799</v>
      </c>
      <c r="BA170" s="57">
        <v>24</v>
      </c>
      <c r="BB170" s="62">
        <v>31741</v>
      </c>
      <c r="BD170" s="99"/>
    </row>
    <row r="171" spans="1:56" x14ac:dyDescent="0.25">
      <c r="A171" s="98"/>
      <c r="B171" s="57" t="s">
        <v>66</v>
      </c>
      <c r="G171" s="125">
        <v>9900</v>
      </c>
      <c r="H171" s="126">
        <v>10199</v>
      </c>
      <c r="I171" s="60" t="s">
        <v>576</v>
      </c>
      <c r="J171" s="60" t="s">
        <v>574</v>
      </c>
      <c r="K171" s="60" t="s">
        <v>75</v>
      </c>
      <c r="L171" s="59">
        <v>42</v>
      </c>
      <c r="M171" s="57">
        <v>14</v>
      </c>
      <c r="N171" s="57" t="s">
        <v>69</v>
      </c>
      <c r="AF171" s="61">
        <v>85848.3</v>
      </c>
      <c r="AY171" s="127"/>
      <c r="AZ171" s="57">
        <v>2307.714431734551</v>
      </c>
      <c r="BA171" s="57">
        <v>24.000369906414345</v>
      </c>
      <c r="BB171" s="62">
        <v>55386</v>
      </c>
      <c r="BD171" s="99"/>
    </row>
    <row r="172" spans="1:56" x14ac:dyDescent="0.25">
      <c r="A172" s="98"/>
      <c r="B172" s="57" t="s">
        <v>66</v>
      </c>
      <c r="G172" s="125">
        <v>6000</v>
      </c>
      <c r="H172" s="126">
        <v>6199</v>
      </c>
      <c r="I172" s="60" t="s">
        <v>577</v>
      </c>
      <c r="J172" s="60" t="s">
        <v>261</v>
      </c>
      <c r="K172" s="60" t="s">
        <v>576</v>
      </c>
      <c r="L172" s="59">
        <v>60</v>
      </c>
      <c r="M172" s="57">
        <v>14</v>
      </c>
      <c r="N172" s="57" t="s">
        <v>69</v>
      </c>
      <c r="AF172" s="61">
        <v>29284.15</v>
      </c>
      <c r="AY172" s="127"/>
      <c r="AZ172" s="57">
        <v>787.22746659100301</v>
      </c>
      <c r="BA172" s="57">
        <v>23.999416689326072</v>
      </c>
      <c r="BB172" s="62">
        <v>18893</v>
      </c>
      <c r="BD172" s="99"/>
    </row>
    <row r="173" spans="1:56" x14ac:dyDescent="0.3">
      <c r="A173" s="98"/>
      <c r="B173" s="22" t="s">
        <v>66</v>
      </c>
      <c r="C173" s="22"/>
      <c r="D173" s="22" t="s">
        <v>164</v>
      </c>
      <c r="E173" s="26">
        <v>42917</v>
      </c>
      <c r="F173" s="35"/>
      <c r="G173" s="129"/>
      <c r="H173" s="130"/>
      <c r="I173" s="28" t="s">
        <v>104</v>
      </c>
      <c r="J173" s="28" t="s">
        <v>103</v>
      </c>
      <c r="K173" s="28" t="s">
        <v>90</v>
      </c>
      <c r="L173" s="29"/>
      <c r="M173" s="22">
        <v>15</v>
      </c>
      <c r="N173" s="30" t="s">
        <v>73</v>
      </c>
      <c r="AB173" s="64">
        <v>0</v>
      </c>
      <c r="AE173" s="57" t="s">
        <v>165</v>
      </c>
      <c r="AF173" s="61">
        <v>33872.85</v>
      </c>
      <c r="AG173" s="61">
        <v>8968.35</v>
      </c>
      <c r="AH173" s="34" t="s">
        <v>76</v>
      </c>
      <c r="AI173" s="57" t="s">
        <v>142</v>
      </c>
      <c r="AY173" s="124" t="s">
        <v>70</v>
      </c>
      <c r="AZ173" s="57">
        <v>567</v>
      </c>
      <c r="BA173" s="59">
        <v>36</v>
      </c>
      <c r="BB173" s="41">
        <v>20412</v>
      </c>
      <c r="BC173" s="42">
        <f>BB173/(5280*11.67)</f>
        <v>0.33126898808132743</v>
      </c>
      <c r="BD173" s="99"/>
    </row>
    <row r="174" spans="1:56" x14ac:dyDescent="0.25">
      <c r="A174" s="98"/>
      <c r="B174" s="57" t="s">
        <v>66</v>
      </c>
      <c r="G174" s="125">
        <v>1400</v>
      </c>
      <c r="H174" s="126">
        <v>1599</v>
      </c>
      <c r="I174" s="60" t="s">
        <v>263</v>
      </c>
      <c r="J174" s="60" t="s">
        <v>99</v>
      </c>
      <c r="K174" s="60" t="s">
        <v>581</v>
      </c>
      <c r="L174" s="59">
        <v>27.584378182281057</v>
      </c>
      <c r="M174" s="57">
        <v>15</v>
      </c>
      <c r="N174" s="57" t="s">
        <v>69</v>
      </c>
      <c r="AF174" s="61">
        <v>113000.7039999999</v>
      </c>
      <c r="AY174" s="127"/>
      <c r="AZ174" s="57">
        <v>3015.2299999999968</v>
      </c>
      <c r="BA174" s="57">
        <v>24.333333333333332</v>
      </c>
      <c r="BB174" s="62">
        <v>72903.679999999935</v>
      </c>
      <c r="BD174" s="99"/>
    </row>
    <row r="175" spans="1:56" x14ac:dyDescent="0.25">
      <c r="A175" s="98"/>
      <c r="B175" s="57" t="s">
        <v>66</v>
      </c>
      <c r="G175" s="125">
        <v>3800</v>
      </c>
      <c r="H175" s="126">
        <v>4049</v>
      </c>
      <c r="I175" s="60" t="s">
        <v>582</v>
      </c>
      <c r="J175" s="60" t="s">
        <v>583</v>
      </c>
      <c r="K175" s="60" t="s">
        <v>584</v>
      </c>
      <c r="L175" s="59">
        <v>58</v>
      </c>
      <c r="M175" s="57">
        <v>15</v>
      </c>
      <c r="N175" s="57" t="s">
        <v>69</v>
      </c>
      <c r="AF175" s="61">
        <v>55149</v>
      </c>
      <c r="AY175" s="127"/>
      <c r="AZ175" s="57">
        <v>1397.4472634173749</v>
      </c>
      <c r="BA175" s="57">
        <v>25.460710347660068</v>
      </c>
      <c r="BB175" s="62">
        <v>35580</v>
      </c>
      <c r="BD175" s="99"/>
    </row>
    <row r="176" spans="1:56" x14ac:dyDescent="0.25">
      <c r="A176" s="98"/>
      <c r="B176" s="57" t="s">
        <v>66</v>
      </c>
      <c r="G176" s="125">
        <v>500</v>
      </c>
      <c r="H176" s="126">
        <v>999</v>
      </c>
      <c r="I176" s="60" t="s">
        <v>584</v>
      </c>
      <c r="J176" s="60" t="s">
        <v>585</v>
      </c>
      <c r="K176" s="60" t="s">
        <v>118</v>
      </c>
      <c r="L176" s="59">
        <v>34</v>
      </c>
      <c r="M176" s="57">
        <v>15</v>
      </c>
      <c r="N176" s="57" t="s">
        <v>69</v>
      </c>
      <c r="AF176" s="61">
        <v>116383.3</v>
      </c>
      <c r="AY176" s="127"/>
      <c r="AZ176" s="57">
        <v>2502.8675172989178</v>
      </c>
      <c r="BA176" s="57">
        <v>29.999989804107745</v>
      </c>
      <c r="BB176" s="62">
        <v>75086</v>
      </c>
      <c r="BD176" s="99"/>
    </row>
    <row r="177" spans="1:56" x14ac:dyDescent="0.25">
      <c r="A177" s="98"/>
      <c r="B177" s="57" t="s">
        <v>66</v>
      </c>
      <c r="G177" s="125">
        <v>1100</v>
      </c>
      <c r="H177" s="126">
        <v>1199</v>
      </c>
      <c r="I177" s="60" t="s">
        <v>586</v>
      </c>
      <c r="J177" s="60" t="s">
        <v>587</v>
      </c>
      <c r="K177" s="60" t="s">
        <v>588</v>
      </c>
      <c r="L177" s="59">
        <v>17</v>
      </c>
      <c r="M177" s="57">
        <v>15</v>
      </c>
      <c r="N177" s="57" t="s">
        <v>69</v>
      </c>
      <c r="AF177" s="61">
        <v>14503.35</v>
      </c>
      <c r="AY177" s="127"/>
      <c r="AZ177" s="57">
        <v>390</v>
      </c>
      <c r="BA177" s="57">
        <v>24</v>
      </c>
      <c r="BB177" s="62">
        <v>9357</v>
      </c>
      <c r="BD177" s="99"/>
    </row>
    <row r="178" spans="1:56" x14ac:dyDescent="0.25">
      <c r="A178" s="98"/>
      <c r="B178" s="57" t="s">
        <v>66</v>
      </c>
      <c r="G178" s="125">
        <v>3400</v>
      </c>
      <c r="H178" s="126">
        <v>3533</v>
      </c>
      <c r="I178" s="60" t="s">
        <v>589</v>
      </c>
      <c r="J178" s="60" t="s">
        <v>583</v>
      </c>
      <c r="K178" s="60" t="s">
        <v>584</v>
      </c>
      <c r="L178" s="59">
        <v>73</v>
      </c>
      <c r="M178" s="57">
        <v>15</v>
      </c>
      <c r="N178" s="57" t="s">
        <v>69</v>
      </c>
      <c r="AF178" s="61">
        <v>54260.85</v>
      </c>
      <c r="AY178" s="127"/>
      <c r="AZ178" s="57">
        <v>1398.7600523559349</v>
      </c>
      <c r="BA178" s="57">
        <v>25.027165982498303</v>
      </c>
      <c r="BB178" s="62">
        <v>35007</v>
      </c>
      <c r="BD178" s="99"/>
    </row>
    <row r="179" spans="1:56" x14ac:dyDescent="0.25">
      <c r="A179" s="98"/>
      <c r="B179" s="57" t="s">
        <v>66</v>
      </c>
      <c r="G179" s="125">
        <v>1000</v>
      </c>
      <c r="H179" s="126">
        <v>1099</v>
      </c>
      <c r="I179" s="60" t="s">
        <v>590</v>
      </c>
      <c r="J179" s="60" t="s">
        <v>591</v>
      </c>
      <c r="K179" s="60" t="s">
        <v>588</v>
      </c>
      <c r="L179" s="59">
        <v>30</v>
      </c>
      <c r="M179" s="57">
        <v>15</v>
      </c>
      <c r="N179" s="57" t="s">
        <v>69</v>
      </c>
      <c r="AF179" s="61">
        <v>19530</v>
      </c>
      <c r="AY179" s="127"/>
      <c r="AZ179" s="57">
        <v>394</v>
      </c>
      <c r="BA179" s="57">
        <v>32</v>
      </c>
      <c r="BB179" s="62">
        <v>12600</v>
      </c>
      <c r="BD179" s="99"/>
    </row>
    <row r="180" spans="1:56" x14ac:dyDescent="0.25">
      <c r="A180" s="98"/>
      <c r="B180" s="57" t="s">
        <v>66</v>
      </c>
      <c r="G180" s="125">
        <v>1000</v>
      </c>
      <c r="H180" s="126">
        <v>1399</v>
      </c>
      <c r="I180" s="60" t="s">
        <v>592</v>
      </c>
      <c r="J180" s="60" t="s">
        <v>587</v>
      </c>
      <c r="K180" s="60" t="s">
        <v>75</v>
      </c>
      <c r="L180" s="59">
        <v>61</v>
      </c>
      <c r="M180" s="57">
        <v>15</v>
      </c>
      <c r="N180" s="57" t="s">
        <v>69</v>
      </c>
      <c r="AF180" s="61">
        <v>77876.650000000009</v>
      </c>
      <c r="AY180" s="127"/>
      <c r="AZ180" s="57">
        <v>1606.291950539279</v>
      </c>
      <c r="BA180" s="57">
        <v>31.27887180355474</v>
      </c>
      <c r="BB180" s="62">
        <v>50243</v>
      </c>
      <c r="BD180" s="99"/>
    </row>
    <row r="181" spans="1:56" x14ac:dyDescent="0.25">
      <c r="A181" s="98"/>
      <c r="B181" s="57" t="s">
        <v>66</v>
      </c>
      <c r="G181" s="125">
        <v>500</v>
      </c>
      <c r="H181" s="126">
        <v>999</v>
      </c>
      <c r="I181" s="60" t="s">
        <v>593</v>
      </c>
      <c r="J181" s="60" t="s">
        <v>585</v>
      </c>
      <c r="K181" s="60" t="s">
        <v>118</v>
      </c>
      <c r="L181" s="59">
        <v>23</v>
      </c>
      <c r="M181" s="57">
        <v>15</v>
      </c>
      <c r="N181" s="57" t="s">
        <v>69</v>
      </c>
      <c r="AF181" s="61">
        <v>114844.15000000001</v>
      </c>
      <c r="AY181" s="127"/>
      <c r="AZ181" s="57">
        <v>2469.7566105961341</v>
      </c>
      <c r="BA181" s="57">
        <v>30.000122150544989</v>
      </c>
      <c r="BB181" s="62">
        <v>74093</v>
      </c>
      <c r="BD181" s="99"/>
    </row>
    <row r="182" spans="1:56" x14ac:dyDescent="0.25">
      <c r="A182" s="98"/>
      <c r="B182" s="22" t="s">
        <v>66</v>
      </c>
      <c r="C182" s="22"/>
      <c r="D182" s="22" t="s">
        <v>344</v>
      </c>
      <c r="E182" s="26"/>
      <c r="F182" s="27"/>
      <c r="G182" s="129">
        <v>5000</v>
      </c>
      <c r="H182" s="130">
        <v>5199</v>
      </c>
      <c r="I182" s="28" t="s">
        <v>265</v>
      </c>
      <c r="J182" s="28" t="s">
        <v>213</v>
      </c>
      <c r="K182" s="28" t="s">
        <v>75</v>
      </c>
      <c r="L182" s="89">
        <v>73.563616993520895</v>
      </c>
      <c r="M182" s="22">
        <v>16</v>
      </c>
      <c r="N182" s="57" t="s">
        <v>69</v>
      </c>
      <c r="AB182" s="59"/>
      <c r="AF182" s="61">
        <v>71290.7</v>
      </c>
      <c r="AH182" s="39" t="s">
        <v>76</v>
      </c>
      <c r="AY182" s="128"/>
      <c r="AZ182" s="62">
        <v>2299.6811160766802</v>
      </c>
      <c r="BA182" s="59">
        <v>20.000164230798678</v>
      </c>
      <c r="BB182" s="62">
        <v>45994</v>
      </c>
      <c r="BC182" s="42">
        <f>BB182/(5280*11.67)</f>
        <v>0.74644257484874454</v>
      </c>
      <c r="BD182" s="99"/>
    </row>
    <row r="183" spans="1:56" x14ac:dyDescent="0.25">
      <c r="A183" s="98"/>
      <c r="B183" s="22" t="s">
        <v>66</v>
      </c>
      <c r="C183" s="22"/>
      <c r="D183" s="22" t="s">
        <v>344</v>
      </c>
      <c r="E183" s="22"/>
      <c r="F183" s="22"/>
      <c r="G183" s="129">
        <v>6600</v>
      </c>
      <c r="H183" s="130">
        <v>6703</v>
      </c>
      <c r="I183" s="28" t="s">
        <v>266</v>
      </c>
      <c r="J183" s="28" t="s">
        <v>265</v>
      </c>
      <c r="K183" s="28" t="s">
        <v>267</v>
      </c>
      <c r="L183" s="89">
        <v>58.453028107794843</v>
      </c>
      <c r="M183" s="22">
        <v>16</v>
      </c>
      <c r="N183" s="57" t="s">
        <v>69</v>
      </c>
      <c r="AF183" s="61">
        <v>26745.25</v>
      </c>
      <c r="AH183" s="57" t="s">
        <v>76</v>
      </c>
      <c r="AQ183" s="57"/>
      <c r="AR183" s="57"/>
      <c r="AT183" s="57"/>
      <c r="AU183" s="57"/>
      <c r="AY183" s="124"/>
      <c r="AZ183" s="57">
        <v>915.07190170774993</v>
      </c>
      <c r="BA183" s="57">
        <v>18.856441737308199</v>
      </c>
      <c r="BB183" s="62">
        <v>17255</v>
      </c>
      <c r="BC183" s="42">
        <f>BB183/(5280*11.67)</f>
        <v>0.2800336267559918</v>
      </c>
      <c r="BD183" s="99"/>
    </row>
    <row r="184" spans="1:56" x14ac:dyDescent="0.25">
      <c r="A184" s="98"/>
      <c r="B184" s="57" t="s">
        <v>66</v>
      </c>
      <c r="D184" s="57" t="s">
        <v>338</v>
      </c>
      <c r="E184" s="58"/>
      <c r="G184" s="121"/>
      <c r="H184" s="122"/>
      <c r="I184" s="60" t="s">
        <v>339</v>
      </c>
      <c r="J184" s="60" t="s">
        <v>340</v>
      </c>
      <c r="K184" s="60" t="s">
        <v>75</v>
      </c>
      <c r="L184" s="74"/>
      <c r="M184" s="57">
        <v>16</v>
      </c>
      <c r="N184" s="57" t="s">
        <v>69</v>
      </c>
      <c r="Q184" s="59"/>
      <c r="R184" s="59"/>
      <c r="S184" s="63"/>
      <c r="T184" s="59"/>
      <c r="V184" s="59"/>
      <c r="W184" s="61"/>
      <c r="X184" s="61"/>
      <c r="Y184" s="61"/>
      <c r="Z184" s="61"/>
      <c r="AA184" s="61"/>
      <c r="AC184" s="61"/>
      <c r="AD184" s="61"/>
      <c r="AF184" s="61">
        <v>9500</v>
      </c>
      <c r="AG184" s="61">
        <v>19627.400000000001</v>
      </c>
      <c r="AI184" s="57" t="s">
        <v>159</v>
      </c>
      <c r="AJ184" s="59" t="s">
        <v>341</v>
      </c>
      <c r="AK184" s="61">
        <v>9500</v>
      </c>
      <c r="AY184" s="128"/>
      <c r="BC184" s="42"/>
      <c r="BD184" s="99"/>
    </row>
    <row r="185" spans="1:56" x14ac:dyDescent="0.25">
      <c r="A185" s="98"/>
      <c r="B185" s="57" t="s">
        <v>66</v>
      </c>
      <c r="D185" s="30"/>
      <c r="G185" s="125">
        <v>6700</v>
      </c>
      <c r="H185" s="126">
        <v>6999</v>
      </c>
      <c r="I185" s="60" t="s">
        <v>594</v>
      </c>
      <c r="J185" s="60" t="s">
        <v>595</v>
      </c>
      <c r="K185" s="60" t="s">
        <v>596</v>
      </c>
      <c r="L185" s="59">
        <v>42</v>
      </c>
      <c r="M185" s="57">
        <v>16</v>
      </c>
      <c r="N185" s="57" t="s">
        <v>69</v>
      </c>
      <c r="AF185" s="61">
        <v>123324.2</v>
      </c>
      <c r="AY185" s="127"/>
      <c r="AZ185" s="57">
        <v>2453.0900792970792</v>
      </c>
      <c r="BA185" s="57">
        <v>32.434194191025661</v>
      </c>
      <c r="BB185" s="62">
        <v>79564</v>
      </c>
      <c r="BD185" s="99"/>
    </row>
    <row r="186" spans="1:56" x14ac:dyDescent="0.25">
      <c r="A186" s="98"/>
      <c r="B186" s="57" t="s">
        <v>66</v>
      </c>
      <c r="D186" s="30"/>
      <c r="G186" s="125">
        <v>3000</v>
      </c>
      <c r="H186" s="126">
        <v>3099</v>
      </c>
      <c r="I186" s="60" t="s">
        <v>597</v>
      </c>
      <c r="J186" s="60" t="s">
        <v>594</v>
      </c>
      <c r="K186" s="60" t="s">
        <v>598</v>
      </c>
      <c r="L186" s="59">
        <v>35</v>
      </c>
      <c r="M186" s="57">
        <v>16</v>
      </c>
      <c r="N186" s="57" t="s">
        <v>69</v>
      </c>
      <c r="AF186" s="61">
        <v>14859.85</v>
      </c>
      <c r="AY186" s="127"/>
      <c r="AZ186" s="57">
        <v>436</v>
      </c>
      <c r="BA186" s="57">
        <v>22</v>
      </c>
      <c r="BB186" s="62">
        <v>9587</v>
      </c>
      <c r="BD186" s="99"/>
    </row>
    <row r="187" spans="1:56" x14ac:dyDescent="0.3">
      <c r="A187" s="98"/>
      <c r="B187" s="57" t="s">
        <v>66</v>
      </c>
      <c r="D187" s="57" t="s">
        <v>214</v>
      </c>
      <c r="E187" s="58"/>
      <c r="G187" s="121"/>
      <c r="H187" s="122"/>
      <c r="I187" s="33" t="s">
        <v>188</v>
      </c>
      <c r="J187" s="60" t="s">
        <v>91</v>
      </c>
      <c r="K187" s="60" t="s">
        <v>215</v>
      </c>
      <c r="L187" s="59">
        <v>73</v>
      </c>
      <c r="M187" s="57">
        <v>16</v>
      </c>
      <c r="N187" s="57" t="s">
        <v>71</v>
      </c>
      <c r="AB187" s="59"/>
      <c r="AE187" s="61"/>
      <c r="AF187" s="61">
        <v>297233</v>
      </c>
      <c r="AY187" s="128" t="s">
        <v>367</v>
      </c>
      <c r="AZ187" s="62"/>
      <c r="BA187" s="62"/>
      <c r="BB187" s="41"/>
      <c r="BC187" s="42"/>
      <c r="BD187" s="99"/>
    </row>
    <row r="188" spans="1:56" x14ac:dyDescent="0.25">
      <c r="A188" s="98"/>
      <c r="B188" s="57" t="s">
        <v>66</v>
      </c>
      <c r="D188" s="57" t="s">
        <v>338</v>
      </c>
      <c r="E188" s="58"/>
      <c r="G188" s="121"/>
      <c r="H188" s="122"/>
      <c r="I188" s="60" t="s">
        <v>342</v>
      </c>
      <c r="J188" s="60" t="s">
        <v>340</v>
      </c>
      <c r="K188" s="60" t="s">
        <v>75</v>
      </c>
      <c r="L188" s="74"/>
      <c r="M188" s="57">
        <v>16</v>
      </c>
      <c r="N188" s="57" t="s">
        <v>69</v>
      </c>
      <c r="Q188" s="59"/>
      <c r="R188" s="59"/>
      <c r="S188" s="63"/>
      <c r="T188" s="59"/>
      <c r="V188" s="59"/>
      <c r="W188" s="61"/>
      <c r="X188" s="61"/>
      <c r="Y188" s="61"/>
      <c r="Z188" s="61"/>
      <c r="AA188" s="61"/>
      <c r="AC188" s="61"/>
      <c r="AD188" s="61"/>
      <c r="AF188" s="61">
        <v>13250</v>
      </c>
      <c r="AG188" s="61" t="s">
        <v>362</v>
      </c>
      <c r="AI188" s="57" t="s">
        <v>159</v>
      </c>
      <c r="AJ188" s="59" t="s">
        <v>343</v>
      </c>
      <c r="AK188" s="61">
        <v>13250</v>
      </c>
      <c r="AY188" s="128"/>
      <c r="BC188" s="42"/>
      <c r="BD188" s="99"/>
    </row>
    <row r="189" spans="1:56" x14ac:dyDescent="0.25">
      <c r="A189" s="98"/>
      <c r="B189" s="57" t="s">
        <v>66</v>
      </c>
      <c r="D189" s="57" t="s">
        <v>338</v>
      </c>
      <c r="E189" s="58"/>
      <c r="G189" s="121"/>
      <c r="H189" s="122"/>
      <c r="I189" s="60" t="s">
        <v>345</v>
      </c>
      <c r="J189" s="60" t="s">
        <v>346</v>
      </c>
      <c r="K189" s="60" t="s">
        <v>347</v>
      </c>
      <c r="L189" s="74"/>
      <c r="M189" s="57">
        <v>16</v>
      </c>
      <c r="N189" s="57" t="s">
        <v>69</v>
      </c>
      <c r="Q189" s="59"/>
      <c r="R189" s="59"/>
      <c r="S189" s="63"/>
      <c r="T189" s="59"/>
      <c r="V189" s="59"/>
      <c r="W189" s="61"/>
      <c r="X189" s="61"/>
      <c r="Y189" s="61"/>
      <c r="Z189" s="61"/>
      <c r="AA189" s="61"/>
      <c r="AC189" s="61"/>
      <c r="AD189" s="61"/>
      <c r="AF189" s="61">
        <v>41000</v>
      </c>
      <c r="AG189" s="61">
        <v>8529.3799999999992</v>
      </c>
      <c r="AI189" s="57" t="s">
        <v>159</v>
      </c>
      <c r="AJ189" s="59" t="s">
        <v>341</v>
      </c>
      <c r="AK189" s="61">
        <v>41000</v>
      </c>
      <c r="AY189" s="128"/>
      <c r="BC189" s="42"/>
      <c r="BD189" s="99"/>
    </row>
    <row r="190" spans="1:56" x14ac:dyDescent="0.25">
      <c r="A190" s="98"/>
      <c r="B190" s="57" t="s">
        <v>66</v>
      </c>
      <c r="D190" s="57" t="s">
        <v>338</v>
      </c>
      <c r="E190" s="58"/>
      <c r="G190" s="121"/>
      <c r="H190" s="122"/>
      <c r="I190" s="60" t="s">
        <v>348</v>
      </c>
      <c r="J190" s="60" t="s">
        <v>340</v>
      </c>
      <c r="K190" s="60" t="s">
        <v>75</v>
      </c>
      <c r="L190" s="74"/>
      <c r="M190" s="57">
        <v>16</v>
      </c>
      <c r="N190" s="57" t="s">
        <v>69</v>
      </c>
      <c r="Q190" s="59"/>
      <c r="R190" s="59"/>
      <c r="S190" s="63"/>
      <c r="T190" s="59"/>
      <c r="V190" s="59"/>
      <c r="W190" s="61"/>
      <c r="X190" s="61"/>
      <c r="Y190" s="61"/>
      <c r="Z190" s="61"/>
      <c r="AA190" s="61"/>
      <c r="AC190" s="61"/>
      <c r="AD190" s="61"/>
      <c r="AF190" s="61">
        <v>4500</v>
      </c>
      <c r="AG190" s="61" t="s">
        <v>362</v>
      </c>
      <c r="AI190" s="57" t="s">
        <v>159</v>
      </c>
      <c r="AJ190" s="59" t="s">
        <v>349</v>
      </c>
      <c r="AK190" s="61">
        <v>4500</v>
      </c>
      <c r="AY190" s="128"/>
      <c r="BC190" s="42"/>
      <c r="BD190" s="99"/>
    </row>
    <row r="191" spans="1:56" x14ac:dyDescent="0.25">
      <c r="A191" s="98"/>
      <c r="B191" s="57" t="s">
        <v>74</v>
      </c>
      <c r="F191" s="57"/>
      <c r="G191" s="138">
        <v>4300</v>
      </c>
      <c r="H191" s="139">
        <v>5238</v>
      </c>
      <c r="I191" s="60" t="s">
        <v>105</v>
      </c>
      <c r="J191" s="60" t="s">
        <v>599</v>
      </c>
      <c r="K191" s="60" t="s">
        <v>213</v>
      </c>
      <c r="L191" s="59">
        <v>35</v>
      </c>
      <c r="M191" s="57">
        <v>16</v>
      </c>
      <c r="N191" s="57" t="s">
        <v>73</v>
      </c>
      <c r="AF191" s="61">
        <v>412647.64972782659</v>
      </c>
      <c r="AH191" s="57"/>
      <c r="AJ191" s="57"/>
      <c r="AK191" s="57"/>
      <c r="AL191" s="57"/>
      <c r="AN191" s="57"/>
      <c r="AO191" s="57"/>
      <c r="AQ191" s="57"/>
      <c r="AR191" s="57"/>
      <c r="AT191" s="57"/>
      <c r="AU191" s="57"/>
      <c r="AY191" s="127"/>
      <c r="AZ191" s="57">
        <v>10499.632477709978</v>
      </c>
      <c r="BA191" s="57">
        <v>23.1</v>
      </c>
      <c r="BB191" s="57">
        <v>235798.65698732948</v>
      </c>
      <c r="BC191" s="57"/>
      <c r="BD191" s="99"/>
    </row>
    <row r="192" spans="1:56" x14ac:dyDescent="0.25">
      <c r="A192" s="98"/>
      <c r="B192" s="57" t="s">
        <v>66</v>
      </c>
      <c r="D192" s="57" t="s">
        <v>338</v>
      </c>
      <c r="E192" s="58"/>
      <c r="G192" s="121"/>
      <c r="H192" s="122"/>
      <c r="I192" s="60" t="s">
        <v>350</v>
      </c>
      <c r="J192" s="60" t="s">
        <v>340</v>
      </c>
      <c r="K192" s="60" t="s">
        <v>75</v>
      </c>
      <c r="L192" s="74"/>
      <c r="M192" s="57">
        <v>16</v>
      </c>
      <c r="N192" s="57" t="s">
        <v>69</v>
      </c>
      <c r="Q192" s="59"/>
      <c r="R192" s="59"/>
      <c r="S192" s="63"/>
      <c r="T192" s="59"/>
      <c r="V192" s="59"/>
      <c r="W192" s="61"/>
      <c r="X192" s="61"/>
      <c r="Y192" s="61"/>
      <c r="Z192" s="61"/>
      <c r="AA192" s="61"/>
      <c r="AC192" s="61"/>
      <c r="AD192" s="61"/>
      <c r="AF192" s="61">
        <v>6750</v>
      </c>
      <c r="AG192" s="61" t="s">
        <v>362</v>
      </c>
      <c r="AI192" s="57" t="s">
        <v>159</v>
      </c>
      <c r="AJ192" s="59" t="s">
        <v>341</v>
      </c>
      <c r="AK192" s="61">
        <v>6750</v>
      </c>
      <c r="AY192" s="128"/>
      <c r="BC192" s="42"/>
      <c r="BD192" s="99"/>
    </row>
    <row r="193" spans="1:56" x14ac:dyDescent="0.3">
      <c r="A193" s="98"/>
      <c r="B193" s="57" t="s">
        <v>74</v>
      </c>
      <c r="F193" s="57"/>
      <c r="G193" s="121"/>
      <c r="H193" s="122"/>
      <c r="I193" s="60" t="s">
        <v>600</v>
      </c>
      <c r="J193" s="60" t="s">
        <v>601</v>
      </c>
      <c r="K193" s="60" t="s">
        <v>602</v>
      </c>
      <c r="M193" s="57">
        <v>16</v>
      </c>
      <c r="AF193" s="61">
        <v>110000</v>
      </c>
      <c r="AH193" s="57"/>
      <c r="AI193" s="57" t="s">
        <v>123</v>
      </c>
      <c r="AJ193" s="57" t="s">
        <v>603</v>
      </c>
      <c r="AK193" s="57">
        <v>110000</v>
      </c>
      <c r="AL193" s="57"/>
      <c r="AN193" s="57"/>
      <c r="AO193" s="57"/>
      <c r="AQ193" s="57"/>
      <c r="AR193" s="57"/>
      <c r="AT193" s="57"/>
      <c r="AU193" s="57"/>
      <c r="AY193" s="105"/>
      <c r="BB193" s="57"/>
      <c r="BC193" s="57"/>
      <c r="BD193" s="99"/>
    </row>
    <row r="194" spans="1:56" x14ac:dyDescent="0.25">
      <c r="A194" s="98"/>
      <c r="B194" s="57" t="s">
        <v>66</v>
      </c>
      <c r="D194" s="57" t="s">
        <v>338</v>
      </c>
      <c r="E194" s="58"/>
      <c r="G194" s="121"/>
      <c r="H194" s="122"/>
      <c r="I194" s="60" t="s">
        <v>351</v>
      </c>
      <c r="J194" s="60" t="s">
        <v>346</v>
      </c>
      <c r="K194" s="60" t="s">
        <v>75</v>
      </c>
      <c r="L194" s="74"/>
      <c r="M194" s="57">
        <v>16</v>
      </c>
      <c r="N194" s="57" t="s">
        <v>69</v>
      </c>
      <c r="Q194" s="59"/>
      <c r="R194" s="59"/>
      <c r="S194" s="63"/>
      <c r="T194" s="59"/>
      <c r="V194" s="59"/>
      <c r="W194" s="61"/>
      <c r="X194" s="61"/>
      <c r="Y194" s="61"/>
      <c r="Z194" s="61"/>
      <c r="AA194" s="61"/>
      <c r="AC194" s="61"/>
      <c r="AD194" s="61"/>
      <c r="AF194" s="61">
        <v>7000</v>
      </c>
      <c r="AG194" s="61" t="s">
        <v>363</v>
      </c>
      <c r="AI194" s="57" t="s">
        <v>159</v>
      </c>
      <c r="AJ194" s="59" t="s">
        <v>341</v>
      </c>
      <c r="AK194" s="61">
        <v>7000</v>
      </c>
      <c r="AY194" s="128"/>
      <c r="BC194" s="42"/>
      <c r="BD194" s="99"/>
    </row>
    <row r="195" spans="1:56" x14ac:dyDescent="0.25">
      <c r="A195" s="98"/>
      <c r="B195" s="57" t="s">
        <v>66</v>
      </c>
      <c r="D195" s="30"/>
      <c r="G195" s="125"/>
      <c r="H195" s="126"/>
      <c r="I195" s="60" t="s">
        <v>604</v>
      </c>
      <c r="J195" s="60" t="s">
        <v>598</v>
      </c>
      <c r="K195" s="60" t="s">
        <v>75</v>
      </c>
      <c r="M195" s="57">
        <v>16</v>
      </c>
      <c r="N195" s="57" t="s">
        <v>69</v>
      </c>
      <c r="AY195" s="127"/>
      <c r="BD195" s="99"/>
    </row>
    <row r="196" spans="1:56" x14ac:dyDescent="0.25">
      <c r="A196" s="98"/>
      <c r="B196" s="57" t="s">
        <v>66</v>
      </c>
      <c r="D196" s="30"/>
      <c r="G196" s="125">
        <v>7000</v>
      </c>
      <c r="H196" s="126">
        <v>7099</v>
      </c>
      <c r="I196" s="60" t="s">
        <v>598</v>
      </c>
      <c r="J196" s="60" t="s">
        <v>605</v>
      </c>
      <c r="K196" s="60" t="s">
        <v>75</v>
      </c>
      <c r="L196" s="59">
        <v>53</v>
      </c>
      <c r="M196" s="57">
        <v>16</v>
      </c>
      <c r="N196" s="57" t="s">
        <v>69</v>
      </c>
      <c r="AF196" s="61">
        <v>40575.9</v>
      </c>
      <c r="AY196" s="127"/>
      <c r="AZ196" s="57">
        <v>1120.6118398163151</v>
      </c>
      <c r="BA196" s="57">
        <v>23.360452807897303</v>
      </c>
      <c r="BB196" s="62">
        <v>26178</v>
      </c>
      <c r="BD196" s="99"/>
    </row>
    <row r="197" spans="1:56" x14ac:dyDescent="0.25">
      <c r="A197" s="98"/>
      <c r="B197" s="57" t="s">
        <v>66</v>
      </c>
      <c r="D197" s="57" t="s">
        <v>335</v>
      </c>
      <c r="E197" s="58"/>
      <c r="G197" s="142">
        <v>10500</v>
      </c>
      <c r="H197" s="143">
        <v>10599</v>
      </c>
      <c r="I197" s="80" t="s">
        <v>186</v>
      </c>
      <c r="J197" s="80" t="s">
        <v>75</v>
      </c>
      <c r="K197" s="80" t="s">
        <v>187</v>
      </c>
      <c r="L197" s="74">
        <v>59</v>
      </c>
      <c r="M197" s="79">
        <v>17</v>
      </c>
      <c r="N197" s="79" t="s">
        <v>69</v>
      </c>
      <c r="AB197" s="59">
        <v>0</v>
      </c>
      <c r="AF197" s="119">
        <v>30665.200000000001</v>
      </c>
      <c r="AG197" s="61" t="s">
        <v>336</v>
      </c>
      <c r="AY197" s="128" t="s">
        <v>368</v>
      </c>
      <c r="AZ197" s="81">
        <v>581.86934333212503</v>
      </c>
      <c r="BA197" s="74">
        <v>34</v>
      </c>
      <c r="BB197" s="82">
        <v>19784</v>
      </c>
      <c r="BC197" s="42">
        <f>BB197/(5280*11.67)</f>
        <v>0.32107709485601515</v>
      </c>
      <c r="BD197" s="99"/>
    </row>
    <row r="198" spans="1:56" x14ac:dyDescent="0.25">
      <c r="A198" s="98"/>
      <c r="B198" s="57" t="s">
        <v>66</v>
      </c>
      <c r="D198" s="57" t="s">
        <v>335</v>
      </c>
      <c r="E198" s="58"/>
      <c r="G198" s="142">
        <v>4100</v>
      </c>
      <c r="H198" s="143">
        <v>4399</v>
      </c>
      <c r="I198" s="80" t="s">
        <v>187</v>
      </c>
      <c r="J198" s="80" t="s">
        <v>75</v>
      </c>
      <c r="K198" s="80" t="s">
        <v>188</v>
      </c>
      <c r="L198" s="74">
        <v>58.915724710258978</v>
      </c>
      <c r="M198" s="79">
        <v>17</v>
      </c>
      <c r="N198" s="79" t="s">
        <v>69</v>
      </c>
      <c r="AB198" s="59">
        <v>2</v>
      </c>
      <c r="AF198" s="119">
        <v>43331.8</v>
      </c>
      <c r="AG198" s="61" t="s">
        <v>336</v>
      </c>
      <c r="AY198" s="128" t="s">
        <v>368</v>
      </c>
      <c r="AZ198" s="81">
        <v>1188.8878066785098</v>
      </c>
      <c r="BA198" s="74">
        <v>23.514413927839747</v>
      </c>
      <c r="BB198" s="82">
        <v>27956</v>
      </c>
      <c r="BC198" s="42">
        <f>BB198/(5280*11.67)</f>
        <v>0.45370153981979178</v>
      </c>
      <c r="BD198" s="99"/>
    </row>
    <row r="199" spans="1:56" x14ac:dyDescent="0.25">
      <c r="A199" s="98"/>
      <c r="B199" s="57" t="s">
        <v>66</v>
      </c>
      <c r="G199" s="125">
        <v>4800</v>
      </c>
      <c r="H199" s="126">
        <v>4899</v>
      </c>
      <c r="I199" s="60" t="s">
        <v>606</v>
      </c>
      <c r="J199" s="60" t="s">
        <v>607</v>
      </c>
      <c r="K199" s="60" t="s">
        <v>75</v>
      </c>
      <c r="L199" s="59">
        <v>70</v>
      </c>
      <c r="M199" s="57">
        <v>17</v>
      </c>
      <c r="N199" s="57" t="s">
        <v>69</v>
      </c>
      <c r="AF199" s="61">
        <v>31486.7</v>
      </c>
      <c r="AY199" s="127"/>
      <c r="AZ199" s="57">
        <v>923.38049633694504</v>
      </c>
      <c r="BA199" s="57">
        <v>21.999598302742733</v>
      </c>
      <c r="BB199" s="62">
        <v>20314</v>
      </c>
      <c r="BD199" s="99"/>
    </row>
    <row r="200" spans="1:56" x14ac:dyDescent="0.25">
      <c r="A200" s="98"/>
      <c r="B200" s="57" t="s">
        <v>66</v>
      </c>
      <c r="G200" s="149">
        <v>13000</v>
      </c>
      <c r="H200" s="150">
        <v>13004</v>
      </c>
      <c r="I200" s="60" t="s">
        <v>608</v>
      </c>
      <c r="J200" s="60" t="s">
        <v>606</v>
      </c>
      <c r="K200" s="60" t="s">
        <v>75</v>
      </c>
      <c r="L200" s="59">
        <v>56</v>
      </c>
      <c r="M200" s="57">
        <v>17</v>
      </c>
      <c r="N200" s="57" t="s">
        <v>69</v>
      </c>
      <c r="AF200" s="61">
        <v>8129.75</v>
      </c>
      <c r="AY200" s="127"/>
      <c r="AZ200" s="57">
        <v>238</v>
      </c>
      <c r="BA200" s="57">
        <v>22</v>
      </c>
      <c r="BB200" s="62">
        <v>5245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3700</v>
      </c>
      <c r="H201" s="143">
        <v>3799</v>
      </c>
      <c r="I201" s="80" t="s">
        <v>189</v>
      </c>
      <c r="J201" s="80" t="s">
        <v>188</v>
      </c>
      <c r="K201" s="80" t="s">
        <v>188</v>
      </c>
      <c r="L201" s="74">
        <v>51</v>
      </c>
      <c r="M201" s="79">
        <v>17</v>
      </c>
      <c r="N201" s="79" t="s">
        <v>69</v>
      </c>
      <c r="Q201" s="59"/>
      <c r="R201" s="59"/>
      <c r="S201" s="63"/>
      <c r="T201" s="59"/>
      <c r="V201" s="59"/>
      <c r="W201" s="61"/>
      <c r="X201" s="61"/>
      <c r="Y201" s="61"/>
      <c r="Z201" s="61"/>
      <c r="AA201" s="61"/>
      <c r="AB201" s="57">
        <v>4</v>
      </c>
      <c r="AC201" s="61"/>
      <c r="AD201" s="61"/>
      <c r="AF201" s="119">
        <v>47671.8</v>
      </c>
      <c r="AG201" s="61" t="s">
        <v>336</v>
      </c>
      <c r="AY201" s="128" t="s">
        <v>368</v>
      </c>
      <c r="AZ201" s="81">
        <v>1281.5067496377101</v>
      </c>
      <c r="BA201" s="74">
        <v>24</v>
      </c>
      <c r="BB201" s="82">
        <v>30756</v>
      </c>
      <c r="BC201" s="42">
        <f>BB201/(5280*11.67)</f>
        <v>0.49914310197086548</v>
      </c>
      <c r="BD201" s="99"/>
    </row>
    <row r="202" spans="1:56" x14ac:dyDescent="0.25">
      <c r="A202" s="98"/>
      <c r="B202" s="57" t="s">
        <v>66</v>
      </c>
      <c r="G202" s="125">
        <v>4500</v>
      </c>
      <c r="H202" s="126">
        <v>4699</v>
      </c>
      <c r="I202" s="60" t="s">
        <v>609</v>
      </c>
      <c r="J202" s="60" t="s">
        <v>607</v>
      </c>
      <c r="K202" s="60" t="s">
        <v>610</v>
      </c>
      <c r="L202" s="59">
        <v>61</v>
      </c>
      <c r="M202" s="57">
        <v>17</v>
      </c>
      <c r="N202" s="57" t="s">
        <v>69</v>
      </c>
      <c r="AF202" s="61">
        <v>75001.400000000009</v>
      </c>
      <c r="AY202" s="127"/>
      <c r="AZ202" s="57">
        <v>2199.4495919465662</v>
      </c>
      <c r="BA202" s="57">
        <v>22.00004954747585</v>
      </c>
      <c r="BB202" s="62">
        <v>48388</v>
      </c>
      <c r="BD202" s="99"/>
    </row>
    <row r="203" spans="1:56" x14ac:dyDescent="0.25">
      <c r="A203" s="98"/>
      <c r="B203" s="57" t="s">
        <v>66</v>
      </c>
      <c r="F203" s="57"/>
      <c r="G203" s="138">
        <v>3206</v>
      </c>
      <c r="H203" s="139">
        <v>4099</v>
      </c>
      <c r="I203" s="60" t="s">
        <v>611</v>
      </c>
      <c r="J203" s="60" t="s">
        <v>188</v>
      </c>
      <c r="K203" s="60" t="s">
        <v>456</v>
      </c>
      <c r="L203" s="59">
        <v>23</v>
      </c>
      <c r="M203" s="57">
        <v>17</v>
      </c>
      <c r="N203" s="57" t="s">
        <v>102</v>
      </c>
      <c r="AF203" s="61">
        <v>208043.55</v>
      </c>
      <c r="AH203" s="57"/>
      <c r="AJ203" s="57"/>
      <c r="AK203" s="57"/>
      <c r="AL203" s="57"/>
      <c r="AN203" s="57"/>
      <c r="AO203" s="57"/>
      <c r="AQ203" s="57"/>
      <c r="AR203" s="57"/>
      <c r="AT203" s="57"/>
      <c r="AU203" s="57"/>
      <c r="AY203" s="127"/>
      <c r="AZ203" s="57">
        <v>5810</v>
      </c>
      <c r="BA203" s="57">
        <v>24</v>
      </c>
      <c r="BB203" s="57">
        <v>126087</v>
      </c>
      <c r="BC203" s="57"/>
      <c r="BD203" s="99"/>
    </row>
    <row r="204" spans="1:56" x14ac:dyDescent="0.25">
      <c r="A204" s="98"/>
      <c r="B204" s="57" t="s">
        <v>66</v>
      </c>
      <c r="G204" s="125">
        <v>4300</v>
      </c>
      <c r="H204" s="126">
        <v>4399</v>
      </c>
      <c r="I204" s="60" t="s">
        <v>612</v>
      </c>
      <c r="J204" s="60" t="s">
        <v>607</v>
      </c>
      <c r="K204" s="60" t="s">
        <v>75</v>
      </c>
      <c r="L204" s="59">
        <v>47</v>
      </c>
      <c r="M204" s="57">
        <v>17</v>
      </c>
      <c r="N204" s="57" t="s">
        <v>69</v>
      </c>
      <c r="AF204" s="61">
        <v>29443.8</v>
      </c>
      <c r="AY204" s="127"/>
      <c r="AZ204" s="57">
        <v>863</v>
      </c>
      <c r="BA204" s="57">
        <v>22</v>
      </c>
      <c r="BB204" s="62">
        <v>18996</v>
      </c>
      <c r="BD204" s="99"/>
    </row>
    <row r="205" spans="1:56" x14ac:dyDescent="0.25">
      <c r="B205" s="57" t="s">
        <v>66</v>
      </c>
      <c r="F205" s="57"/>
      <c r="G205" s="138">
        <v>2599</v>
      </c>
      <c r="H205" s="139">
        <v>2405</v>
      </c>
      <c r="I205" s="60" t="s">
        <v>613</v>
      </c>
      <c r="J205" s="60" t="s">
        <v>614</v>
      </c>
      <c r="K205" s="60" t="s">
        <v>615</v>
      </c>
      <c r="L205" s="59">
        <v>23</v>
      </c>
      <c r="M205" s="57">
        <v>17</v>
      </c>
      <c r="N205" s="57" t="s">
        <v>71</v>
      </c>
      <c r="AF205" s="61">
        <v>14701.5</v>
      </c>
      <c r="AH205" s="57"/>
      <c r="AJ205" s="57"/>
      <c r="AK205" s="57"/>
      <c r="AL205" s="57"/>
      <c r="AN205" s="57"/>
      <c r="AO205" s="57"/>
      <c r="AQ205" s="57"/>
      <c r="AR205" s="57"/>
      <c r="AT205" s="57"/>
      <c r="AU205" s="57"/>
      <c r="AY205" s="127"/>
      <c r="AZ205" s="57">
        <v>445.47490684224601</v>
      </c>
      <c r="BA205" s="57">
        <v>20.001126580077511</v>
      </c>
      <c r="BB205" s="57">
        <v>8910</v>
      </c>
      <c r="BC205" s="57"/>
    </row>
    <row r="206" spans="1:56" x14ac:dyDescent="0.25">
      <c r="B206" s="57" t="s">
        <v>66</v>
      </c>
      <c r="G206" s="125">
        <v>4400</v>
      </c>
      <c r="H206" s="126">
        <v>4499</v>
      </c>
      <c r="I206" s="60" t="s">
        <v>616</v>
      </c>
      <c r="J206" s="60" t="s">
        <v>456</v>
      </c>
      <c r="K206" s="60" t="s">
        <v>607</v>
      </c>
      <c r="L206" s="59">
        <v>43</v>
      </c>
      <c r="M206" s="57">
        <v>17</v>
      </c>
      <c r="N206" s="57" t="s">
        <v>69</v>
      </c>
      <c r="AF206" s="61">
        <v>9896.75</v>
      </c>
      <c r="AY206" s="127"/>
      <c r="AZ206" s="57">
        <v>290</v>
      </c>
      <c r="BA206" s="57">
        <v>22</v>
      </c>
      <c r="BB206" s="62">
        <v>6385</v>
      </c>
    </row>
    <row r="207" spans="1:56" x14ac:dyDescent="0.25">
      <c r="B207" s="57" t="s">
        <v>66</v>
      </c>
      <c r="D207" s="57" t="s">
        <v>335</v>
      </c>
      <c r="E207" s="58"/>
      <c r="G207" s="142"/>
      <c r="H207" s="143"/>
      <c r="I207" s="80" t="s">
        <v>324</v>
      </c>
      <c r="J207" s="80" t="s">
        <v>188</v>
      </c>
      <c r="K207" s="80" t="s">
        <v>187</v>
      </c>
      <c r="L207" s="74"/>
      <c r="M207" s="79">
        <v>17</v>
      </c>
      <c r="N207" s="79" t="s">
        <v>69</v>
      </c>
      <c r="AB207" s="59"/>
      <c r="AF207" s="119">
        <v>5000</v>
      </c>
      <c r="AG207" s="61" t="s">
        <v>336</v>
      </c>
      <c r="AY207" s="128" t="s">
        <v>368</v>
      </c>
      <c r="AZ207" s="81"/>
      <c r="BA207" s="74"/>
      <c r="BB207" s="82"/>
      <c r="BC207" s="42"/>
    </row>
    <row r="208" spans="1:56" x14ac:dyDescent="0.25">
      <c r="B208" s="57" t="s">
        <v>66</v>
      </c>
      <c r="G208" s="125">
        <v>4700</v>
      </c>
      <c r="H208" s="126">
        <v>4799</v>
      </c>
      <c r="I208" s="60" t="s">
        <v>617</v>
      </c>
      <c r="J208" s="60" t="s">
        <v>607</v>
      </c>
      <c r="K208" s="60" t="s">
        <v>75</v>
      </c>
      <c r="L208" s="59">
        <v>58</v>
      </c>
      <c r="M208" s="57">
        <v>17</v>
      </c>
      <c r="N208" s="57" t="s">
        <v>69</v>
      </c>
      <c r="AF208" s="61">
        <v>20179.45</v>
      </c>
      <c r="AY208" s="127"/>
      <c r="AZ208" s="57">
        <v>592</v>
      </c>
      <c r="BA208" s="57">
        <v>22</v>
      </c>
      <c r="BB208" s="62">
        <v>13019</v>
      </c>
    </row>
    <row r="209" spans="2:55" x14ac:dyDescent="0.25">
      <c r="B209" s="57" t="s">
        <v>66</v>
      </c>
      <c r="F209" s="57"/>
      <c r="G209" s="138">
        <v>3900</v>
      </c>
      <c r="H209" s="139">
        <v>4399</v>
      </c>
      <c r="I209" s="60" t="s">
        <v>618</v>
      </c>
      <c r="J209" s="60" t="s">
        <v>456</v>
      </c>
      <c r="K209" s="60" t="s">
        <v>619</v>
      </c>
      <c r="L209" s="59">
        <v>40</v>
      </c>
      <c r="M209" s="57">
        <v>17</v>
      </c>
      <c r="N209" s="57" t="s">
        <v>102</v>
      </c>
      <c r="AF209" s="61">
        <v>94883.25</v>
      </c>
      <c r="AH209" s="57"/>
      <c r="AJ209" s="57"/>
      <c r="AK209" s="57"/>
      <c r="AL209" s="57"/>
      <c r="AN209" s="57"/>
      <c r="AO209" s="57"/>
      <c r="AQ209" s="57"/>
      <c r="AR209" s="57"/>
      <c r="AT209" s="57"/>
      <c r="AU209" s="57"/>
      <c r="AY209" s="137" t="s">
        <v>620</v>
      </c>
      <c r="AZ209" s="57">
        <v>3064.6156631486419</v>
      </c>
      <c r="BA209" s="57">
        <v>18.764180021490301</v>
      </c>
      <c r="BB209" s="57">
        <v>57505</v>
      </c>
      <c r="BC209" s="57"/>
    </row>
    <row r="210" spans="2:55" x14ac:dyDescent="0.25">
      <c r="B210" s="57" t="s">
        <v>66</v>
      </c>
      <c r="G210" s="125">
        <v>1700</v>
      </c>
      <c r="H210" s="126">
        <v>1799</v>
      </c>
      <c r="I210" s="60" t="s">
        <v>621</v>
      </c>
      <c r="J210" s="60" t="s">
        <v>622</v>
      </c>
      <c r="K210" s="60" t="s">
        <v>75</v>
      </c>
      <c r="L210" s="59">
        <v>46</v>
      </c>
      <c r="M210" s="57">
        <v>17</v>
      </c>
      <c r="N210" s="57" t="s">
        <v>69</v>
      </c>
      <c r="AF210" s="61">
        <v>33267.65</v>
      </c>
      <c r="AY210" s="127"/>
      <c r="AZ210" s="57">
        <v>940.00801729924092</v>
      </c>
      <c r="BA210" s="57">
        <v>22.832783981636506</v>
      </c>
      <c r="BB210" s="62">
        <v>21463</v>
      </c>
    </row>
    <row r="211" spans="2:55" x14ac:dyDescent="0.25">
      <c r="B211" s="57" t="s">
        <v>66</v>
      </c>
      <c r="G211" s="125">
        <v>12900</v>
      </c>
      <c r="H211" s="126">
        <v>13099</v>
      </c>
      <c r="I211" s="60" t="s">
        <v>623</v>
      </c>
      <c r="J211" s="60" t="s">
        <v>606</v>
      </c>
      <c r="K211" s="60" t="s">
        <v>607</v>
      </c>
      <c r="L211" s="59">
        <v>44.605655799425499</v>
      </c>
      <c r="M211" s="57">
        <v>17</v>
      </c>
      <c r="N211" s="57" t="s">
        <v>69</v>
      </c>
      <c r="AF211" s="61">
        <v>85590.659</v>
      </c>
      <c r="AY211" s="127"/>
      <c r="AZ211" s="57">
        <v>2509.9899999999998</v>
      </c>
      <c r="BA211" s="57">
        <v>22</v>
      </c>
      <c r="BB211" s="62">
        <v>55219.78</v>
      </c>
    </row>
    <row r="212" spans="2:55" x14ac:dyDescent="0.25">
      <c r="B212" s="57" t="s">
        <v>66</v>
      </c>
      <c r="G212" s="125">
        <v>10800</v>
      </c>
      <c r="H212" s="126">
        <v>10899</v>
      </c>
      <c r="I212" s="60" t="s">
        <v>624</v>
      </c>
      <c r="J212" s="60" t="s">
        <v>621</v>
      </c>
      <c r="K212" s="60" t="s">
        <v>75</v>
      </c>
      <c r="L212" s="59">
        <v>39</v>
      </c>
      <c r="M212" s="57">
        <v>17</v>
      </c>
      <c r="N212" s="57" t="s">
        <v>69</v>
      </c>
      <c r="AF212" s="61">
        <v>7779.45</v>
      </c>
      <c r="AY212" s="127"/>
      <c r="AZ212" s="57">
        <v>251</v>
      </c>
      <c r="BA212" s="57">
        <v>20</v>
      </c>
      <c r="BB212" s="62">
        <v>5019</v>
      </c>
    </row>
    <row r="213" spans="2:55" x14ac:dyDescent="0.25">
      <c r="B213" s="57" t="s">
        <v>66</v>
      </c>
      <c r="D213" s="30"/>
      <c r="G213" s="125">
        <v>4000</v>
      </c>
      <c r="H213" s="126">
        <v>4299</v>
      </c>
      <c r="I213" s="60" t="s">
        <v>625</v>
      </c>
      <c r="J213" s="60" t="s">
        <v>626</v>
      </c>
      <c r="K213" s="60" t="s">
        <v>627</v>
      </c>
      <c r="L213" s="59">
        <v>27.134689635845625</v>
      </c>
      <c r="M213" s="57">
        <v>18</v>
      </c>
      <c r="N213" s="57" t="s">
        <v>69</v>
      </c>
      <c r="AF213" s="61">
        <v>95575.727999999959</v>
      </c>
      <c r="AY213" s="127"/>
      <c r="AZ213" s="57">
        <v>2569.2399999999993</v>
      </c>
      <c r="BA213" s="57">
        <v>24</v>
      </c>
      <c r="BB213" s="62">
        <v>61661.759999999973</v>
      </c>
    </row>
    <row r="214" spans="2:55" x14ac:dyDescent="0.25">
      <c r="B214" s="57" t="s">
        <v>66</v>
      </c>
      <c r="D214" s="30"/>
      <c r="G214" s="125">
        <v>4300</v>
      </c>
      <c r="H214" s="126">
        <v>4499</v>
      </c>
      <c r="I214" s="60" t="s">
        <v>628</v>
      </c>
      <c r="J214" s="60" t="s">
        <v>629</v>
      </c>
      <c r="K214" s="60" t="s">
        <v>629</v>
      </c>
      <c r="L214" s="59">
        <v>39</v>
      </c>
      <c r="M214" s="57">
        <v>18</v>
      </c>
      <c r="N214" s="57" t="s">
        <v>69</v>
      </c>
      <c r="AF214" s="61">
        <v>86682.2</v>
      </c>
      <c r="AY214" s="127"/>
      <c r="AZ214" s="57">
        <v>2330.171576077842</v>
      </c>
      <c r="BA214" s="57">
        <v>23.999949434681369</v>
      </c>
      <c r="BB214" s="62">
        <v>55924</v>
      </c>
    </row>
    <row r="215" spans="2:55" x14ac:dyDescent="0.25">
      <c r="B215" s="57" t="s">
        <v>66</v>
      </c>
      <c r="D215" s="30"/>
      <c r="G215" s="125">
        <v>2600</v>
      </c>
      <c r="H215" s="126">
        <v>2699</v>
      </c>
      <c r="I215" s="60" t="s">
        <v>626</v>
      </c>
      <c r="J215" s="60" t="s">
        <v>625</v>
      </c>
      <c r="K215" s="60" t="s">
        <v>283</v>
      </c>
      <c r="L215" s="59">
        <v>24</v>
      </c>
      <c r="M215" s="57">
        <v>18</v>
      </c>
      <c r="N215" s="57" t="s">
        <v>69</v>
      </c>
      <c r="AF215" s="61">
        <v>26379.45</v>
      </c>
      <c r="AY215" s="127"/>
      <c r="AZ215" s="57">
        <v>740</v>
      </c>
      <c r="BA215" s="57">
        <v>23</v>
      </c>
      <c r="BB215" s="62">
        <v>17019</v>
      </c>
    </row>
    <row r="216" spans="2:55" x14ac:dyDescent="0.25">
      <c r="B216" s="22" t="s">
        <v>66</v>
      </c>
      <c r="C216" s="22"/>
      <c r="D216" s="22" t="s">
        <v>320</v>
      </c>
      <c r="E216" s="26"/>
      <c r="F216" s="27"/>
      <c r="G216" s="129">
        <v>2100</v>
      </c>
      <c r="H216" s="130">
        <v>2199</v>
      </c>
      <c r="I216" s="28" t="s">
        <v>270</v>
      </c>
      <c r="J216" s="28" t="s">
        <v>271</v>
      </c>
      <c r="K216" s="28" t="s">
        <v>272</v>
      </c>
      <c r="L216" s="89">
        <v>28</v>
      </c>
      <c r="M216" s="22">
        <v>19</v>
      </c>
      <c r="N216" s="57" t="s">
        <v>69</v>
      </c>
      <c r="Q216" s="59"/>
      <c r="R216" s="59"/>
      <c r="S216" s="63"/>
      <c r="T216" s="59"/>
      <c r="V216" s="59"/>
      <c r="W216" s="61"/>
      <c r="X216" s="61"/>
      <c r="Y216" s="61"/>
      <c r="Z216" s="61"/>
      <c r="AA216" s="61"/>
      <c r="AC216" s="61"/>
      <c r="AD216" s="61"/>
      <c r="AF216" s="61">
        <v>205271.15</v>
      </c>
      <c r="AG216" s="61">
        <v>3585.12</v>
      </c>
      <c r="AH216" s="39" t="s">
        <v>76</v>
      </c>
      <c r="AY216" s="128"/>
      <c r="AZ216" s="57">
        <v>1488.00632597194</v>
      </c>
      <c r="BA216" s="57">
        <v>89</v>
      </c>
      <c r="BB216" s="62">
        <v>132433</v>
      </c>
      <c r="BC216" s="42">
        <f>BB216/(5280*11.67)</f>
        <v>2.1492722858404094</v>
      </c>
    </row>
    <row r="217" spans="2:55" x14ac:dyDescent="0.25">
      <c r="B217" s="22" t="s">
        <v>66</v>
      </c>
      <c r="C217" s="22"/>
      <c r="D217" s="22" t="s">
        <v>352</v>
      </c>
      <c r="E217" s="26"/>
      <c r="F217" s="27"/>
      <c r="G217" s="129"/>
      <c r="H217" s="130"/>
      <c r="I217" s="28" t="s">
        <v>270</v>
      </c>
      <c r="J217" s="28" t="s">
        <v>204</v>
      </c>
      <c r="K217" s="28" t="s">
        <v>272</v>
      </c>
      <c r="L217" s="89"/>
      <c r="M217" s="22">
        <v>19</v>
      </c>
      <c r="N217" s="57" t="s">
        <v>69</v>
      </c>
      <c r="Q217" s="59"/>
      <c r="R217" s="59"/>
      <c r="S217" s="63"/>
      <c r="T217" s="59"/>
      <c r="V217" s="59"/>
      <c r="W217" s="61"/>
      <c r="X217" s="61"/>
      <c r="Y217" s="61"/>
      <c r="Z217" s="61"/>
      <c r="AA217" s="61"/>
      <c r="AC217" s="61"/>
      <c r="AD217" s="61"/>
      <c r="AF217" s="61">
        <v>250000</v>
      </c>
      <c r="AH217" s="39" t="s">
        <v>76</v>
      </c>
      <c r="AI217" s="57" t="s">
        <v>159</v>
      </c>
      <c r="AJ217" s="59" t="s">
        <v>341</v>
      </c>
      <c r="AK217" s="61">
        <v>86472.74</v>
      </c>
      <c r="AY217" s="128"/>
      <c r="BC217" s="42"/>
    </row>
    <row r="218" spans="2:55" x14ac:dyDescent="0.25">
      <c r="B218" s="22" t="s">
        <v>74</v>
      </c>
      <c r="C218" s="22"/>
      <c r="D218" s="22" t="s">
        <v>635</v>
      </c>
      <c r="E218" s="22"/>
      <c r="F218" s="27"/>
      <c r="G218" s="166">
        <v>1700</v>
      </c>
      <c r="H218" s="167">
        <v>2500</v>
      </c>
      <c r="I218" s="28" t="s">
        <v>636</v>
      </c>
      <c r="J218" s="28" t="s">
        <v>637</v>
      </c>
      <c r="K218" s="28"/>
      <c r="L218" s="29">
        <v>39</v>
      </c>
      <c r="M218" s="22">
        <v>19</v>
      </c>
      <c r="N218" s="57" t="s">
        <v>69</v>
      </c>
      <c r="AF218" s="61">
        <v>239290.16249999998</v>
      </c>
      <c r="AH218" s="39" t="s">
        <v>76</v>
      </c>
      <c r="AY218" s="127"/>
      <c r="AZ218" s="57">
        <v>4421</v>
      </c>
      <c r="BA218" s="57">
        <v>44.462719667805501</v>
      </c>
      <c r="BB218" s="62">
        <v>205841</v>
      </c>
    </row>
    <row r="219" spans="2:55" x14ac:dyDescent="0.25">
      <c r="B219" s="57" t="s">
        <v>74</v>
      </c>
      <c r="D219" s="57" t="s">
        <v>630</v>
      </c>
      <c r="F219" s="57"/>
      <c r="G219" s="138">
        <v>100</v>
      </c>
      <c r="H219" s="139">
        <v>1999</v>
      </c>
      <c r="I219" s="60" t="s">
        <v>631</v>
      </c>
      <c r="J219" s="60" t="s">
        <v>632</v>
      </c>
      <c r="K219" s="60" t="s">
        <v>633</v>
      </c>
      <c r="L219" s="59">
        <v>39</v>
      </c>
      <c r="M219" s="57">
        <v>19</v>
      </c>
      <c r="N219" s="57" t="s">
        <v>102</v>
      </c>
      <c r="AF219" s="61">
        <v>357432.89999999997</v>
      </c>
      <c r="AH219" s="57"/>
      <c r="AJ219" s="57"/>
      <c r="AK219" s="57"/>
      <c r="AL219" s="57"/>
      <c r="AN219" s="57"/>
      <c r="AO219" s="57"/>
      <c r="AQ219" s="57"/>
      <c r="AR219" s="57"/>
      <c r="AT219" s="57"/>
      <c r="AU219" s="57"/>
      <c r="AY219" s="127"/>
      <c r="AZ219" s="57">
        <v>10927.114809010551</v>
      </c>
      <c r="BA219" s="57">
        <v>19.82462926273724</v>
      </c>
      <c r="BB219" s="57">
        <v>216626</v>
      </c>
      <c r="BC219" s="57"/>
    </row>
    <row r="220" spans="2:55" x14ac:dyDescent="0.25">
      <c r="B220" s="57" t="s">
        <v>66</v>
      </c>
      <c r="F220" s="57"/>
      <c r="G220" s="138">
        <v>510</v>
      </c>
      <c r="H220" s="139">
        <v>609</v>
      </c>
      <c r="I220" s="60" t="s">
        <v>269</v>
      </c>
      <c r="J220" s="60" t="s">
        <v>634</v>
      </c>
      <c r="K220" s="60" t="s">
        <v>268</v>
      </c>
      <c r="L220" s="59">
        <v>42.189344056135958</v>
      </c>
      <c r="M220" s="57">
        <v>19</v>
      </c>
      <c r="N220" s="57" t="s">
        <v>71</v>
      </c>
      <c r="AF220" s="61">
        <v>39174.777159077996</v>
      </c>
      <c r="AH220" s="57"/>
      <c r="AJ220" s="57"/>
      <c r="AK220" s="57"/>
      <c r="AL220" s="57"/>
      <c r="AN220" s="57"/>
      <c r="AO220" s="57"/>
      <c r="AQ220" s="57"/>
      <c r="AR220" s="57"/>
      <c r="AT220" s="57"/>
      <c r="AU220" s="57"/>
      <c r="AY220" s="127"/>
      <c r="AZ220" s="57">
        <v>840.76048022000009</v>
      </c>
      <c r="BA220" s="57">
        <v>28</v>
      </c>
      <c r="BB220" s="57">
        <v>23742.289187319999</v>
      </c>
      <c r="BC220" s="57"/>
    </row>
    <row r="221" spans="2:55" x14ac:dyDescent="0.25">
      <c r="B221" s="57" t="s">
        <v>74</v>
      </c>
      <c r="D221" s="57" t="s">
        <v>638</v>
      </c>
      <c r="F221" s="57"/>
      <c r="G221" s="138">
        <v>100</v>
      </c>
      <c r="H221" s="139">
        <v>2599</v>
      </c>
      <c r="I221" s="60" t="s">
        <v>639</v>
      </c>
      <c r="J221" s="60" t="s">
        <v>632</v>
      </c>
      <c r="K221" s="60" t="s">
        <v>272</v>
      </c>
      <c r="L221" s="59">
        <v>40</v>
      </c>
      <c r="M221" s="57">
        <v>19</v>
      </c>
      <c r="N221" s="57" t="s">
        <v>102</v>
      </c>
      <c r="AF221" s="61">
        <v>738432.75</v>
      </c>
      <c r="AH221" s="57"/>
      <c r="AJ221" s="57"/>
      <c r="AK221" s="57"/>
      <c r="AL221" s="57"/>
      <c r="AN221" s="57"/>
      <c r="AO221" s="57"/>
      <c r="AQ221" s="57"/>
      <c r="AR221" s="57"/>
      <c r="AT221" s="57"/>
      <c r="AU221" s="57"/>
      <c r="AY221" s="127"/>
      <c r="AZ221" s="57">
        <v>20311</v>
      </c>
      <c r="BA221" s="57">
        <v>23</v>
      </c>
      <c r="BB221" s="57">
        <v>447535</v>
      </c>
      <c r="BC221" s="57"/>
    </row>
    <row r="222" spans="2:55" x14ac:dyDescent="0.25">
      <c r="B222" s="57" t="s">
        <v>66</v>
      </c>
      <c r="G222" s="138">
        <v>9400</v>
      </c>
      <c r="H222" s="139">
        <v>9599</v>
      </c>
      <c r="I222" s="60" t="s">
        <v>640</v>
      </c>
      <c r="J222" s="60" t="s">
        <v>75</v>
      </c>
      <c r="K222" s="60" t="s">
        <v>75</v>
      </c>
      <c r="L222" s="59">
        <v>43</v>
      </c>
      <c r="M222" s="57">
        <v>20</v>
      </c>
      <c r="N222" s="57" t="s">
        <v>69</v>
      </c>
      <c r="AF222" s="61">
        <v>13398.2</v>
      </c>
      <c r="AY222" s="127"/>
      <c r="AZ222" s="57">
        <v>480</v>
      </c>
      <c r="BA222" s="57">
        <v>18</v>
      </c>
      <c r="BB222" s="62">
        <v>8644</v>
      </c>
    </row>
    <row r="223" spans="2:55" x14ac:dyDescent="0.25">
      <c r="B223" s="57" t="s">
        <v>66</v>
      </c>
      <c r="G223" s="125">
        <v>4700</v>
      </c>
      <c r="H223" s="126">
        <v>4799</v>
      </c>
      <c r="I223" s="60" t="s">
        <v>641</v>
      </c>
      <c r="J223" s="60" t="s">
        <v>642</v>
      </c>
      <c r="K223" s="60" t="s">
        <v>75</v>
      </c>
      <c r="L223" s="59">
        <v>63</v>
      </c>
      <c r="M223" s="57">
        <v>20</v>
      </c>
      <c r="N223" s="57" t="s">
        <v>69</v>
      </c>
      <c r="AF223" s="61">
        <v>18905.350000000002</v>
      </c>
      <c r="AY223" s="127"/>
      <c r="AZ223" s="57">
        <v>554</v>
      </c>
      <c r="BA223" s="57">
        <v>22</v>
      </c>
      <c r="BB223" s="62">
        <v>12197</v>
      </c>
    </row>
    <row r="224" spans="2:55" x14ac:dyDescent="0.25">
      <c r="B224" s="57" t="s">
        <v>66</v>
      </c>
      <c r="G224" s="125">
        <v>11700</v>
      </c>
      <c r="H224" s="126">
        <v>11799</v>
      </c>
      <c r="I224" s="60" t="s">
        <v>643</v>
      </c>
      <c r="J224" s="60" t="s">
        <v>273</v>
      </c>
      <c r="K224" s="60" t="s">
        <v>644</v>
      </c>
      <c r="L224" s="59">
        <v>67</v>
      </c>
      <c r="M224" s="57">
        <v>20</v>
      </c>
      <c r="N224" s="57" t="s">
        <v>69</v>
      </c>
      <c r="AF224" s="61">
        <v>20523.55</v>
      </c>
      <c r="AY224" s="127"/>
      <c r="AZ224" s="57">
        <v>552</v>
      </c>
      <c r="BA224" s="57">
        <v>24</v>
      </c>
      <c r="BB224" s="62">
        <v>13241</v>
      </c>
    </row>
    <row r="225" spans="2:55" x14ac:dyDescent="0.25">
      <c r="B225" s="57" t="s">
        <v>66</v>
      </c>
      <c r="G225" s="138">
        <v>9700</v>
      </c>
      <c r="H225" s="139">
        <v>9799</v>
      </c>
      <c r="I225" s="60" t="s">
        <v>645</v>
      </c>
      <c r="J225" s="60" t="s">
        <v>646</v>
      </c>
      <c r="K225" s="60" t="s">
        <v>75</v>
      </c>
      <c r="L225" s="59">
        <v>68</v>
      </c>
      <c r="M225" s="57">
        <v>20</v>
      </c>
      <c r="N225" s="57" t="s">
        <v>69</v>
      </c>
      <c r="AF225" s="61">
        <v>4154</v>
      </c>
      <c r="AY225" s="127"/>
      <c r="AZ225" s="57">
        <v>168</v>
      </c>
      <c r="BA225" s="57">
        <v>16</v>
      </c>
      <c r="BB225" s="62">
        <v>2680</v>
      </c>
    </row>
    <row r="226" spans="2:55" x14ac:dyDescent="0.25">
      <c r="B226" s="57" t="s">
        <v>66</v>
      </c>
      <c r="G226" s="125">
        <v>5000</v>
      </c>
      <c r="H226" s="126">
        <v>5199</v>
      </c>
      <c r="I226" s="60" t="s">
        <v>646</v>
      </c>
      <c r="J226" s="60" t="s">
        <v>647</v>
      </c>
      <c r="K226" s="60" t="s">
        <v>75</v>
      </c>
      <c r="L226" s="59">
        <v>67</v>
      </c>
      <c r="M226" s="57">
        <v>20</v>
      </c>
      <c r="N226" s="57" t="s">
        <v>69</v>
      </c>
      <c r="AF226" s="61">
        <v>37351.9</v>
      </c>
      <c r="AY226" s="127"/>
      <c r="AZ226" s="57">
        <v>1064</v>
      </c>
      <c r="BA226" s="57">
        <v>23</v>
      </c>
      <c r="BB226" s="62">
        <v>24098</v>
      </c>
    </row>
    <row r="227" spans="2:55" x14ac:dyDescent="0.25">
      <c r="B227" s="57" t="s">
        <v>66</v>
      </c>
      <c r="G227" s="138">
        <v>9600</v>
      </c>
      <c r="H227" s="139">
        <v>9699</v>
      </c>
      <c r="I227" s="60" t="s">
        <v>648</v>
      </c>
      <c r="J227" s="60" t="s">
        <v>649</v>
      </c>
      <c r="K227" s="60" t="s">
        <v>75</v>
      </c>
      <c r="L227" s="59">
        <v>68</v>
      </c>
      <c r="M227" s="57">
        <v>20</v>
      </c>
      <c r="N227" s="57" t="s">
        <v>69</v>
      </c>
      <c r="AF227" s="61">
        <v>4388.05</v>
      </c>
      <c r="AY227" s="127"/>
      <c r="AZ227" s="57">
        <v>157</v>
      </c>
      <c r="BA227" s="57">
        <v>18</v>
      </c>
      <c r="BB227" s="62">
        <v>2831</v>
      </c>
    </row>
    <row r="228" spans="2:55" x14ac:dyDescent="0.25">
      <c r="B228" s="57" t="s">
        <v>66</v>
      </c>
      <c r="G228" s="125">
        <v>9806</v>
      </c>
      <c r="H228" s="126">
        <v>10099</v>
      </c>
      <c r="I228" s="60" t="s">
        <v>650</v>
      </c>
      <c r="J228" s="60" t="s">
        <v>150</v>
      </c>
      <c r="K228" s="60" t="s">
        <v>651</v>
      </c>
      <c r="L228" s="59">
        <v>43</v>
      </c>
      <c r="M228" s="57">
        <v>20</v>
      </c>
      <c r="N228" s="57" t="s">
        <v>69</v>
      </c>
      <c r="AF228" s="61">
        <v>48642.1</v>
      </c>
      <c r="AY228" s="127"/>
      <c r="AZ228" s="57">
        <v>923</v>
      </c>
      <c r="BA228" s="57">
        <v>34</v>
      </c>
      <c r="BB228" s="62">
        <v>31382</v>
      </c>
    </row>
    <row r="229" spans="2:55" x14ac:dyDescent="0.25">
      <c r="B229" s="57" t="s">
        <v>66</v>
      </c>
      <c r="G229" s="125">
        <v>12300</v>
      </c>
      <c r="H229" s="126">
        <v>12399</v>
      </c>
      <c r="I229" s="60" t="s">
        <v>652</v>
      </c>
      <c r="J229" s="60" t="s">
        <v>644</v>
      </c>
      <c r="K229" s="60" t="s">
        <v>75</v>
      </c>
      <c r="L229" s="59">
        <v>28</v>
      </c>
      <c r="M229" s="57">
        <v>20</v>
      </c>
      <c r="N229" s="57" t="s">
        <v>69</v>
      </c>
      <c r="AF229" s="61">
        <v>8188.6500000000005</v>
      </c>
      <c r="AY229" s="127"/>
      <c r="AZ229" s="57">
        <v>240</v>
      </c>
      <c r="BA229" s="57">
        <v>22</v>
      </c>
      <c r="BB229" s="62">
        <v>5283</v>
      </c>
    </row>
    <row r="230" spans="2:55" x14ac:dyDescent="0.25">
      <c r="B230" s="57" t="s">
        <v>66</v>
      </c>
      <c r="G230" s="125">
        <v>5100</v>
      </c>
      <c r="H230" s="126">
        <v>5299</v>
      </c>
      <c r="I230" s="60" t="s">
        <v>653</v>
      </c>
      <c r="J230" s="60" t="s">
        <v>650</v>
      </c>
      <c r="K230" s="60" t="s">
        <v>75</v>
      </c>
      <c r="L230" s="59">
        <v>39</v>
      </c>
      <c r="M230" s="57">
        <v>20</v>
      </c>
      <c r="N230" s="57" t="s">
        <v>69</v>
      </c>
      <c r="AF230" s="61">
        <v>13399.75</v>
      </c>
      <c r="AY230" s="127"/>
      <c r="AZ230" s="57">
        <v>480</v>
      </c>
      <c r="BA230" s="57">
        <v>18</v>
      </c>
      <c r="BB230" s="62">
        <v>8645</v>
      </c>
    </row>
    <row r="231" spans="2:55" x14ac:dyDescent="0.25">
      <c r="B231" s="57" t="s">
        <v>74</v>
      </c>
      <c r="E231" s="58"/>
      <c r="G231" s="142">
        <v>2000</v>
      </c>
      <c r="H231" s="143">
        <v>4000</v>
      </c>
      <c r="I231" s="83" t="s">
        <v>190</v>
      </c>
      <c r="J231" s="83" t="s">
        <v>191</v>
      </c>
      <c r="K231" s="83" t="s">
        <v>191</v>
      </c>
      <c r="L231" s="84">
        <v>62</v>
      </c>
      <c r="M231" s="85">
        <v>20</v>
      </c>
      <c r="N231" s="85" t="s">
        <v>102</v>
      </c>
      <c r="AB231" s="59">
        <v>0</v>
      </c>
      <c r="AF231" s="144">
        <v>245286.31049999999</v>
      </c>
      <c r="AY231" s="145" t="s">
        <v>192</v>
      </c>
      <c r="AZ231" s="86">
        <v>8744.61</v>
      </c>
      <c r="BA231" s="84">
        <v>17</v>
      </c>
      <c r="BB231" s="87">
        <v>148658.37</v>
      </c>
      <c r="BC231" s="42">
        <f>BB231/(5280*11.67)</f>
        <v>2.4125959141543976</v>
      </c>
    </row>
    <row r="232" spans="2:55" x14ac:dyDescent="0.25">
      <c r="B232" s="57" t="s">
        <v>66</v>
      </c>
      <c r="G232" s="125">
        <v>11400</v>
      </c>
      <c r="H232" s="126">
        <v>11799</v>
      </c>
      <c r="I232" s="60" t="s">
        <v>642</v>
      </c>
      <c r="J232" s="60" t="s">
        <v>644</v>
      </c>
      <c r="K232" s="60" t="s">
        <v>654</v>
      </c>
      <c r="L232" s="59">
        <v>54</v>
      </c>
      <c r="M232" s="57">
        <v>20</v>
      </c>
      <c r="N232" s="57" t="s">
        <v>69</v>
      </c>
      <c r="AF232" s="61">
        <v>62271.25</v>
      </c>
      <c r="AY232" s="127"/>
      <c r="AZ232" s="57">
        <v>1674</v>
      </c>
      <c r="BA232" s="57">
        <v>24</v>
      </c>
      <c r="BB232" s="62">
        <v>40175</v>
      </c>
    </row>
    <row r="233" spans="2:55" x14ac:dyDescent="0.25">
      <c r="B233" s="57" t="s">
        <v>66</v>
      </c>
      <c r="G233" s="125">
        <v>4400</v>
      </c>
      <c r="H233" s="126">
        <v>4599</v>
      </c>
      <c r="I233" s="60" t="s">
        <v>644</v>
      </c>
      <c r="J233" s="60" t="s">
        <v>655</v>
      </c>
      <c r="K233" s="60" t="s">
        <v>654</v>
      </c>
      <c r="L233" s="59">
        <v>45</v>
      </c>
      <c r="M233" s="57">
        <v>20</v>
      </c>
      <c r="N233" s="57" t="s">
        <v>69</v>
      </c>
      <c r="AF233" s="61">
        <v>84561.8</v>
      </c>
      <c r="AY233" s="127"/>
      <c r="AZ233" s="57">
        <v>2273</v>
      </c>
      <c r="BA233" s="57">
        <v>24</v>
      </c>
      <c r="BB233" s="62">
        <v>54556</v>
      </c>
    </row>
    <row r="234" spans="2:55" x14ac:dyDescent="0.25">
      <c r="B234" s="57" t="s">
        <v>66</v>
      </c>
      <c r="G234" s="125">
        <v>5400</v>
      </c>
      <c r="H234" s="126">
        <v>5499</v>
      </c>
      <c r="I234" s="60" t="s">
        <v>656</v>
      </c>
      <c r="J234" s="60" t="s">
        <v>651</v>
      </c>
      <c r="K234" s="60" t="s">
        <v>75</v>
      </c>
      <c r="L234" s="59">
        <v>38</v>
      </c>
      <c r="M234" s="57">
        <v>20</v>
      </c>
      <c r="N234" s="57" t="s">
        <v>69</v>
      </c>
      <c r="AF234" s="61">
        <v>4149.3500000000004</v>
      </c>
      <c r="AY234" s="127"/>
      <c r="AZ234" s="57">
        <v>149</v>
      </c>
      <c r="BA234" s="57">
        <v>18</v>
      </c>
      <c r="BB234" s="62">
        <v>2677</v>
      </c>
    </row>
    <row r="235" spans="2:55" x14ac:dyDescent="0.25">
      <c r="B235" s="57" t="s">
        <v>66</v>
      </c>
      <c r="G235" s="125">
        <v>5000</v>
      </c>
      <c r="H235" s="126">
        <v>5399</v>
      </c>
      <c r="I235" s="60" t="s">
        <v>651</v>
      </c>
      <c r="J235" s="60" t="s">
        <v>650</v>
      </c>
      <c r="K235" s="60" t="s">
        <v>657</v>
      </c>
      <c r="L235" s="59">
        <v>26</v>
      </c>
      <c r="M235" s="57">
        <v>20</v>
      </c>
      <c r="N235" s="57" t="s">
        <v>69</v>
      </c>
      <c r="AF235" s="61">
        <v>68736.3</v>
      </c>
      <c r="AY235" s="127"/>
      <c r="AZ235" s="57">
        <v>1958</v>
      </c>
      <c r="BA235" s="57">
        <v>23</v>
      </c>
      <c r="BB235" s="62">
        <v>44346</v>
      </c>
    </row>
    <row r="236" spans="2:55" x14ac:dyDescent="0.25">
      <c r="B236" s="57" t="s">
        <v>66</v>
      </c>
      <c r="G236" s="125">
        <v>4600</v>
      </c>
      <c r="H236" s="126">
        <v>4699</v>
      </c>
      <c r="I236" s="60" t="s">
        <v>658</v>
      </c>
      <c r="J236" s="60" t="s">
        <v>642</v>
      </c>
      <c r="K236" s="60" t="s">
        <v>75</v>
      </c>
      <c r="L236" s="59">
        <v>58</v>
      </c>
      <c r="M236" s="57">
        <v>20</v>
      </c>
      <c r="N236" s="57" t="s">
        <v>69</v>
      </c>
      <c r="AF236" s="61">
        <v>10583.4</v>
      </c>
      <c r="AY236" s="127"/>
      <c r="AZ236" s="57">
        <v>310</v>
      </c>
      <c r="BA236" s="57">
        <v>22</v>
      </c>
      <c r="BB236" s="62">
        <v>6828</v>
      </c>
    </row>
    <row r="237" spans="2:55" x14ac:dyDescent="0.25">
      <c r="B237" s="57" t="s">
        <v>66</v>
      </c>
      <c r="G237" s="138">
        <v>4700</v>
      </c>
      <c r="H237" s="139">
        <v>4799</v>
      </c>
      <c r="I237" s="60" t="s">
        <v>659</v>
      </c>
      <c r="J237" s="60" t="s">
        <v>660</v>
      </c>
      <c r="K237" s="60" t="s">
        <v>661</v>
      </c>
      <c r="L237" s="59">
        <v>20</v>
      </c>
      <c r="M237" s="57">
        <v>21</v>
      </c>
      <c r="N237" s="57" t="s">
        <v>69</v>
      </c>
      <c r="AF237" s="61">
        <v>50263.4</v>
      </c>
      <c r="AY237" s="127"/>
      <c r="AZ237" s="57">
        <v>1158</v>
      </c>
      <c r="BA237" s="57">
        <v>28</v>
      </c>
      <c r="BB237" s="62">
        <v>32428</v>
      </c>
    </row>
    <row r="238" spans="2:55" x14ac:dyDescent="0.25">
      <c r="B238" s="57" t="s">
        <v>66</v>
      </c>
      <c r="G238" s="138">
        <v>400</v>
      </c>
      <c r="H238" s="139">
        <v>599</v>
      </c>
      <c r="I238" s="60" t="s">
        <v>662</v>
      </c>
      <c r="J238" s="60" t="s">
        <v>663</v>
      </c>
      <c r="K238" s="60" t="s">
        <v>206</v>
      </c>
      <c r="L238" s="59">
        <v>14</v>
      </c>
      <c r="M238" s="57">
        <v>21</v>
      </c>
      <c r="N238" s="57" t="s">
        <v>69</v>
      </c>
      <c r="AF238" s="61">
        <v>27952.7</v>
      </c>
      <c r="AY238" s="127"/>
      <c r="AZ238" s="57">
        <v>897</v>
      </c>
      <c r="BA238" s="57">
        <v>20</v>
      </c>
      <c r="BB238" s="62">
        <v>18034</v>
      </c>
    </row>
    <row r="239" spans="2:55" x14ac:dyDescent="0.25">
      <c r="B239" s="57" t="s">
        <v>66</v>
      </c>
      <c r="E239" s="58"/>
      <c r="F239" s="34"/>
      <c r="G239" s="121">
        <v>6900</v>
      </c>
      <c r="H239" s="122">
        <v>6999</v>
      </c>
      <c r="I239" s="67" t="s">
        <v>274</v>
      </c>
      <c r="J239" s="67" t="s">
        <v>275</v>
      </c>
      <c r="K239" s="67" t="s">
        <v>276</v>
      </c>
      <c r="L239" s="84">
        <v>41</v>
      </c>
      <c r="M239" s="57">
        <v>21</v>
      </c>
      <c r="N239" s="57" t="s">
        <v>69</v>
      </c>
      <c r="Q239" s="59"/>
      <c r="R239" s="59"/>
      <c r="S239" s="63"/>
      <c r="T239" s="59"/>
      <c r="V239" s="59"/>
      <c r="W239" s="61"/>
      <c r="X239" s="61"/>
      <c r="Y239" s="61"/>
      <c r="Z239" s="61"/>
      <c r="AA239" s="61"/>
      <c r="AC239" s="61"/>
      <c r="AD239" s="61"/>
      <c r="AF239" s="61">
        <v>8712.5500000000011</v>
      </c>
      <c r="AG239" s="106"/>
      <c r="AH239" s="34"/>
      <c r="AW239" s="61"/>
      <c r="AX239" s="61"/>
      <c r="AY239" s="124" t="s">
        <v>369</v>
      </c>
      <c r="AZ239" s="57">
        <v>312.261511855001</v>
      </c>
      <c r="BA239" s="57">
        <v>18</v>
      </c>
      <c r="BB239" s="62">
        <v>5621</v>
      </c>
      <c r="BC239" s="42">
        <f>BB239/(5280*11.67)</f>
        <v>9.1223936018280494E-2</v>
      </c>
    </row>
    <row r="240" spans="2:55" x14ac:dyDescent="0.3">
      <c r="B240" s="30" t="s">
        <v>66</v>
      </c>
      <c r="C240" s="30"/>
      <c r="D240" s="30" t="s">
        <v>163</v>
      </c>
      <c r="E240" s="31">
        <v>43282</v>
      </c>
      <c r="F240" s="40"/>
      <c r="G240" s="151">
        <v>200</v>
      </c>
      <c r="H240" s="152">
        <v>499</v>
      </c>
      <c r="I240" s="33" t="s">
        <v>152</v>
      </c>
      <c r="J240" s="33" t="s">
        <v>107</v>
      </c>
      <c r="K240" s="33" t="s">
        <v>153</v>
      </c>
      <c r="L240" s="37">
        <v>51.000785790292213</v>
      </c>
      <c r="M240" s="30">
        <v>21</v>
      </c>
      <c r="N240" s="57" t="s">
        <v>69</v>
      </c>
      <c r="AB240" s="59">
        <v>6</v>
      </c>
      <c r="AF240" s="61">
        <v>91627.5</v>
      </c>
      <c r="AI240" s="57" t="s">
        <v>97</v>
      </c>
      <c r="AK240" s="61">
        <v>91627.5</v>
      </c>
      <c r="AL240" s="61" t="str">
        <f>IF(AG240="","",AG240)</f>
        <v/>
      </c>
      <c r="AY240" s="128" t="s">
        <v>154</v>
      </c>
      <c r="AZ240" s="62">
        <v>2545.255317786271</v>
      </c>
      <c r="BA240" s="62">
        <v>23.999556969054293</v>
      </c>
      <c r="BB240" s="41">
        <v>61085</v>
      </c>
      <c r="BC240" s="42">
        <f>BB240/(5280*11.67)</f>
        <v>0.99135636571369223</v>
      </c>
    </row>
    <row r="241" spans="2:55" x14ac:dyDescent="0.3">
      <c r="B241" s="30" t="s">
        <v>66</v>
      </c>
      <c r="C241" s="30"/>
      <c r="D241" s="30" t="s">
        <v>163</v>
      </c>
      <c r="E241" s="31">
        <v>43282</v>
      </c>
      <c r="F241" s="40"/>
      <c r="G241" s="151">
        <v>400</v>
      </c>
      <c r="H241" s="152">
        <v>599</v>
      </c>
      <c r="I241" s="33" t="s">
        <v>155</v>
      </c>
      <c r="J241" s="33" t="s">
        <v>152</v>
      </c>
      <c r="K241" s="33" t="s">
        <v>75</v>
      </c>
      <c r="L241" s="37">
        <v>29.241756905965417</v>
      </c>
      <c r="M241" s="30">
        <v>21</v>
      </c>
      <c r="N241" s="57" t="s">
        <v>69</v>
      </c>
      <c r="AB241" s="57">
        <v>0</v>
      </c>
      <c r="AF241" s="61">
        <v>71077.679999999993</v>
      </c>
      <c r="AI241" s="57" t="s">
        <v>97</v>
      </c>
      <c r="AK241" s="61">
        <v>71077.679999999993</v>
      </c>
      <c r="AL241" s="61" t="str">
        <f>IF(AG241="","",AG241)</f>
        <v/>
      </c>
      <c r="AY241" s="128"/>
      <c r="AZ241" s="57">
        <v>1974.3799999999999</v>
      </c>
      <c r="BA241" s="57">
        <v>24</v>
      </c>
      <c r="BB241" s="41">
        <v>47385.119999999995</v>
      </c>
      <c r="BC241" s="42">
        <f>BB241/(5280*11.67)</f>
        <v>0.76901924125574506</v>
      </c>
    </row>
    <row r="242" spans="2:55" x14ac:dyDescent="0.25">
      <c r="B242" s="57" t="s">
        <v>66</v>
      </c>
      <c r="G242" s="138">
        <v>500</v>
      </c>
      <c r="H242" s="139">
        <v>599</v>
      </c>
      <c r="I242" s="60" t="s">
        <v>664</v>
      </c>
      <c r="J242" s="60" t="s">
        <v>665</v>
      </c>
      <c r="K242" s="60" t="s">
        <v>661</v>
      </c>
      <c r="L242" s="59">
        <v>25</v>
      </c>
      <c r="M242" s="57">
        <v>21</v>
      </c>
      <c r="N242" s="57" t="s">
        <v>69</v>
      </c>
      <c r="AF242" s="61">
        <v>52331.1</v>
      </c>
      <c r="AY242" s="127"/>
      <c r="AZ242" s="57">
        <v>1407</v>
      </c>
      <c r="BA242" s="57">
        <v>24</v>
      </c>
      <c r="BB242" s="62">
        <v>33762</v>
      </c>
    </row>
    <row r="243" spans="2:55" x14ac:dyDescent="0.3">
      <c r="B243" s="30"/>
      <c r="C243" s="30"/>
      <c r="D243" s="30"/>
      <c r="E243" s="31">
        <v>42917</v>
      </c>
      <c r="F243" s="32"/>
      <c r="G243" s="121"/>
      <c r="H243" s="122"/>
      <c r="I243" s="33" t="s">
        <v>114</v>
      </c>
      <c r="J243" s="33" t="s">
        <v>115</v>
      </c>
      <c r="K243" s="33" t="s">
        <v>75</v>
      </c>
      <c r="L243" s="37"/>
      <c r="M243" s="30">
        <v>21</v>
      </c>
      <c r="N243" s="30" t="s">
        <v>69</v>
      </c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6">
        <v>27956</v>
      </c>
      <c r="AG243" s="36"/>
      <c r="AH243" s="32"/>
      <c r="AI243" s="57" t="s">
        <v>142</v>
      </c>
      <c r="AJ243" s="37"/>
      <c r="AK243" s="36"/>
      <c r="AL243" s="36"/>
      <c r="AM243" s="30"/>
      <c r="AN243" s="36"/>
      <c r="AO243" s="36"/>
      <c r="AP243" s="30"/>
      <c r="AQ243" s="36"/>
      <c r="AR243" s="36"/>
      <c r="AS243" s="30"/>
      <c r="AT243" s="36"/>
      <c r="AU243" s="36"/>
      <c r="AV243" s="30"/>
      <c r="AW243" s="30"/>
      <c r="AX243" s="30"/>
      <c r="AY243" s="153" t="s">
        <v>166</v>
      </c>
      <c r="AZ243" s="30"/>
      <c r="BA243" s="30"/>
      <c r="BB243" s="41">
        <v>16943</v>
      </c>
      <c r="BC243" s="42">
        <f>BB243/(5280*11.67)</f>
        <v>0.27497013840201501</v>
      </c>
    </row>
    <row r="244" spans="2:55" x14ac:dyDescent="0.3">
      <c r="B244" s="30"/>
      <c r="C244" s="30"/>
      <c r="D244" s="30"/>
      <c r="E244" s="31">
        <v>42917</v>
      </c>
      <c r="F244" s="32"/>
      <c r="G244" s="121"/>
      <c r="H244" s="122"/>
      <c r="I244" s="33" t="s">
        <v>109</v>
      </c>
      <c r="J244" s="33" t="s">
        <v>110</v>
      </c>
      <c r="K244" s="33" t="s">
        <v>111</v>
      </c>
      <c r="L244" s="37"/>
      <c r="M244" s="30">
        <v>21</v>
      </c>
      <c r="N244" s="30" t="s">
        <v>69</v>
      </c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6">
        <v>57107</v>
      </c>
      <c r="AG244" s="36"/>
      <c r="AH244" s="32"/>
      <c r="AI244" s="30" t="s">
        <v>112</v>
      </c>
      <c r="AJ244" s="37" t="s">
        <v>113</v>
      </c>
      <c r="AK244" s="36">
        <v>50000</v>
      </c>
      <c r="AL244" s="36"/>
      <c r="AM244" s="30"/>
      <c r="AN244" s="36"/>
      <c r="AO244" s="36"/>
      <c r="AP244" s="30"/>
      <c r="AQ244" s="36"/>
      <c r="AR244" s="36"/>
      <c r="AS244" s="30"/>
      <c r="AT244" s="36"/>
      <c r="AU244" s="36"/>
      <c r="AV244" s="30"/>
      <c r="AW244" s="30"/>
      <c r="AX244" s="30"/>
      <c r="AY244" s="153" t="s">
        <v>166</v>
      </c>
      <c r="AZ244" s="30"/>
      <c r="BA244" s="30"/>
      <c r="BB244" s="41">
        <v>34610</v>
      </c>
      <c r="BC244" s="42">
        <f>BB244/(5280*11.67)</f>
        <v>0.56169016644595049</v>
      </c>
    </row>
    <row r="245" spans="2:55" x14ac:dyDescent="0.3">
      <c r="B245" s="30" t="s">
        <v>66</v>
      </c>
      <c r="C245" s="30"/>
      <c r="D245" s="30" t="s">
        <v>163</v>
      </c>
      <c r="E245" s="31">
        <v>43282</v>
      </c>
      <c r="F245" s="40"/>
      <c r="G245" s="151">
        <v>6700</v>
      </c>
      <c r="H245" s="152">
        <v>6799</v>
      </c>
      <c r="I245" s="33" t="s">
        <v>156</v>
      </c>
      <c r="J245" s="33" t="s">
        <v>152</v>
      </c>
      <c r="K245" s="33" t="s">
        <v>155</v>
      </c>
      <c r="L245" s="37">
        <v>2</v>
      </c>
      <c r="M245" s="30">
        <v>21</v>
      </c>
      <c r="N245" s="57" t="s">
        <v>69</v>
      </c>
      <c r="AB245" s="59">
        <v>0</v>
      </c>
      <c r="AF245" s="61">
        <v>14709.600000000002</v>
      </c>
      <c r="AI245" s="57" t="s">
        <v>97</v>
      </c>
      <c r="AK245" s="61">
        <v>14709.600000000002</v>
      </c>
      <c r="AL245" s="61" t="str">
        <f>IF(AG245="","",AG245)</f>
        <v/>
      </c>
      <c r="AY245" s="128"/>
      <c r="AZ245" s="62">
        <v>408.6</v>
      </c>
      <c r="BA245" s="62">
        <v>24.000000000000004</v>
      </c>
      <c r="BB245" s="41">
        <v>9806.4000000000015</v>
      </c>
      <c r="BC245" s="42">
        <f>BB245/(5280*11.67)</f>
        <v>0.15914933395653194</v>
      </c>
    </row>
    <row r="246" spans="2:55" x14ac:dyDescent="0.3">
      <c r="B246" s="30" t="s">
        <v>66</v>
      </c>
      <c r="C246" s="30"/>
      <c r="D246" s="30" t="s">
        <v>163</v>
      </c>
      <c r="E246" s="31">
        <v>43282</v>
      </c>
      <c r="F246" s="40"/>
      <c r="G246" s="151">
        <v>6500</v>
      </c>
      <c r="H246" s="152">
        <v>6699</v>
      </c>
      <c r="I246" s="33" t="s">
        <v>156</v>
      </c>
      <c r="J246" s="33" t="s">
        <v>152</v>
      </c>
      <c r="K246" s="33" t="s">
        <v>157</v>
      </c>
      <c r="L246" s="37">
        <v>53.977723345801195</v>
      </c>
      <c r="M246" s="30">
        <v>21</v>
      </c>
      <c r="N246" s="57" t="s">
        <v>69</v>
      </c>
      <c r="AB246" s="57">
        <v>4</v>
      </c>
      <c r="AF246" s="61">
        <v>45316.5</v>
      </c>
      <c r="AI246" s="57" t="s">
        <v>97</v>
      </c>
      <c r="AK246" s="61">
        <v>45316.5</v>
      </c>
      <c r="AL246" s="61" t="str">
        <f>IF(AG246="","",AG246)</f>
        <v/>
      </c>
      <c r="AY246" s="128"/>
      <c r="AZ246" s="57">
        <v>1316.5660123774539</v>
      </c>
      <c r="BA246" s="57">
        <v>22.94681749033229</v>
      </c>
      <c r="BB246" s="41">
        <v>30211</v>
      </c>
      <c r="BC246" s="42">
        <f>BB246/(5280*11.67)</f>
        <v>0.49029822648074578</v>
      </c>
    </row>
    <row r="247" spans="2:55" x14ac:dyDescent="0.25">
      <c r="B247" s="57" t="s">
        <v>66</v>
      </c>
      <c r="F247" s="57"/>
      <c r="G247" s="121">
        <v>200</v>
      </c>
      <c r="H247" s="122">
        <v>399</v>
      </c>
      <c r="I247" s="60" t="s">
        <v>276</v>
      </c>
      <c r="J247" s="60" t="s">
        <v>275</v>
      </c>
      <c r="K247" s="60" t="s">
        <v>277</v>
      </c>
      <c r="L247" s="84">
        <v>52.759037111334003</v>
      </c>
      <c r="M247" s="57">
        <v>21</v>
      </c>
      <c r="N247" s="57" t="s">
        <v>69</v>
      </c>
      <c r="AF247" s="61">
        <v>38633.75</v>
      </c>
      <c r="AH247" s="57"/>
      <c r="AQ247" s="57"/>
      <c r="AR247" s="57"/>
      <c r="AT247" s="57"/>
      <c r="AU247" s="57"/>
      <c r="AY247" s="124" t="s">
        <v>370</v>
      </c>
      <c r="AZ247" s="57">
        <v>1704.5485143992798</v>
      </c>
      <c r="BA247" s="57">
        <v>14.622640417356566</v>
      </c>
      <c r="BB247" s="62">
        <v>24925</v>
      </c>
      <c r="BC247" s="42">
        <f>BB247/(5280*11.67)</f>
        <v>0.40451104879125444</v>
      </c>
    </row>
    <row r="248" spans="2:55" x14ac:dyDescent="0.25">
      <c r="B248" s="57" t="s">
        <v>66</v>
      </c>
      <c r="G248" s="138">
        <v>4800</v>
      </c>
      <c r="H248" s="139">
        <v>5099</v>
      </c>
      <c r="I248" s="60" t="s">
        <v>206</v>
      </c>
      <c r="J248" s="60" t="s">
        <v>659</v>
      </c>
      <c r="K248" s="60" t="s">
        <v>663</v>
      </c>
      <c r="L248" s="59">
        <v>55</v>
      </c>
      <c r="M248" s="57">
        <v>21</v>
      </c>
      <c r="N248" s="57" t="s">
        <v>69</v>
      </c>
      <c r="AF248" s="61">
        <v>103527.6</v>
      </c>
      <c r="AY248" s="127"/>
      <c r="AZ248" s="57">
        <v>2450</v>
      </c>
      <c r="BA248" s="57">
        <v>27</v>
      </c>
      <c r="BB248" s="62">
        <v>66792</v>
      </c>
    </row>
    <row r="249" spans="2:55" ht="14.4" thickBot="1" x14ac:dyDescent="0.3">
      <c r="B249" s="57" t="s">
        <v>66</v>
      </c>
      <c r="G249" s="138">
        <v>4800</v>
      </c>
      <c r="H249" s="139">
        <v>4999</v>
      </c>
      <c r="I249" s="60" t="s">
        <v>118</v>
      </c>
      <c r="J249" s="60" t="s">
        <v>659</v>
      </c>
      <c r="K249" s="60" t="s">
        <v>662</v>
      </c>
      <c r="L249" s="59">
        <v>51</v>
      </c>
      <c r="M249" s="57">
        <v>21</v>
      </c>
      <c r="N249" s="57" t="s">
        <v>69</v>
      </c>
      <c r="AF249" s="61">
        <v>66095.100000000006</v>
      </c>
      <c r="AY249" s="127"/>
      <c r="AZ249" s="57">
        <v>1653</v>
      </c>
      <c r="BA249" s="57">
        <v>26</v>
      </c>
      <c r="BB249" s="62">
        <v>42642</v>
      </c>
    </row>
    <row r="250" spans="2:55" x14ac:dyDescent="0.25">
      <c r="B250" s="57" t="s">
        <v>66</v>
      </c>
      <c r="G250" s="154">
        <v>500</v>
      </c>
      <c r="H250" s="155">
        <v>599</v>
      </c>
      <c r="I250" s="60" t="s">
        <v>665</v>
      </c>
      <c r="J250" s="60" t="s">
        <v>664</v>
      </c>
      <c r="K250" s="60" t="s">
        <v>661</v>
      </c>
      <c r="L250" s="59">
        <v>24</v>
      </c>
      <c r="M250" s="57">
        <v>21</v>
      </c>
      <c r="N250" s="57" t="s">
        <v>69</v>
      </c>
      <c r="AF250" s="61">
        <v>41704.300000000003</v>
      </c>
      <c r="AY250" s="127"/>
      <c r="AZ250" s="57">
        <v>1121</v>
      </c>
      <c r="BA250" s="57">
        <v>24</v>
      </c>
      <c r="BB250" s="62">
        <v>26906</v>
      </c>
    </row>
    <row r="251" spans="2:55" x14ac:dyDescent="0.25">
      <c r="B251" s="57" t="s">
        <v>66</v>
      </c>
      <c r="F251" s="57"/>
      <c r="G251" s="138">
        <v>115</v>
      </c>
      <c r="H251" s="139">
        <v>499</v>
      </c>
      <c r="I251" s="60" t="s">
        <v>193</v>
      </c>
      <c r="J251" s="60" t="s">
        <v>108</v>
      </c>
      <c r="K251" s="60" t="s">
        <v>242</v>
      </c>
      <c r="L251" s="59">
        <v>44.191383837714412</v>
      </c>
      <c r="M251" s="57">
        <v>21</v>
      </c>
      <c r="N251" s="57" t="s">
        <v>69</v>
      </c>
      <c r="AF251" s="61">
        <v>48178.618999999962</v>
      </c>
      <c r="AH251" s="57"/>
      <c r="AJ251" s="57"/>
      <c r="AK251" s="57"/>
      <c r="AL251" s="57"/>
      <c r="AN251" s="57"/>
      <c r="AO251" s="57"/>
      <c r="AQ251" s="57"/>
      <c r="AR251" s="57"/>
      <c r="AT251" s="57"/>
      <c r="AU251" s="57"/>
      <c r="AY251" s="127"/>
      <c r="AZ251" s="57">
        <v>1422.2999999999988</v>
      </c>
      <c r="BA251" s="57">
        <v>22</v>
      </c>
      <c r="BB251" s="57">
        <v>31082.979999999974</v>
      </c>
      <c r="BC251" s="57"/>
    </row>
    <row r="252" spans="2:55" x14ac:dyDescent="0.25">
      <c r="B252" s="57" t="s">
        <v>66</v>
      </c>
      <c r="G252" s="138">
        <v>300</v>
      </c>
      <c r="H252" s="139">
        <v>599</v>
      </c>
      <c r="I252" s="60" t="s">
        <v>663</v>
      </c>
      <c r="J252" s="60" t="s">
        <v>661</v>
      </c>
      <c r="K252" s="60" t="s">
        <v>203</v>
      </c>
      <c r="L252" s="59">
        <v>45</v>
      </c>
      <c r="M252" s="57">
        <v>21</v>
      </c>
      <c r="N252" s="57" t="s">
        <v>69</v>
      </c>
      <c r="AF252" s="61">
        <v>89424.150000000009</v>
      </c>
      <c r="AY252" s="127"/>
      <c r="AZ252" s="57">
        <v>1950</v>
      </c>
      <c r="BA252" s="57">
        <v>30</v>
      </c>
      <c r="BB252" s="62">
        <v>57693</v>
      </c>
    </row>
    <row r="253" spans="2:55" x14ac:dyDescent="0.3">
      <c r="B253" s="57" t="s">
        <v>74</v>
      </c>
      <c r="G253" s="156">
        <v>9900</v>
      </c>
      <c r="H253" s="157">
        <v>11699</v>
      </c>
      <c r="I253" s="60" t="s">
        <v>278</v>
      </c>
      <c r="J253" s="60" t="s">
        <v>94</v>
      </c>
      <c r="K253" s="60" t="s">
        <v>116</v>
      </c>
      <c r="L253" s="64">
        <v>72.774033063006868</v>
      </c>
      <c r="M253" s="57">
        <v>22</v>
      </c>
      <c r="N253" s="57" t="s">
        <v>102</v>
      </c>
      <c r="AF253" s="61">
        <v>100000</v>
      </c>
      <c r="AY253" s="124" t="s">
        <v>371</v>
      </c>
      <c r="AZ253" s="57">
        <v>9967.872099744267</v>
      </c>
      <c r="BA253" s="57">
        <v>19.298000423273404</v>
      </c>
      <c r="BB253" s="62">
        <v>192360</v>
      </c>
      <c r="BC253" s="42">
        <f>BB253/(5280*11.67)</f>
        <v>3.1218353197787647</v>
      </c>
    </row>
    <row r="254" spans="2:55" x14ac:dyDescent="0.25">
      <c r="B254" s="57" t="s">
        <v>74</v>
      </c>
      <c r="F254" s="57"/>
      <c r="G254" s="138">
        <v>7500</v>
      </c>
      <c r="H254" s="139">
        <v>9849</v>
      </c>
      <c r="I254" s="60" t="s">
        <v>666</v>
      </c>
      <c r="J254" s="60" t="s">
        <v>94</v>
      </c>
      <c r="K254" s="60" t="s">
        <v>195</v>
      </c>
      <c r="L254" s="59">
        <v>40</v>
      </c>
      <c r="M254" s="57">
        <v>22</v>
      </c>
      <c r="N254" s="57" t="s">
        <v>102</v>
      </c>
      <c r="AF254" s="61">
        <v>638144.1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37" t="s">
        <v>667</v>
      </c>
      <c r="AZ254" s="57">
        <v>20702.229070531808</v>
      </c>
      <c r="BA254" s="57">
        <v>18.68175637910014</v>
      </c>
      <c r="BB254" s="57">
        <v>386754</v>
      </c>
      <c r="BC254" s="57"/>
    </row>
    <row r="255" spans="2:55" x14ac:dyDescent="0.25">
      <c r="B255" s="57" t="s">
        <v>66</v>
      </c>
      <c r="F255" s="57"/>
      <c r="G255" s="138">
        <v>8100</v>
      </c>
      <c r="H255" s="139">
        <v>8299</v>
      </c>
      <c r="I255" s="60" t="s">
        <v>668</v>
      </c>
      <c r="J255" s="60" t="s">
        <v>75</v>
      </c>
      <c r="K255" s="60" t="s">
        <v>75</v>
      </c>
      <c r="L255" s="59">
        <v>52</v>
      </c>
      <c r="M255" s="57">
        <v>22</v>
      </c>
      <c r="N255" s="57" t="s">
        <v>69</v>
      </c>
      <c r="AF255" s="61">
        <v>24711.65</v>
      </c>
      <c r="AH255" s="57"/>
      <c r="AJ255" s="57"/>
      <c r="AK255" s="57"/>
      <c r="AL255" s="57"/>
      <c r="AN255" s="57"/>
      <c r="AO255" s="57"/>
      <c r="AQ255" s="57"/>
      <c r="AR255" s="57"/>
      <c r="AT255" s="57"/>
      <c r="AU255" s="57"/>
      <c r="AY255" s="127"/>
      <c r="AZ255" s="57">
        <v>688.77197820072388</v>
      </c>
      <c r="BA255" s="57">
        <v>23.146992770594167</v>
      </c>
      <c r="BB255" s="57">
        <v>15943</v>
      </c>
      <c r="BC255" s="57"/>
    </row>
    <row r="256" spans="2:55" x14ac:dyDescent="0.25">
      <c r="B256" s="57" t="s">
        <v>66</v>
      </c>
      <c r="F256" s="57"/>
      <c r="G256" s="138">
        <v>6200</v>
      </c>
      <c r="H256" s="139">
        <v>6299</v>
      </c>
      <c r="I256" s="60" t="s">
        <v>669</v>
      </c>
      <c r="J256" s="60" t="s">
        <v>670</v>
      </c>
      <c r="K256" s="60" t="s">
        <v>668</v>
      </c>
      <c r="L256" s="59">
        <v>28</v>
      </c>
      <c r="M256" s="57">
        <v>22</v>
      </c>
      <c r="N256" s="57" t="s">
        <v>69</v>
      </c>
      <c r="AF256" s="61">
        <v>22909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641.12385143677307</v>
      </c>
      <c r="BA256" s="57">
        <v>23.053268049344421</v>
      </c>
      <c r="BB256" s="57">
        <v>14780</v>
      </c>
      <c r="BC256" s="57"/>
    </row>
    <row r="257" spans="2:55" x14ac:dyDescent="0.25">
      <c r="B257" s="57" t="s">
        <v>66</v>
      </c>
      <c r="F257" s="57"/>
      <c r="G257" s="138">
        <v>8100</v>
      </c>
      <c r="H257" s="139">
        <v>8199</v>
      </c>
      <c r="I257" s="60" t="s">
        <v>671</v>
      </c>
      <c r="J257" s="60" t="s">
        <v>672</v>
      </c>
      <c r="K257" s="60" t="s">
        <v>75</v>
      </c>
      <c r="L257" s="59">
        <v>46</v>
      </c>
      <c r="M257" s="57">
        <v>22</v>
      </c>
      <c r="N257" s="57" t="s">
        <v>69</v>
      </c>
      <c r="AF257" s="61">
        <v>28117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27"/>
      <c r="AZ257" s="57">
        <v>907.00719957110903</v>
      </c>
      <c r="BA257" s="57">
        <v>20</v>
      </c>
      <c r="BB257" s="57">
        <v>18140</v>
      </c>
      <c r="BC257" s="57"/>
    </row>
    <row r="258" spans="2:55" x14ac:dyDescent="0.25">
      <c r="B258" s="57" t="s">
        <v>66</v>
      </c>
      <c r="F258" s="57"/>
      <c r="G258" s="158">
        <v>7800</v>
      </c>
      <c r="H258" s="159">
        <v>8299</v>
      </c>
      <c r="I258" s="60" t="s">
        <v>670</v>
      </c>
      <c r="J258" s="60" t="s">
        <v>673</v>
      </c>
      <c r="K258" s="60" t="s">
        <v>75</v>
      </c>
      <c r="L258" s="59">
        <v>38</v>
      </c>
      <c r="M258" s="57">
        <v>22</v>
      </c>
      <c r="N258" s="57" t="s">
        <v>69</v>
      </c>
      <c r="AF258" s="61">
        <v>99939.35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2782.6885884230901</v>
      </c>
      <c r="BA258" s="57">
        <v>23.170756608643082</v>
      </c>
      <c r="BB258" s="57">
        <v>64477</v>
      </c>
      <c r="BC258" s="57"/>
    </row>
    <row r="259" spans="2:55" x14ac:dyDescent="0.25">
      <c r="B259" s="57" t="s">
        <v>66</v>
      </c>
      <c r="F259" s="57"/>
      <c r="G259" s="158">
        <v>7800</v>
      </c>
      <c r="H259" s="159">
        <v>7899</v>
      </c>
      <c r="I259" s="60" t="s">
        <v>674</v>
      </c>
      <c r="J259" s="60" t="s">
        <v>675</v>
      </c>
      <c r="K259" s="60" t="s">
        <v>670</v>
      </c>
      <c r="L259" s="59">
        <v>28</v>
      </c>
      <c r="M259" s="57">
        <v>22</v>
      </c>
      <c r="N259" s="57" t="s">
        <v>69</v>
      </c>
      <c r="AF259" s="61">
        <v>20301.900000000001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467.77450577968602</v>
      </c>
      <c r="BA259" s="57">
        <v>28</v>
      </c>
      <c r="BB259" s="57">
        <v>13098</v>
      </c>
      <c r="BC259" s="57"/>
    </row>
    <row r="260" spans="2:55" ht="14.4" thickBot="1" x14ac:dyDescent="0.3">
      <c r="B260" s="57" t="s">
        <v>66</v>
      </c>
      <c r="F260" s="57"/>
      <c r="G260" s="160">
        <v>6300</v>
      </c>
      <c r="H260" s="161">
        <v>6399</v>
      </c>
      <c r="I260" s="60" t="s">
        <v>676</v>
      </c>
      <c r="J260" s="60" t="s">
        <v>668</v>
      </c>
      <c r="K260" s="60" t="s">
        <v>673</v>
      </c>
      <c r="L260" s="59">
        <v>33</v>
      </c>
      <c r="M260" s="57">
        <v>22</v>
      </c>
      <c r="N260" s="57" t="s">
        <v>69</v>
      </c>
      <c r="AF260" s="61">
        <v>17727.350000000002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476.52437535020698</v>
      </c>
      <c r="BA260" s="57">
        <v>24</v>
      </c>
      <c r="BB260" s="57">
        <v>11437</v>
      </c>
      <c r="BC260" s="57"/>
    </row>
    <row r="261" spans="2:55" x14ac:dyDescent="0.25">
      <c r="B261" s="57" t="s">
        <v>66</v>
      </c>
      <c r="F261" s="57"/>
      <c r="G261" s="162">
        <v>8100</v>
      </c>
      <c r="H261" s="163">
        <v>8199</v>
      </c>
      <c r="I261" s="60" t="s">
        <v>677</v>
      </c>
      <c r="J261" s="60" t="s">
        <v>672</v>
      </c>
      <c r="K261" s="60" t="s">
        <v>75</v>
      </c>
      <c r="L261" s="59">
        <v>50</v>
      </c>
      <c r="M261" s="57">
        <v>22</v>
      </c>
      <c r="N261" s="57" t="s">
        <v>69</v>
      </c>
      <c r="AF261" s="61">
        <v>14196.45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457.96296427922903</v>
      </c>
      <c r="BA261" s="57">
        <v>20</v>
      </c>
      <c r="BB261" s="57">
        <v>9159</v>
      </c>
      <c r="BC261" s="57"/>
    </row>
    <row r="262" spans="2:55" x14ac:dyDescent="0.25">
      <c r="B262" s="57" t="s">
        <v>66</v>
      </c>
      <c r="F262" s="57"/>
      <c r="G262" s="164">
        <v>5900</v>
      </c>
      <c r="H262" s="165">
        <v>6599</v>
      </c>
      <c r="I262" s="60" t="s">
        <v>672</v>
      </c>
      <c r="J262" s="60" t="s">
        <v>75</v>
      </c>
      <c r="K262" s="60" t="s">
        <v>670</v>
      </c>
      <c r="L262" s="59">
        <v>42</v>
      </c>
      <c r="M262" s="57">
        <v>22</v>
      </c>
      <c r="N262" s="57" t="s">
        <v>69</v>
      </c>
      <c r="AF262" s="61">
        <v>97240.8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2873.3705843047496</v>
      </c>
      <c r="BA262" s="57">
        <v>21.833591651102605</v>
      </c>
      <c r="BB262" s="57">
        <v>62736</v>
      </c>
      <c r="BC262" s="57"/>
    </row>
    <row r="263" spans="2:55" x14ac:dyDescent="0.25">
      <c r="B263" s="57" t="s">
        <v>66</v>
      </c>
      <c r="F263" s="57"/>
      <c r="G263" s="138">
        <v>6200</v>
      </c>
      <c r="H263" s="139">
        <v>6299</v>
      </c>
      <c r="I263" s="60" t="s">
        <v>678</v>
      </c>
      <c r="J263" s="60" t="s">
        <v>672</v>
      </c>
      <c r="K263" s="60" t="s">
        <v>75</v>
      </c>
      <c r="L263" s="59">
        <v>42</v>
      </c>
      <c r="M263" s="57">
        <v>22</v>
      </c>
      <c r="N263" s="57" t="s">
        <v>69</v>
      </c>
      <c r="AF263" s="61">
        <v>5651.3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165.710492193166</v>
      </c>
      <c r="BA263" s="57">
        <v>22</v>
      </c>
      <c r="BB263" s="57">
        <v>3646</v>
      </c>
      <c r="BC263" s="57"/>
    </row>
    <row r="264" spans="2:55" x14ac:dyDescent="0.25">
      <c r="B264" s="57" t="s">
        <v>74</v>
      </c>
      <c r="F264" s="57"/>
      <c r="G264" s="138">
        <v>9900</v>
      </c>
      <c r="H264" s="139">
        <v>10499</v>
      </c>
      <c r="I264" s="60" t="s">
        <v>679</v>
      </c>
      <c r="J264" s="60" t="s">
        <v>680</v>
      </c>
      <c r="K264" s="60" t="s">
        <v>681</v>
      </c>
      <c r="L264" s="59">
        <v>20</v>
      </c>
      <c r="M264" s="57">
        <v>22</v>
      </c>
      <c r="N264" s="57" t="s">
        <v>102</v>
      </c>
      <c r="AF264" s="61">
        <v>102677.84999999999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3889.3638534799047</v>
      </c>
      <c r="BA264" s="57">
        <v>15.99978874291287</v>
      </c>
      <c r="BB264" s="57">
        <v>62229</v>
      </c>
      <c r="BC264" s="57"/>
    </row>
    <row r="265" spans="2:55" x14ac:dyDescent="0.25">
      <c r="B265" s="57" t="s">
        <v>66</v>
      </c>
      <c r="F265" s="57"/>
      <c r="G265" s="138">
        <v>8100</v>
      </c>
      <c r="H265" s="139">
        <v>8299</v>
      </c>
      <c r="I265" s="60" t="s">
        <v>682</v>
      </c>
      <c r="J265" s="60" t="s">
        <v>669</v>
      </c>
      <c r="K265" s="60" t="s">
        <v>75</v>
      </c>
      <c r="L265" s="59">
        <v>53</v>
      </c>
      <c r="M265" s="57">
        <v>22</v>
      </c>
      <c r="N265" s="57" t="s">
        <v>69</v>
      </c>
      <c r="AF265" s="61">
        <v>14872.25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399.78446963268698</v>
      </c>
      <c r="BA265" s="57">
        <v>24</v>
      </c>
      <c r="BB265" s="57">
        <v>9595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683</v>
      </c>
      <c r="J266" s="60" t="s">
        <v>75</v>
      </c>
      <c r="K266" s="60" t="s">
        <v>672</v>
      </c>
      <c r="L266" s="59">
        <v>81</v>
      </c>
      <c r="M266" s="57">
        <v>22</v>
      </c>
      <c r="N266" s="57" t="s">
        <v>69</v>
      </c>
      <c r="AF266" s="61">
        <v>5707.1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167.346731231159</v>
      </c>
      <c r="BA266" s="57">
        <v>22</v>
      </c>
      <c r="BB266" s="57">
        <v>3682</v>
      </c>
      <c r="BC266" s="57"/>
    </row>
    <row r="267" spans="2:55" x14ac:dyDescent="0.25">
      <c r="B267" s="57" t="s">
        <v>66</v>
      </c>
      <c r="F267" s="57"/>
      <c r="G267" s="138">
        <v>5900</v>
      </c>
      <c r="H267" s="139">
        <v>6099</v>
      </c>
      <c r="I267" s="60" t="s">
        <v>684</v>
      </c>
      <c r="J267" s="60" t="s">
        <v>685</v>
      </c>
      <c r="K267" s="60" t="s">
        <v>686</v>
      </c>
      <c r="L267" s="59">
        <v>45</v>
      </c>
      <c r="M267" s="57">
        <v>23</v>
      </c>
      <c r="N267" s="57" t="s">
        <v>69</v>
      </c>
      <c r="AF267" s="61">
        <v>58526.450000000004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1573.28823420656</v>
      </c>
      <c r="BA267" s="57">
        <v>24.000052361061865</v>
      </c>
      <c r="BB267" s="57">
        <v>37759</v>
      </c>
      <c r="BC267" s="57"/>
    </row>
    <row r="268" spans="2:55" x14ac:dyDescent="0.25">
      <c r="B268" s="57" t="s">
        <v>66</v>
      </c>
      <c r="F268" s="57"/>
      <c r="G268" s="138">
        <v>8500</v>
      </c>
      <c r="H268" s="139">
        <v>8699</v>
      </c>
      <c r="I268" s="60" t="s">
        <v>687</v>
      </c>
      <c r="J268" s="60" t="s">
        <v>685</v>
      </c>
      <c r="K268" s="60" t="s">
        <v>75</v>
      </c>
      <c r="L268" s="59">
        <v>34.96950700410185</v>
      </c>
      <c r="M268" s="57">
        <v>23</v>
      </c>
      <c r="N268" s="57" t="s">
        <v>69</v>
      </c>
      <c r="AF268" s="61">
        <v>43259.507999999892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1162.8899999999969</v>
      </c>
      <c r="BA268" s="57">
        <v>24</v>
      </c>
      <c r="BB268" s="57">
        <v>27909.359999999928</v>
      </c>
      <c r="BC268" s="57"/>
    </row>
    <row r="269" spans="2:55" x14ac:dyDescent="0.25">
      <c r="B269" s="57" t="s">
        <v>66</v>
      </c>
      <c r="F269" s="57"/>
      <c r="G269" s="138">
        <v>8000</v>
      </c>
      <c r="H269" s="139">
        <v>8799</v>
      </c>
      <c r="I269" s="60" t="s">
        <v>685</v>
      </c>
      <c r="J269" s="60" t="s">
        <v>688</v>
      </c>
      <c r="K269" s="60" t="s">
        <v>689</v>
      </c>
      <c r="L269" s="59">
        <v>44</v>
      </c>
      <c r="M269" s="57">
        <v>23</v>
      </c>
      <c r="N269" s="57" t="s">
        <v>69</v>
      </c>
      <c r="AF269" s="61">
        <v>199410.6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5482.3638296722675</v>
      </c>
      <c r="BA269" s="57">
        <v>23.46651991677297</v>
      </c>
      <c r="BB269" s="57">
        <v>128652</v>
      </c>
      <c r="BC269" s="57"/>
    </row>
    <row r="270" spans="2:55" x14ac:dyDescent="0.25">
      <c r="B270" s="57" t="s">
        <v>66</v>
      </c>
      <c r="F270" s="57"/>
      <c r="G270" s="138">
        <v>6100</v>
      </c>
      <c r="H270" s="139">
        <v>6299</v>
      </c>
      <c r="I270" s="60" t="s">
        <v>690</v>
      </c>
      <c r="J270" s="60" t="s">
        <v>75</v>
      </c>
      <c r="K270" s="60" t="s">
        <v>689</v>
      </c>
      <c r="L270" s="59">
        <v>50</v>
      </c>
      <c r="M270" s="57">
        <v>23</v>
      </c>
      <c r="N270" s="57" t="s">
        <v>69</v>
      </c>
      <c r="AF270" s="61">
        <v>43984.35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1218.950192693359</v>
      </c>
      <c r="BA270" s="57">
        <v>23.279868340886807</v>
      </c>
      <c r="BB270" s="57">
        <v>28377</v>
      </c>
      <c r="BC270" s="57"/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691</v>
      </c>
      <c r="J271" s="60" t="s">
        <v>692</v>
      </c>
      <c r="K271" s="60" t="s">
        <v>75</v>
      </c>
      <c r="L271" s="59">
        <v>81</v>
      </c>
      <c r="M271" s="57">
        <v>23</v>
      </c>
      <c r="N271" s="57" t="s">
        <v>69</v>
      </c>
      <c r="AF271" s="61">
        <v>14365.4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463</v>
      </c>
      <c r="BA271" s="57">
        <v>20</v>
      </c>
      <c r="BB271" s="57">
        <v>9268</v>
      </c>
      <c r="BC271" s="57"/>
    </row>
    <row r="272" spans="2:55" x14ac:dyDescent="0.25">
      <c r="B272" s="57" t="s">
        <v>66</v>
      </c>
      <c r="F272" s="57"/>
      <c r="G272" s="138">
        <v>8100</v>
      </c>
      <c r="H272" s="139">
        <v>8199</v>
      </c>
      <c r="I272" s="60" t="s">
        <v>692</v>
      </c>
      <c r="J272" s="60" t="s">
        <v>693</v>
      </c>
      <c r="K272" s="60" t="s">
        <v>690</v>
      </c>
      <c r="L272" s="59">
        <v>32</v>
      </c>
      <c r="M272" s="57">
        <v>23</v>
      </c>
      <c r="N272" s="57" t="s">
        <v>69</v>
      </c>
      <c r="AF272" s="61">
        <v>25040.25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621.35167483707505</v>
      </c>
      <c r="BA272" s="57">
        <v>25.999768978229618</v>
      </c>
      <c r="BB272" s="57">
        <v>16155</v>
      </c>
      <c r="BC272" s="57"/>
    </row>
    <row r="273" spans="2:55" x14ac:dyDescent="0.25">
      <c r="B273" s="57" t="s">
        <v>66</v>
      </c>
      <c r="F273" s="57"/>
      <c r="G273" s="138">
        <v>6900</v>
      </c>
      <c r="H273" s="139">
        <v>7299</v>
      </c>
      <c r="I273" s="60" t="s">
        <v>694</v>
      </c>
      <c r="J273" s="60" t="s">
        <v>695</v>
      </c>
      <c r="K273" s="60" t="s">
        <v>279</v>
      </c>
      <c r="L273" s="59">
        <v>21</v>
      </c>
      <c r="M273" s="57">
        <v>23</v>
      </c>
      <c r="N273" s="57" t="s">
        <v>69</v>
      </c>
      <c r="AF273" s="61">
        <v>66363.25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2100.9802219513867</v>
      </c>
      <c r="BA273" s="57">
        <v>20.378583078822846</v>
      </c>
      <c r="BB273" s="57">
        <v>42815</v>
      </c>
      <c r="BC273" s="57"/>
    </row>
    <row r="274" spans="2:55" x14ac:dyDescent="0.25">
      <c r="B274" s="57" t="s">
        <v>66</v>
      </c>
      <c r="F274" s="57"/>
      <c r="G274" s="125">
        <v>5900</v>
      </c>
      <c r="H274" s="126">
        <v>5999</v>
      </c>
      <c r="I274" s="60" t="s">
        <v>696</v>
      </c>
      <c r="J274" s="60" t="s">
        <v>697</v>
      </c>
      <c r="K274" s="60" t="s">
        <v>75</v>
      </c>
      <c r="L274" s="59">
        <v>54</v>
      </c>
      <c r="M274" s="57">
        <v>24</v>
      </c>
      <c r="N274" s="57" t="s">
        <v>69</v>
      </c>
      <c r="AF274" s="61">
        <v>26512.75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713</v>
      </c>
      <c r="BA274" s="57">
        <v>24</v>
      </c>
      <c r="BB274" s="57">
        <v>17105</v>
      </c>
      <c r="BC274" s="57"/>
    </row>
    <row r="275" spans="2:55" x14ac:dyDescent="0.25">
      <c r="B275" s="57" t="s">
        <v>66</v>
      </c>
      <c r="F275" s="57"/>
      <c r="G275" s="138">
        <v>7614</v>
      </c>
      <c r="H275" s="139">
        <v>7699</v>
      </c>
      <c r="I275" s="60" t="s">
        <v>698</v>
      </c>
      <c r="J275" s="60" t="s">
        <v>216</v>
      </c>
      <c r="K275" s="60" t="s">
        <v>161</v>
      </c>
      <c r="L275" s="59">
        <v>61</v>
      </c>
      <c r="M275" s="57">
        <v>24</v>
      </c>
      <c r="N275" s="57" t="s">
        <v>69</v>
      </c>
      <c r="AF275" s="61">
        <v>23570.850000000002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634</v>
      </c>
      <c r="BA275" s="57">
        <v>24</v>
      </c>
      <c r="BB275" s="57">
        <v>15207</v>
      </c>
      <c r="BC275" s="57"/>
    </row>
    <row r="276" spans="2:55" x14ac:dyDescent="0.25">
      <c r="E276" s="58"/>
      <c r="G276" s="142"/>
      <c r="H276" s="143"/>
      <c r="I276" s="80" t="s">
        <v>326</v>
      </c>
      <c r="J276" s="80"/>
      <c r="K276" s="80"/>
      <c r="L276" s="74"/>
      <c r="M276" s="79">
        <v>24</v>
      </c>
      <c r="N276" s="79" t="s">
        <v>69</v>
      </c>
      <c r="AB276" s="59"/>
      <c r="AF276" s="119">
        <v>75927.45</v>
      </c>
      <c r="AI276" s="57" t="s">
        <v>159</v>
      </c>
      <c r="AJ276" s="59" t="s">
        <v>327</v>
      </c>
      <c r="AK276" s="61">
        <v>3342.34</v>
      </c>
      <c r="AM276" s="57" t="s">
        <v>328</v>
      </c>
      <c r="AN276" s="61">
        <v>3342.34</v>
      </c>
      <c r="AP276" s="57" t="s">
        <v>329</v>
      </c>
      <c r="AQ276" s="61">
        <v>20822.37</v>
      </c>
      <c r="AS276" s="57" t="s">
        <v>201</v>
      </c>
      <c r="AT276" s="61">
        <v>48420.4</v>
      </c>
      <c r="AY276" s="145" t="s">
        <v>330</v>
      </c>
      <c r="AZ276" s="81"/>
      <c r="BA276" s="74"/>
      <c r="BB276" s="82"/>
      <c r="BC276" s="42"/>
    </row>
    <row r="277" spans="2:55" x14ac:dyDescent="0.25">
      <c r="B277" s="57" t="s">
        <v>92</v>
      </c>
      <c r="E277" s="58"/>
      <c r="G277" s="142">
        <v>7200</v>
      </c>
      <c r="H277" s="143">
        <v>7499</v>
      </c>
      <c r="I277" s="80" t="s">
        <v>197</v>
      </c>
      <c r="J277" s="76" t="s">
        <v>198</v>
      </c>
      <c r="K277" s="76" t="s">
        <v>75</v>
      </c>
      <c r="L277" s="74">
        <v>34</v>
      </c>
      <c r="M277" s="79">
        <v>24</v>
      </c>
      <c r="N277" s="79" t="s">
        <v>69</v>
      </c>
      <c r="AB277" s="59">
        <v>0</v>
      </c>
      <c r="AF277" s="119">
        <v>36798.550000000003</v>
      </c>
      <c r="AY277" s="145" t="s">
        <v>199</v>
      </c>
      <c r="AZ277" s="81">
        <v>1032.2135459281001</v>
      </c>
      <c r="BA277" s="74">
        <v>23</v>
      </c>
      <c r="BB277" s="82">
        <v>23741</v>
      </c>
      <c r="BC277" s="42">
        <f>BB277/(5280*11.67)</f>
        <v>0.38529575965308616</v>
      </c>
    </row>
    <row r="278" spans="2:55" x14ac:dyDescent="0.25">
      <c r="B278" s="57" t="s">
        <v>66</v>
      </c>
      <c r="F278" s="57"/>
      <c r="G278" s="138">
        <v>5800</v>
      </c>
      <c r="H278" s="139">
        <v>5899</v>
      </c>
      <c r="I278" s="60" t="s">
        <v>699</v>
      </c>
      <c r="J278" s="60" t="s">
        <v>700</v>
      </c>
      <c r="K278" s="60" t="s">
        <v>75</v>
      </c>
      <c r="L278" s="59">
        <v>30</v>
      </c>
      <c r="M278" s="57">
        <v>24</v>
      </c>
      <c r="N278" s="57" t="s">
        <v>69</v>
      </c>
      <c r="AF278" s="61">
        <v>4358.6000000000004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117</v>
      </c>
      <c r="BA278" s="57">
        <v>24</v>
      </c>
      <c r="BB278" s="57">
        <v>2812</v>
      </c>
      <c r="BC278" s="57"/>
    </row>
    <row r="279" spans="2:55" x14ac:dyDescent="0.25">
      <c r="B279" s="57" t="s">
        <v>66</v>
      </c>
      <c r="F279" s="57"/>
      <c r="G279" s="138">
        <v>5200</v>
      </c>
      <c r="H279" s="139">
        <v>5599</v>
      </c>
      <c r="I279" s="60" t="s">
        <v>701</v>
      </c>
      <c r="J279" s="60" t="s">
        <v>702</v>
      </c>
      <c r="K279" s="60" t="s">
        <v>160</v>
      </c>
      <c r="L279" s="59">
        <v>39</v>
      </c>
      <c r="M279" s="57">
        <v>24</v>
      </c>
      <c r="N279" s="57" t="s">
        <v>69</v>
      </c>
      <c r="AF279" s="61">
        <v>80906.900000000009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AZ279" s="57">
        <v>2211.0708929026341</v>
      </c>
      <c r="BA279" s="57">
        <v>23.607565079686736</v>
      </c>
      <c r="BB279" s="57">
        <v>52198</v>
      </c>
      <c r="BC279" s="57"/>
    </row>
    <row r="280" spans="2:55" x14ac:dyDescent="0.25">
      <c r="B280" s="57" t="s">
        <v>66</v>
      </c>
      <c r="F280" s="57"/>
      <c r="G280" s="138">
        <v>550</v>
      </c>
      <c r="H280" s="139">
        <v>5599</v>
      </c>
      <c r="I280" s="60" t="s">
        <v>703</v>
      </c>
      <c r="J280" s="60" t="s">
        <v>702</v>
      </c>
      <c r="K280" s="60" t="s">
        <v>704</v>
      </c>
      <c r="L280" s="59">
        <v>52</v>
      </c>
      <c r="M280" s="57">
        <v>24</v>
      </c>
      <c r="N280" s="57" t="s">
        <v>69</v>
      </c>
      <c r="AF280" s="61">
        <v>21520.2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694</v>
      </c>
      <c r="BA280" s="57">
        <v>20</v>
      </c>
      <c r="BB280" s="57">
        <v>13884</v>
      </c>
      <c r="BC280" s="57"/>
    </row>
    <row r="281" spans="2:55" x14ac:dyDescent="0.25">
      <c r="B281" s="57" t="s">
        <v>66</v>
      </c>
      <c r="F281" s="57"/>
      <c r="G281" s="125">
        <v>6000</v>
      </c>
      <c r="H281" s="126">
        <v>6099</v>
      </c>
      <c r="I281" s="60" t="s">
        <v>705</v>
      </c>
      <c r="J281" s="60" t="s">
        <v>706</v>
      </c>
      <c r="K281" s="60" t="s">
        <v>75</v>
      </c>
      <c r="L281" s="59">
        <v>46</v>
      </c>
      <c r="M281" s="57">
        <v>24</v>
      </c>
      <c r="N281" s="57" t="s">
        <v>69</v>
      </c>
      <c r="AF281" s="61">
        <v>14797.85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398</v>
      </c>
      <c r="BA281" s="57">
        <v>24</v>
      </c>
      <c r="BB281" s="57">
        <v>9547</v>
      </c>
      <c r="BC281" s="57"/>
    </row>
    <row r="282" spans="2:55" x14ac:dyDescent="0.25">
      <c r="B282" s="57" t="s">
        <v>66</v>
      </c>
      <c r="F282" s="57"/>
      <c r="G282" s="125">
        <v>6800</v>
      </c>
      <c r="H282" s="126">
        <v>6999</v>
      </c>
      <c r="I282" s="60" t="s">
        <v>707</v>
      </c>
      <c r="J282" s="60" t="s">
        <v>708</v>
      </c>
      <c r="K282" s="60" t="s">
        <v>700</v>
      </c>
      <c r="L282" s="59">
        <v>28</v>
      </c>
      <c r="M282" s="57">
        <v>24</v>
      </c>
      <c r="N282" s="57" t="s">
        <v>69</v>
      </c>
      <c r="AF282" s="61">
        <v>30826.400000000001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AZ282" s="57">
        <v>828.65821567934199</v>
      </c>
      <c r="BA282" s="57">
        <v>24.000244761581982</v>
      </c>
      <c r="BB282" s="57">
        <v>19888</v>
      </c>
      <c r="BC282" s="57"/>
    </row>
    <row r="283" spans="2:55" x14ac:dyDescent="0.25">
      <c r="B283" s="57" t="s">
        <v>66</v>
      </c>
      <c r="F283" s="57"/>
      <c r="G283" s="125">
        <v>6800</v>
      </c>
      <c r="H283" s="126">
        <v>7099</v>
      </c>
      <c r="I283" s="60" t="s">
        <v>700</v>
      </c>
      <c r="J283" s="60" t="s">
        <v>707</v>
      </c>
      <c r="K283" s="60" t="s">
        <v>708</v>
      </c>
      <c r="L283" s="59">
        <v>36.778867913292039</v>
      </c>
      <c r="M283" s="57">
        <v>24</v>
      </c>
      <c r="N283" s="57" t="s">
        <v>69</v>
      </c>
      <c r="AF283" s="61">
        <v>49972.991999999969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1343.3599999999992</v>
      </c>
      <c r="BA283" s="57">
        <v>24</v>
      </c>
      <c r="BB283" s="57">
        <v>32240.639999999978</v>
      </c>
      <c r="BC283" s="57"/>
    </row>
    <row r="284" spans="2:55" x14ac:dyDescent="0.25">
      <c r="B284" s="57" t="s">
        <v>66</v>
      </c>
      <c r="F284" s="57"/>
      <c r="G284" s="138">
        <v>6800</v>
      </c>
      <c r="H284" s="139">
        <v>6999</v>
      </c>
      <c r="I284" s="60" t="s">
        <v>706</v>
      </c>
      <c r="J284" s="60" t="s">
        <v>708</v>
      </c>
      <c r="K284" s="60" t="s">
        <v>697</v>
      </c>
      <c r="L284" s="59">
        <v>24</v>
      </c>
      <c r="M284" s="57">
        <v>24</v>
      </c>
      <c r="N284" s="57" t="s">
        <v>69</v>
      </c>
      <c r="AF284" s="61">
        <v>68093.05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1830.4281757396072</v>
      </c>
      <c r="BA284" s="57">
        <v>24.000395416907924</v>
      </c>
      <c r="BB284" s="57">
        <v>43931</v>
      </c>
      <c r="BC284" s="57"/>
    </row>
    <row r="285" spans="2:55" x14ac:dyDescent="0.25">
      <c r="B285" s="57" t="s">
        <v>66</v>
      </c>
      <c r="F285" s="57"/>
      <c r="G285" s="138">
        <v>7400</v>
      </c>
      <c r="H285" s="139">
        <v>7699</v>
      </c>
      <c r="I285" s="60" t="s">
        <v>704</v>
      </c>
      <c r="J285" s="60" t="s">
        <v>695</v>
      </c>
      <c r="K285" s="60" t="s">
        <v>75</v>
      </c>
      <c r="L285" s="59">
        <v>68</v>
      </c>
      <c r="M285" s="57">
        <v>24</v>
      </c>
      <c r="N285" s="57" t="s">
        <v>69</v>
      </c>
      <c r="AF285" s="61">
        <v>27816.3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897.28263238182308</v>
      </c>
      <c r="BA285" s="57">
        <v>20.000387115888575</v>
      </c>
      <c r="BB285" s="57">
        <v>17946</v>
      </c>
      <c r="BC285" s="57"/>
    </row>
    <row r="286" spans="2:55" x14ac:dyDescent="0.25">
      <c r="B286" s="57" t="s">
        <v>66</v>
      </c>
      <c r="F286" s="57"/>
      <c r="G286" s="125">
        <v>6000</v>
      </c>
      <c r="H286" s="126">
        <v>6199</v>
      </c>
      <c r="I286" s="60" t="s">
        <v>697</v>
      </c>
      <c r="J286" s="60" t="s">
        <v>706</v>
      </c>
      <c r="K286" s="60" t="s">
        <v>279</v>
      </c>
      <c r="L286" s="59">
        <v>38</v>
      </c>
      <c r="M286" s="57">
        <v>24</v>
      </c>
      <c r="N286" s="57" t="s">
        <v>69</v>
      </c>
      <c r="AF286" s="61">
        <v>35073.4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942.85128630097597</v>
      </c>
      <c r="BA286" s="57">
        <v>23.99954301253052</v>
      </c>
      <c r="BB286" s="57">
        <v>22628</v>
      </c>
      <c r="BC286" s="57"/>
    </row>
    <row r="287" spans="2:55" x14ac:dyDescent="0.25">
      <c r="B287" s="22" t="s">
        <v>74</v>
      </c>
      <c r="C287" s="22"/>
      <c r="D287" s="22"/>
      <c r="E287" s="22"/>
      <c r="F287" s="22"/>
      <c r="G287" s="168">
        <v>9303</v>
      </c>
      <c r="H287" s="169">
        <v>9799</v>
      </c>
      <c r="I287" s="28" t="s">
        <v>259</v>
      </c>
      <c r="J287" s="28" t="s">
        <v>280</v>
      </c>
      <c r="K287" s="28" t="s">
        <v>200</v>
      </c>
      <c r="L287" s="29">
        <v>22</v>
      </c>
      <c r="M287" s="22">
        <v>25</v>
      </c>
      <c r="N287" s="57" t="s">
        <v>73</v>
      </c>
      <c r="AF287" s="61">
        <v>274825.25</v>
      </c>
      <c r="AH287" s="57" t="s">
        <v>76</v>
      </c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2814.6936495395503</v>
      </c>
      <c r="BA287" s="57">
        <v>55.79399378887657</v>
      </c>
      <c r="BB287" s="57">
        <v>157043</v>
      </c>
      <c r="BC287" s="57"/>
    </row>
    <row r="288" spans="2:55" x14ac:dyDescent="0.25">
      <c r="B288" s="57" t="s">
        <v>66</v>
      </c>
      <c r="F288" s="57"/>
      <c r="G288" s="138">
        <v>1800</v>
      </c>
      <c r="H288" s="139">
        <v>1899</v>
      </c>
      <c r="I288" s="60" t="s">
        <v>709</v>
      </c>
      <c r="J288" s="60" t="s">
        <v>710</v>
      </c>
      <c r="K288" s="60" t="s">
        <v>75</v>
      </c>
      <c r="L288" s="59">
        <v>39</v>
      </c>
      <c r="M288" s="57">
        <v>25</v>
      </c>
      <c r="N288" s="57" t="s">
        <v>69</v>
      </c>
      <c r="AF288" s="61">
        <v>45475.450000000004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1128.4373892043259</v>
      </c>
      <c r="BA288" s="57">
        <v>25.999670234861028</v>
      </c>
      <c r="BB288" s="57">
        <v>29339</v>
      </c>
      <c r="BC288" s="57"/>
    </row>
    <row r="289" spans="2:55" ht="14.4" thickBot="1" x14ac:dyDescent="0.35">
      <c r="B289" s="57" t="s">
        <v>66</v>
      </c>
      <c r="F289" s="57"/>
      <c r="G289" s="170"/>
      <c r="H289" s="171"/>
      <c r="I289" s="60" t="s">
        <v>711</v>
      </c>
      <c r="J289" s="60" t="s">
        <v>712</v>
      </c>
      <c r="K289" s="60" t="s">
        <v>713</v>
      </c>
      <c r="M289" s="57">
        <v>25</v>
      </c>
      <c r="AH289" s="57"/>
      <c r="AI289" s="57" t="s">
        <v>123</v>
      </c>
      <c r="AJ289" s="57" t="s">
        <v>714</v>
      </c>
      <c r="AK289" s="57"/>
      <c r="AL289" s="57"/>
      <c r="AN289" s="57"/>
      <c r="AO289" s="57"/>
      <c r="AQ289" s="57"/>
      <c r="AR289" s="57"/>
      <c r="AT289" s="57"/>
      <c r="AU289" s="57"/>
      <c r="AY289" s="105"/>
      <c r="BB289" s="57"/>
      <c r="BC289" s="57"/>
    </row>
    <row r="290" spans="2:55" x14ac:dyDescent="0.25">
      <c r="B290" s="57" t="s">
        <v>66</v>
      </c>
      <c r="F290" s="57"/>
      <c r="G290" s="118">
        <v>1000</v>
      </c>
      <c r="H290" s="118">
        <v>1699</v>
      </c>
      <c r="I290" s="60" t="s">
        <v>715</v>
      </c>
      <c r="J290" s="60" t="s">
        <v>200</v>
      </c>
      <c r="K290" s="60" t="s">
        <v>75</v>
      </c>
      <c r="L290" s="59">
        <v>30</v>
      </c>
      <c r="M290" s="57">
        <v>25</v>
      </c>
      <c r="N290" s="57" t="s">
        <v>69</v>
      </c>
      <c r="AF290" s="61">
        <v>153572.45000000001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17"/>
      <c r="AZ290" s="57">
        <v>4254</v>
      </c>
      <c r="BA290" s="57">
        <v>23.297181827837772</v>
      </c>
      <c r="BB290" s="57">
        <v>99079</v>
      </c>
      <c r="BC290" s="57"/>
    </row>
    <row r="291" spans="2:55" x14ac:dyDescent="0.3">
      <c r="B291" s="57" t="s">
        <v>66</v>
      </c>
      <c r="F291" s="57"/>
      <c r="G291" s="57"/>
      <c r="H291" s="57"/>
      <c r="I291" s="60" t="s">
        <v>716</v>
      </c>
      <c r="J291" s="60" t="s">
        <v>717</v>
      </c>
      <c r="K291" s="60" t="s">
        <v>75</v>
      </c>
      <c r="M291" s="57">
        <v>25</v>
      </c>
      <c r="AH291" s="57"/>
      <c r="AI291" s="57" t="s">
        <v>123</v>
      </c>
      <c r="AJ291" s="57" t="s">
        <v>714</v>
      </c>
      <c r="AK291" s="57"/>
      <c r="AL291" s="57"/>
      <c r="AN291" s="57"/>
      <c r="AO291" s="57"/>
      <c r="AQ291" s="57"/>
      <c r="AR291" s="57"/>
      <c r="AT291" s="57"/>
      <c r="AU291" s="57"/>
      <c r="AY291" s="57"/>
      <c r="BB291" s="57"/>
      <c r="BC291" s="57"/>
    </row>
    <row r="292" spans="2:55" x14ac:dyDescent="0.3">
      <c r="B292" s="57" t="s">
        <v>66</v>
      </c>
      <c r="F292" s="57"/>
      <c r="G292" s="57"/>
      <c r="H292" s="57"/>
      <c r="I292" s="60" t="s">
        <v>718</v>
      </c>
      <c r="J292" s="60" t="s">
        <v>719</v>
      </c>
      <c r="K292" s="60" t="s">
        <v>75</v>
      </c>
      <c r="M292" s="57">
        <v>25</v>
      </c>
      <c r="AH292" s="57"/>
      <c r="AI292" s="57" t="s">
        <v>123</v>
      </c>
      <c r="AJ292" s="57" t="s">
        <v>714</v>
      </c>
      <c r="AK292" s="57"/>
      <c r="AL292" s="57"/>
      <c r="AN292" s="57"/>
      <c r="AO292" s="57"/>
      <c r="AQ292" s="57"/>
      <c r="AR292" s="57"/>
      <c r="AT292" s="57"/>
      <c r="AU292" s="57"/>
      <c r="AY292" s="57"/>
      <c r="BB292" s="57"/>
      <c r="BC292" s="57"/>
    </row>
    <row r="293" spans="2:55" x14ac:dyDescent="0.3">
      <c r="B293" s="57" t="s">
        <v>66</v>
      </c>
      <c r="F293" s="57"/>
      <c r="G293" s="57"/>
      <c r="H293" s="57"/>
      <c r="I293" s="60" t="s">
        <v>717</v>
      </c>
      <c r="J293" s="60" t="s">
        <v>720</v>
      </c>
      <c r="K293" s="60" t="s">
        <v>260</v>
      </c>
      <c r="M293" s="57">
        <v>25</v>
      </c>
      <c r="AH293" s="57"/>
      <c r="AI293" s="57" t="s">
        <v>123</v>
      </c>
      <c r="AJ293" s="57" t="s">
        <v>714</v>
      </c>
      <c r="AK293" s="57"/>
      <c r="AL293" s="57"/>
      <c r="AN293" s="57"/>
      <c r="AO293" s="57"/>
      <c r="AQ293" s="57"/>
      <c r="AR293" s="57"/>
      <c r="AT293" s="57"/>
      <c r="AU293" s="57"/>
      <c r="AY293" s="57"/>
      <c r="BB293" s="57"/>
      <c r="BC293" s="57"/>
    </row>
    <row r="294" spans="2:55" x14ac:dyDescent="0.25">
      <c r="B294" s="57" t="s">
        <v>66</v>
      </c>
      <c r="F294" s="57"/>
      <c r="G294" s="118">
        <v>7900</v>
      </c>
      <c r="H294" s="118">
        <v>8399</v>
      </c>
      <c r="I294" s="60" t="s">
        <v>710</v>
      </c>
      <c r="J294" s="60" t="s">
        <v>721</v>
      </c>
      <c r="K294" s="60" t="s">
        <v>277</v>
      </c>
      <c r="L294" s="59">
        <v>26</v>
      </c>
      <c r="M294" s="57">
        <v>25</v>
      </c>
      <c r="N294" s="57" t="s">
        <v>69</v>
      </c>
      <c r="AF294" s="61">
        <v>70776.100000000006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0" t="s">
        <v>722</v>
      </c>
      <c r="AZ294" s="57">
        <v>3055.009135275654</v>
      </c>
      <c r="BA294" s="57">
        <v>14.946600150143221</v>
      </c>
      <c r="BB294" s="57">
        <v>45662</v>
      </c>
      <c r="BC294" s="57"/>
    </row>
    <row r="295" spans="2:55" x14ac:dyDescent="0.25">
      <c r="B295" s="57" t="s">
        <v>66</v>
      </c>
      <c r="F295" s="57"/>
      <c r="G295" s="118">
        <v>1900</v>
      </c>
      <c r="H295" s="118">
        <v>1999</v>
      </c>
      <c r="I295" s="60" t="s">
        <v>723</v>
      </c>
      <c r="J295" s="60" t="s">
        <v>75</v>
      </c>
      <c r="K295" s="60" t="s">
        <v>724</v>
      </c>
      <c r="L295" s="59">
        <v>62</v>
      </c>
      <c r="M295" s="57">
        <v>25</v>
      </c>
      <c r="N295" s="57" t="s">
        <v>69</v>
      </c>
      <c r="AF295" s="61">
        <v>8098.75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17"/>
      <c r="AZ295" s="57">
        <v>237.48009936596401</v>
      </c>
      <c r="BA295" s="57">
        <v>22</v>
      </c>
      <c r="BB295" s="57">
        <v>5225</v>
      </c>
      <c r="BC295" s="57"/>
    </row>
    <row r="296" spans="2:55" x14ac:dyDescent="0.25">
      <c r="B296" s="57" t="s">
        <v>66</v>
      </c>
      <c r="F296" s="57"/>
      <c r="G296" s="118">
        <v>7900</v>
      </c>
      <c r="H296" s="118">
        <v>7999</v>
      </c>
      <c r="I296" s="60" t="s">
        <v>724</v>
      </c>
      <c r="J296" s="60" t="s">
        <v>75</v>
      </c>
      <c r="K296" s="60" t="s">
        <v>709</v>
      </c>
      <c r="L296" s="59">
        <v>52</v>
      </c>
      <c r="M296" s="57">
        <v>25</v>
      </c>
      <c r="N296" s="57" t="s">
        <v>69</v>
      </c>
      <c r="AF296" s="61">
        <v>18855.75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17"/>
      <c r="AZ296" s="57">
        <v>552.97358892232398</v>
      </c>
      <c r="BA296" s="57">
        <v>21.999242357502201</v>
      </c>
      <c r="BB296" s="57">
        <v>12165</v>
      </c>
      <c r="BC296" s="57"/>
    </row>
    <row r="297" spans="2:55" x14ac:dyDescent="0.3">
      <c r="B297" s="57" t="s">
        <v>66</v>
      </c>
      <c r="F297" s="57"/>
      <c r="G297" s="57"/>
      <c r="H297" s="57"/>
      <c r="I297" s="60" t="s">
        <v>725</v>
      </c>
      <c r="J297" s="60" t="s">
        <v>719</v>
      </c>
      <c r="K297" s="60" t="s">
        <v>75</v>
      </c>
      <c r="M297" s="57">
        <v>25</v>
      </c>
      <c r="AH297" s="57"/>
      <c r="AI297" s="57" t="s">
        <v>123</v>
      </c>
      <c r="AJ297" s="57" t="s">
        <v>714</v>
      </c>
      <c r="AK297" s="57"/>
      <c r="AL297" s="57"/>
      <c r="AN297" s="57"/>
      <c r="AO297" s="57"/>
      <c r="AQ297" s="57"/>
      <c r="AR297" s="57"/>
      <c r="AT297" s="57"/>
      <c r="AU297" s="57"/>
      <c r="AY297" s="57"/>
      <c r="BB297" s="57"/>
      <c r="BC297" s="57"/>
    </row>
    <row r="298" spans="2:55" x14ac:dyDescent="0.3">
      <c r="B298" s="57" t="s">
        <v>66</v>
      </c>
      <c r="F298" s="57"/>
      <c r="G298" s="57"/>
      <c r="H298" s="57"/>
      <c r="I298" s="60" t="s">
        <v>719</v>
      </c>
      <c r="J298" s="60" t="s">
        <v>726</v>
      </c>
      <c r="K298" s="60" t="s">
        <v>75</v>
      </c>
      <c r="M298" s="57">
        <v>25</v>
      </c>
      <c r="AH298" s="57"/>
      <c r="AI298" s="57" t="s">
        <v>123</v>
      </c>
      <c r="AJ298" s="57" t="s">
        <v>714</v>
      </c>
      <c r="AK298" s="57"/>
      <c r="AL298" s="57"/>
      <c r="AN298" s="57"/>
      <c r="AO298" s="57"/>
      <c r="AQ298" s="57"/>
      <c r="AR298" s="57"/>
      <c r="AT298" s="57"/>
      <c r="AU298" s="57"/>
      <c r="AY298" s="57"/>
      <c r="BB298" s="57"/>
      <c r="BC298" s="57"/>
    </row>
    <row r="299" spans="2:55" x14ac:dyDescent="0.25">
      <c r="B299" s="57" t="s">
        <v>74</v>
      </c>
      <c r="F299" s="57"/>
      <c r="G299" s="118">
        <v>7100</v>
      </c>
      <c r="H299" s="118">
        <v>8299</v>
      </c>
      <c r="I299" s="60" t="s">
        <v>727</v>
      </c>
      <c r="J299" s="60" t="s">
        <v>253</v>
      </c>
      <c r="K299" s="60" t="s">
        <v>99</v>
      </c>
      <c r="L299" s="59">
        <v>22</v>
      </c>
      <c r="M299" s="57">
        <v>25</v>
      </c>
      <c r="N299" s="57" t="s">
        <v>71</v>
      </c>
      <c r="AF299" s="61">
        <v>390484.05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17"/>
      <c r="AZ299" s="57">
        <v>11697.799689044397</v>
      </c>
      <c r="BA299" s="57">
        <v>20.23089865538061</v>
      </c>
      <c r="BB299" s="57">
        <v>236657</v>
      </c>
      <c r="BC299" s="57"/>
    </row>
    <row r="300" spans="2:55" x14ac:dyDescent="0.3">
      <c r="B300" s="57" t="s">
        <v>66</v>
      </c>
      <c r="F300" s="57"/>
      <c r="G300" s="57"/>
      <c r="H300" s="57"/>
      <c r="I300" s="60" t="s">
        <v>728</v>
      </c>
      <c r="J300" s="60" t="s">
        <v>717</v>
      </c>
      <c r="K300" s="60" t="s">
        <v>717</v>
      </c>
      <c r="M300" s="57">
        <v>25</v>
      </c>
      <c r="AH300" s="57"/>
      <c r="AI300" s="57" t="s">
        <v>123</v>
      </c>
      <c r="AJ300" s="57" t="s">
        <v>714</v>
      </c>
      <c r="AK300" s="57"/>
      <c r="AL300" s="57"/>
      <c r="AN300" s="57"/>
      <c r="AO300" s="57"/>
      <c r="AQ300" s="57"/>
      <c r="AR300" s="57"/>
      <c r="AT300" s="57"/>
      <c r="AU300" s="57"/>
      <c r="AY300" s="57"/>
      <c r="BB300" s="57"/>
      <c r="BC300" s="57"/>
    </row>
    <row r="301" spans="2:55" x14ac:dyDescent="0.3">
      <c r="B301" s="57" t="s">
        <v>66</v>
      </c>
      <c r="F301" s="57"/>
      <c r="G301" s="57"/>
      <c r="H301" s="57"/>
      <c r="I301" s="60" t="s">
        <v>729</v>
      </c>
      <c r="J301" s="60" t="s">
        <v>730</v>
      </c>
      <c r="K301" s="60" t="s">
        <v>75</v>
      </c>
      <c r="M301" s="57">
        <v>25</v>
      </c>
      <c r="AH301" s="57"/>
      <c r="AI301" s="57" t="s">
        <v>123</v>
      </c>
      <c r="AJ301" s="57" t="s">
        <v>731</v>
      </c>
      <c r="AK301" s="57">
        <v>225809.78</v>
      </c>
      <c r="AL301" s="57"/>
      <c r="AM301" s="57" t="s">
        <v>732</v>
      </c>
      <c r="AN301" s="57">
        <v>103190.22</v>
      </c>
      <c r="AO301" s="57"/>
      <c r="AP301" s="57" t="s">
        <v>733</v>
      </c>
      <c r="AQ301" s="57">
        <v>100000</v>
      </c>
      <c r="AR301" s="57"/>
      <c r="AT301" s="57"/>
      <c r="AU301" s="57"/>
      <c r="AY301" s="57"/>
      <c r="BB301" s="57"/>
      <c r="BC301" s="57"/>
    </row>
    <row r="302" spans="2:55" x14ac:dyDescent="0.3">
      <c r="B302" s="57" t="s">
        <v>66</v>
      </c>
      <c r="F302" s="57"/>
      <c r="G302" s="57"/>
      <c r="H302" s="57"/>
      <c r="I302" s="60" t="s">
        <v>734</v>
      </c>
      <c r="J302" s="60" t="s">
        <v>735</v>
      </c>
      <c r="K302" s="60" t="s">
        <v>75</v>
      </c>
      <c r="M302" s="57">
        <v>26</v>
      </c>
      <c r="AH302" s="57"/>
      <c r="AI302" s="57" t="s">
        <v>123</v>
      </c>
      <c r="AJ302" s="57" t="s">
        <v>736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25">
      <c r="B303" s="57" t="s">
        <v>66</v>
      </c>
      <c r="D303" s="57" t="s">
        <v>737</v>
      </c>
      <c r="F303" s="57"/>
      <c r="G303" s="118">
        <v>100</v>
      </c>
      <c r="H303" s="118">
        <v>1099</v>
      </c>
      <c r="I303" s="60" t="s">
        <v>149</v>
      </c>
      <c r="J303" s="60" t="s">
        <v>632</v>
      </c>
      <c r="K303" s="60" t="s">
        <v>738</v>
      </c>
      <c r="L303" s="59">
        <v>45</v>
      </c>
      <c r="M303" s="57">
        <v>26</v>
      </c>
      <c r="N303" s="57" t="s">
        <v>71</v>
      </c>
      <c r="AF303" s="61">
        <v>199070.84999999998</v>
      </c>
      <c r="AG303" s="61" t="s">
        <v>739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0" t="s">
        <v>740</v>
      </c>
      <c r="AZ303" s="57">
        <v>5308</v>
      </c>
      <c r="BA303" s="57">
        <v>23</v>
      </c>
      <c r="BB303" s="57">
        <v>120649</v>
      </c>
      <c r="BC303" s="57"/>
    </row>
    <row r="304" spans="2:55" x14ac:dyDescent="0.25">
      <c r="B304" s="57" t="s">
        <v>66</v>
      </c>
      <c r="F304" s="57"/>
      <c r="G304" s="118">
        <v>3400</v>
      </c>
      <c r="H304" s="118">
        <v>3499</v>
      </c>
      <c r="I304" s="60" t="s">
        <v>741</v>
      </c>
      <c r="J304" s="60" t="s">
        <v>96</v>
      </c>
      <c r="K304" s="60" t="s">
        <v>742</v>
      </c>
      <c r="L304" s="59">
        <v>45</v>
      </c>
      <c r="M304" s="57">
        <v>26</v>
      </c>
      <c r="N304" s="57" t="s">
        <v>69</v>
      </c>
      <c r="AF304" s="61">
        <v>13049.45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351</v>
      </c>
      <c r="BA304" s="57">
        <v>24</v>
      </c>
      <c r="BB304" s="57">
        <v>8419</v>
      </c>
      <c r="BC304" s="57"/>
    </row>
    <row r="305" spans="2:55" x14ac:dyDescent="0.3">
      <c r="B305" s="57" t="s">
        <v>66</v>
      </c>
      <c r="F305" s="57"/>
      <c r="G305" s="57"/>
      <c r="H305" s="57"/>
      <c r="I305" s="60" t="s">
        <v>743</v>
      </c>
      <c r="J305" s="60" t="s">
        <v>744</v>
      </c>
      <c r="K305" s="60" t="s">
        <v>745</v>
      </c>
      <c r="M305" s="57">
        <v>26</v>
      </c>
      <c r="AH305" s="57"/>
      <c r="AI305" s="57" t="s">
        <v>123</v>
      </c>
      <c r="AJ305" s="57" t="s">
        <v>736</v>
      </c>
      <c r="AK305" s="57"/>
      <c r="AL305" s="57"/>
      <c r="AN305" s="57"/>
      <c r="AO305" s="57"/>
      <c r="AQ305" s="57"/>
      <c r="AR305" s="57"/>
      <c r="AT305" s="57"/>
      <c r="AU305" s="57"/>
      <c r="AY305" s="57"/>
      <c r="BB305" s="57"/>
      <c r="BC305" s="57"/>
    </row>
    <row r="306" spans="2:55" x14ac:dyDescent="0.25">
      <c r="B306" s="57" t="s">
        <v>66</v>
      </c>
      <c r="D306" s="57" t="s">
        <v>737</v>
      </c>
      <c r="F306" s="57"/>
      <c r="G306" s="118">
        <v>3800</v>
      </c>
      <c r="H306" s="118">
        <v>4299</v>
      </c>
      <c r="I306" s="60" t="s">
        <v>738</v>
      </c>
      <c r="J306" s="60" t="s">
        <v>746</v>
      </c>
      <c r="K306" s="60" t="s">
        <v>747</v>
      </c>
      <c r="L306" s="59">
        <v>38</v>
      </c>
      <c r="M306" s="57">
        <v>26</v>
      </c>
      <c r="N306" s="57" t="s">
        <v>71</v>
      </c>
      <c r="AF306" s="61">
        <v>217118.55</v>
      </c>
      <c r="AG306" s="61">
        <v>54103.14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2633.6159911301352</v>
      </c>
      <c r="BA306" s="57">
        <v>49.964383738243285</v>
      </c>
      <c r="BB306" s="57">
        <v>131587</v>
      </c>
      <c r="BC306" s="57"/>
    </row>
    <row r="307" spans="2:55" x14ac:dyDescent="0.25">
      <c r="B307" s="57" t="s">
        <v>66</v>
      </c>
      <c r="D307" s="30"/>
      <c r="F307" s="57"/>
      <c r="G307" s="118">
        <v>3800</v>
      </c>
      <c r="H307" s="118">
        <v>4299</v>
      </c>
      <c r="I307" s="60" t="s">
        <v>748</v>
      </c>
      <c r="J307" s="60" t="s">
        <v>749</v>
      </c>
      <c r="K307" s="60" t="s">
        <v>750</v>
      </c>
      <c r="L307" s="59">
        <v>33</v>
      </c>
      <c r="M307" s="57">
        <v>26</v>
      </c>
      <c r="N307" s="57" t="s">
        <v>69</v>
      </c>
      <c r="AF307" s="61">
        <v>115834.6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17"/>
      <c r="AZ307" s="57">
        <v>3135.2058706127718</v>
      </c>
      <c r="BA307" s="57">
        <v>23.8363932335307</v>
      </c>
      <c r="BB307" s="57">
        <v>74732</v>
      </c>
      <c r="BC307" s="57"/>
    </row>
    <row r="308" spans="2:55" x14ac:dyDescent="0.25">
      <c r="B308" s="57" t="s">
        <v>66</v>
      </c>
      <c r="F308" s="57"/>
      <c r="G308" s="118">
        <v>3100</v>
      </c>
      <c r="H308" s="118">
        <v>3399</v>
      </c>
      <c r="I308" s="60" t="s">
        <v>742</v>
      </c>
      <c r="J308" s="60" t="s">
        <v>751</v>
      </c>
      <c r="K308" s="60" t="s">
        <v>75</v>
      </c>
      <c r="L308" s="59">
        <v>40</v>
      </c>
      <c r="M308" s="57">
        <v>26</v>
      </c>
      <c r="N308" s="57" t="s">
        <v>69</v>
      </c>
      <c r="AF308" s="61">
        <v>52848.800000000003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17"/>
      <c r="AZ308" s="57">
        <v>1433.544992607337</v>
      </c>
      <c r="BA308" s="57">
        <v>23.784394752749314</v>
      </c>
      <c r="BB308" s="57">
        <v>34096</v>
      </c>
      <c r="BC308" s="57"/>
    </row>
    <row r="309" spans="2:55" x14ac:dyDescent="0.25">
      <c r="B309" s="57" t="s">
        <v>66</v>
      </c>
      <c r="D309" s="30"/>
      <c r="F309" s="57"/>
      <c r="G309" s="118">
        <v>3000</v>
      </c>
      <c r="H309" s="118">
        <v>3099</v>
      </c>
      <c r="I309" s="60" t="s">
        <v>752</v>
      </c>
      <c r="J309" s="60" t="s">
        <v>748</v>
      </c>
      <c r="K309" s="60" t="s">
        <v>753</v>
      </c>
      <c r="L309" s="59">
        <v>51</v>
      </c>
      <c r="M309" s="57">
        <v>26</v>
      </c>
      <c r="N309" s="57" t="s">
        <v>69</v>
      </c>
      <c r="AF309" s="61">
        <v>45653.700000000004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1339</v>
      </c>
      <c r="BA309" s="57">
        <v>22</v>
      </c>
      <c r="BB309" s="57">
        <v>29454</v>
      </c>
      <c r="BC309" s="57"/>
    </row>
    <row r="310" spans="2:55" x14ac:dyDescent="0.3">
      <c r="B310" s="57" t="s">
        <v>66</v>
      </c>
      <c r="F310" s="57"/>
      <c r="G310" s="57"/>
      <c r="H310" s="57"/>
      <c r="I310" s="60" t="s">
        <v>745</v>
      </c>
      <c r="J310" s="60" t="s">
        <v>217</v>
      </c>
      <c r="K310" s="60" t="s">
        <v>75</v>
      </c>
      <c r="M310" s="57">
        <v>26</v>
      </c>
      <c r="AH310" s="57"/>
      <c r="AI310" s="57" t="s">
        <v>123</v>
      </c>
      <c r="AJ310" s="57" t="s">
        <v>754</v>
      </c>
      <c r="AK310" s="57">
        <v>30362</v>
      </c>
      <c r="AL310" s="57"/>
      <c r="AM310" s="57" t="s">
        <v>755</v>
      </c>
      <c r="AN310" s="57">
        <v>79500</v>
      </c>
      <c r="AO310" s="57"/>
      <c r="AP310" s="57" t="s">
        <v>756</v>
      </c>
      <c r="AQ310" s="57">
        <v>39638</v>
      </c>
      <c r="AR310" s="57"/>
      <c r="AT310" s="57"/>
      <c r="AU310" s="57"/>
      <c r="AY310" s="57"/>
      <c r="BB310" s="57"/>
      <c r="BC310" s="57"/>
    </row>
    <row r="311" spans="2:55" x14ac:dyDescent="0.25">
      <c r="B311" s="57" t="s">
        <v>66</v>
      </c>
      <c r="D311" s="30"/>
      <c r="F311" s="57"/>
      <c r="G311" s="118">
        <v>3000</v>
      </c>
      <c r="H311" s="118">
        <v>3199</v>
      </c>
      <c r="I311" s="60" t="s">
        <v>757</v>
      </c>
      <c r="J311" s="60" t="s">
        <v>117</v>
      </c>
      <c r="K311" s="60" t="s">
        <v>758</v>
      </c>
      <c r="L311" s="59">
        <v>44</v>
      </c>
      <c r="M311" s="57">
        <v>26</v>
      </c>
      <c r="N311" s="57" t="s">
        <v>69</v>
      </c>
      <c r="AF311" s="61">
        <v>77986.7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17"/>
      <c r="AZ311" s="57">
        <v>2287.0093756185179</v>
      </c>
      <c r="BA311" s="57">
        <v>21.999909810773147</v>
      </c>
      <c r="BB311" s="57">
        <v>50314</v>
      </c>
      <c r="BC311" s="57"/>
    </row>
    <row r="312" spans="2:55" x14ac:dyDescent="0.3">
      <c r="B312" s="57" t="s">
        <v>66</v>
      </c>
      <c r="F312" s="57"/>
      <c r="G312" s="57"/>
      <c r="H312" s="57"/>
      <c r="I312" s="60" t="s">
        <v>759</v>
      </c>
      <c r="J312" s="60" t="s">
        <v>745</v>
      </c>
      <c r="K312" s="60" t="s">
        <v>745</v>
      </c>
      <c r="M312" s="57">
        <v>26</v>
      </c>
      <c r="AH312" s="57"/>
      <c r="AI312" s="57" t="s">
        <v>123</v>
      </c>
      <c r="AJ312" s="57" t="s">
        <v>736</v>
      </c>
      <c r="AK312" s="57"/>
      <c r="AL312" s="57"/>
      <c r="AN312" s="57"/>
      <c r="AO312" s="57"/>
      <c r="AQ312" s="57"/>
      <c r="AR312" s="57"/>
      <c r="AT312" s="57"/>
      <c r="AU312" s="57"/>
      <c r="AY312" s="57"/>
      <c r="BB312" s="57"/>
      <c r="BC312" s="57"/>
    </row>
    <row r="313" spans="2:55" x14ac:dyDescent="0.3">
      <c r="F313" s="57"/>
      <c r="G313" s="57"/>
      <c r="H313" s="57"/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57"/>
      <c r="BB313" s="57"/>
      <c r="BC313" s="57"/>
    </row>
    <row r="314" spans="2:55" x14ac:dyDescent="0.3">
      <c r="F314" s="57"/>
      <c r="G314" s="57"/>
      <c r="H314" s="57"/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57"/>
      <c r="BB314" s="57"/>
      <c r="BC314" s="57"/>
    </row>
    <row r="315" spans="2:55" x14ac:dyDescent="0.3">
      <c r="F315" s="57"/>
      <c r="G315" s="57"/>
      <c r="H315" s="57"/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57"/>
      <c r="BB315" s="57"/>
      <c r="BC315" s="57"/>
    </row>
    <row r="316" spans="2:55" x14ac:dyDescent="0.3">
      <c r="F316" s="57"/>
      <c r="G316" s="57"/>
      <c r="H316" s="57"/>
      <c r="AH316" s="57"/>
      <c r="AJ316" s="57"/>
      <c r="AK316" s="57"/>
      <c r="AL316" s="57"/>
      <c r="AN316" s="57"/>
      <c r="AO316" s="57"/>
      <c r="AQ316" s="57"/>
      <c r="AR316" s="57"/>
      <c r="AT316" s="57"/>
      <c r="AU316" s="57"/>
      <c r="AY316" s="57"/>
      <c r="BB316" s="57"/>
      <c r="BC316" s="57"/>
    </row>
    <row r="317" spans="2:55" x14ac:dyDescent="0.3">
      <c r="F317" s="57"/>
      <c r="G317" s="57"/>
      <c r="H317" s="57"/>
      <c r="AH317" s="57"/>
      <c r="AJ317" s="57"/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3">
      <c r="F318" s="57"/>
      <c r="G318" s="57"/>
      <c r="H318" s="57"/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57"/>
      <c r="BB318" s="57"/>
      <c r="BC318" s="57"/>
    </row>
    <row r="319" spans="2:55" x14ac:dyDescent="0.3">
      <c r="F319" s="57"/>
      <c r="G319" s="57"/>
      <c r="H319" s="57"/>
      <c r="AH319" s="57"/>
      <c r="AJ319" s="57"/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3">
      <c r="F320" s="57"/>
      <c r="G320" s="57"/>
      <c r="H320" s="57"/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57"/>
      <c r="BB320" s="57"/>
      <c r="BC320" s="57"/>
    </row>
    <row r="321" spans="9:33" s="57" customFormat="1" x14ac:dyDescent="0.3">
      <c r="I321" s="60"/>
      <c r="J321" s="60"/>
      <c r="K321" s="60"/>
      <c r="L321" s="59"/>
      <c r="AF321" s="61"/>
      <c r="AG321" s="61"/>
    </row>
    <row r="322" spans="9:33" s="57" customFormat="1" x14ac:dyDescent="0.3">
      <c r="I322" s="60"/>
      <c r="J322" s="60"/>
      <c r="K322" s="60"/>
      <c r="L322" s="59"/>
      <c r="AF322" s="61"/>
      <c r="AG322" s="61"/>
    </row>
    <row r="323" spans="9:33" s="57" customFormat="1" x14ac:dyDescent="0.3">
      <c r="I323" s="60"/>
      <c r="J323" s="60"/>
      <c r="K323" s="60"/>
      <c r="L323" s="59"/>
      <c r="AF323" s="61"/>
      <c r="AG323" s="61"/>
    </row>
    <row r="324" spans="9:33" s="57" customFormat="1" x14ac:dyDescent="0.3">
      <c r="I324" s="60"/>
      <c r="J324" s="60"/>
      <c r="K324" s="60"/>
      <c r="L324" s="59"/>
      <c r="AF324" s="61"/>
      <c r="AG324" s="61"/>
    </row>
    <row r="325" spans="9:33" s="57" customFormat="1" x14ac:dyDescent="0.3">
      <c r="I325" s="60"/>
      <c r="J325" s="60"/>
      <c r="K325" s="60"/>
      <c r="L325" s="59"/>
      <c r="AF325" s="61"/>
      <c r="AG325" s="61"/>
    </row>
    <row r="326" spans="9:33" s="57" customFormat="1" x14ac:dyDescent="0.3">
      <c r="I326" s="60"/>
      <c r="J326" s="60"/>
      <c r="K326" s="60"/>
      <c r="L326" s="59"/>
      <c r="AF326" s="61"/>
      <c r="AG326" s="61"/>
    </row>
    <row r="327" spans="9:33" s="57" customFormat="1" x14ac:dyDescent="0.3">
      <c r="I327" s="60"/>
      <c r="J327" s="60"/>
      <c r="K327" s="60"/>
      <c r="L327" s="59"/>
      <c r="AF327" s="61"/>
      <c r="AG327" s="61"/>
    </row>
    <row r="328" spans="9:33" s="57" customFormat="1" x14ac:dyDescent="0.3">
      <c r="I328" s="60"/>
      <c r="J328" s="60"/>
      <c r="K328" s="60"/>
      <c r="L328" s="59"/>
      <c r="AF328" s="61"/>
      <c r="AG328" s="61"/>
    </row>
    <row r="329" spans="9:33" s="57" customFormat="1" x14ac:dyDescent="0.3">
      <c r="I329" s="60"/>
      <c r="J329" s="60"/>
      <c r="K329" s="60"/>
      <c r="L329" s="59"/>
      <c r="AF329" s="61"/>
      <c r="AG329" s="61"/>
    </row>
    <row r="330" spans="9:33" s="57" customFormat="1" x14ac:dyDescent="0.3">
      <c r="I330" s="60"/>
      <c r="J330" s="60"/>
      <c r="K330" s="60"/>
      <c r="L330" s="59"/>
      <c r="AF330" s="61"/>
      <c r="AG330" s="61"/>
    </row>
    <row r="331" spans="9:33" s="57" customFormat="1" x14ac:dyDescent="0.3">
      <c r="I331" s="60"/>
      <c r="J331" s="60"/>
      <c r="K331" s="60"/>
      <c r="L331" s="59"/>
      <c r="AF331" s="61"/>
      <c r="AG331" s="61"/>
    </row>
    <row r="332" spans="9:33" s="57" customFormat="1" x14ac:dyDescent="0.3">
      <c r="I332" s="60"/>
      <c r="J332" s="60"/>
      <c r="K332" s="60"/>
      <c r="L332" s="59"/>
      <c r="AF332" s="61"/>
      <c r="AG332" s="61"/>
    </row>
    <row r="333" spans="9:33" s="57" customFormat="1" x14ac:dyDescent="0.3">
      <c r="I333" s="60"/>
      <c r="J333" s="60"/>
      <c r="K333" s="60"/>
      <c r="L333" s="59"/>
      <c r="AF333" s="61"/>
      <c r="AG333" s="61"/>
    </row>
    <row r="334" spans="9:33" s="57" customFormat="1" x14ac:dyDescent="0.3">
      <c r="I334" s="60"/>
      <c r="J334" s="60"/>
      <c r="K334" s="60"/>
      <c r="L334" s="59"/>
      <c r="AF334" s="61"/>
      <c r="AG334" s="61"/>
    </row>
    <row r="335" spans="9:33" s="57" customFormat="1" x14ac:dyDescent="0.3">
      <c r="I335" s="60"/>
      <c r="J335" s="60"/>
      <c r="K335" s="60"/>
      <c r="L335" s="59"/>
      <c r="AF335" s="61"/>
      <c r="AG335" s="61"/>
    </row>
    <row r="336" spans="9:33" s="57" customFormat="1" x14ac:dyDescent="0.3">
      <c r="I336" s="60"/>
      <c r="J336" s="60"/>
      <c r="K336" s="60"/>
      <c r="L336" s="59"/>
      <c r="AF336" s="61"/>
      <c r="AG336" s="61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</sheetData>
  <pageMargins left="0.7" right="0.7" top="0.75" bottom="0.75" header="0.3" footer="0.3"/>
  <pageSetup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7F14B"/>
  </sheetPr>
  <dimension ref="A1:BD417"/>
  <sheetViews>
    <sheetView topLeftCell="I2" workbookViewId="0">
      <pane ySplit="1" topLeftCell="A3" activePane="bottomLeft" state="frozen"/>
      <selection activeCell="J18" sqref="J18"/>
      <selection pane="bottomLeft" activeCell="I11" sqref="I11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22" t="s">
        <v>66</v>
      </c>
      <c r="C3" s="22"/>
      <c r="D3" s="22" t="s">
        <v>930</v>
      </c>
      <c r="E3" s="22"/>
      <c r="F3" s="27"/>
      <c r="G3" s="224">
        <v>4600</v>
      </c>
      <c r="H3" s="224">
        <v>4799</v>
      </c>
      <c r="I3" s="28" t="s">
        <v>377</v>
      </c>
      <c r="J3" s="28" t="s">
        <v>378</v>
      </c>
      <c r="K3" s="28" t="s">
        <v>75</v>
      </c>
      <c r="L3" s="29">
        <v>45</v>
      </c>
      <c r="M3" s="22">
        <v>1</v>
      </c>
      <c r="N3" s="57" t="s">
        <v>69</v>
      </c>
      <c r="AF3" s="61">
        <v>56234</v>
      </c>
      <c r="AH3" s="39" t="s">
        <v>931</v>
      </c>
      <c r="AY3" s="117"/>
      <c r="AZ3" s="57">
        <v>1473.9232302897426</v>
      </c>
      <c r="BA3" s="57">
        <v>24.614579141186415</v>
      </c>
      <c r="BB3" s="62">
        <v>36280</v>
      </c>
      <c r="BC3" s="42">
        <f t="shared" ref="BC3:BC33" si="0">BB3/(5280*11.67)</f>
        <v>0.58879281244319803</v>
      </c>
      <c r="BD3" s="99"/>
    </row>
    <row r="4" spans="1:56" ht="15" customHeight="1" x14ac:dyDescent="0.25">
      <c r="A4" s="98"/>
      <c r="B4" s="22" t="s">
        <v>66</v>
      </c>
      <c r="C4" s="22"/>
      <c r="D4" s="22" t="s">
        <v>843</v>
      </c>
      <c r="E4" s="22"/>
      <c r="F4" s="22"/>
      <c r="G4" s="172"/>
      <c r="H4" s="172"/>
      <c r="I4" s="28" t="s">
        <v>384</v>
      </c>
      <c r="J4" s="28" t="s">
        <v>385</v>
      </c>
      <c r="K4" s="28" t="s">
        <v>386</v>
      </c>
      <c r="L4" s="29">
        <v>27</v>
      </c>
      <c r="M4" s="22">
        <v>1</v>
      </c>
      <c r="N4" s="22" t="s">
        <v>102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3">
        <v>23741.651999999965</v>
      </c>
      <c r="AG4" s="43" t="s">
        <v>844</v>
      </c>
      <c r="AH4" s="22" t="s">
        <v>931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192"/>
      <c r="AZ4" s="57">
        <v>654.03999999999905</v>
      </c>
      <c r="BA4" s="57">
        <v>22</v>
      </c>
      <c r="BB4" s="57">
        <v>14388.879999999979</v>
      </c>
      <c r="BC4" s="42">
        <f t="shared" si="0"/>
        <v>0.23351899457297881</v>
      </c>
      <c r="BD4" s="99"/>
    </row>
    <row r="5" spans="1:56" ht="15" customHeight="1" x14ac:dyDescent="0.25">
      <c r="A5" s="98"/>
      <c r="B5" s="22" t="s">
        <v>66</v>
      </c>
      <c r="C5" s="22"/>
      <c r="D5" s="22" t="s">
        <v>843</v>
      </c>
      <c r="E5" s="22"/>
      <c r="F5" s="22"/>
      <c r="G5" s="172">
        <v>2958</v>
      </c>
      <c r="H5" s="172">
        <v>3299</v>
      </c>
      <c r="I5" s="28" t="s">
        <v>386</v>
      </c>
      <c r="J5" s="28" t="s">
        <v>384</v>
      </c>
      <c r="K5" s="28" t="s">
        <v>388</v>
      </c>
      <c r="L5" s="29">
        <v>51</v>
      </c>
      <c r="M5" s="22">
        <v>1</v>
      </c>
      <c r="N5" s="22" t="s">
        <v>71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43">
        <v>155675.85</v>
      </c>
      <c r="AG5" s="43">
        <f>29122.48+131390.55</f>
        <v>160513.03</v>
      </c>
      <c r="AH5" s="22" t="s">
        <v>931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92"/>
      <c r="AZ5" s="57">
        <v>4193.0787933590809</v>
      </c>
      <c r="BA5" s="57">
        <v>22.501127369566287</v>
      </c>
      <c r="BB5" s="57">
        <v>94349</v>
      </c>
      <c r="BC5" s="42">
        <f t="shared" si="0"/>
        <v>1.5312021240684479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1117</v>
      </c>
      <c r="H6" s="116">
        <v>1499</v>
      </c>
      <c r="I6" s="60" t="s">
        <v>220</v>
      </c>
      <c r="J6" s="60" t="s">
        <v>67</v>
      </c>
      <c r="K6" s="60" t="s">
        <v>75</v>
      </c>
      <c r="L6" s="59">
        <v>47</v>
      </c>
      <c r="M6" s="57">
        <v>1</v>
      </c>
      <c r="N6" s="57" t="s">
        <v>69</v>
      </c>
      <c r="AF6" s="61">
        <v>106322.25</v>
      </c>
      <c r="AG6" s="61">
        <v>53022.19</v>
      </c>
      <c r="AY6" s="117"/>
      <c r="AZ6" s="57">
        <v>1429.0490569125839</v>
      </c>
      <c r="BA6" s="57">
        <v>47.999751770730114</v>
      </c>
      <c r="BB6" s="62">
        <v>68595</v>
      </c>
      <c r="BC6" s="42">
        <f t="shared" si="0"/>
        <v>1.1132371270546078</v>
      </c>
      <c r="BD6" s="99"/>
    </row>
    <row r="7" spans="1:56" ht="15" customHeight="1" x14ac:dyDescent="0.25">
      <c r="A7" s="98"/>
      <c r="B7" s="57" t="s">
        <v>66</v>
      </c>
      <c r="D7" s="57" t="s">
        <v>881</v>
      </c>
      <c r="G7" s="116">
        <v>1100</v>
      </c>
      <c r="H7" s="116">
        <v>1199</v>
      </c>
      <c r="I7" s="60" t="s">
        <v>379</v>
      </c>
      <c r="J7" s="60" t="s">
        <v>380</v>
      </c>
      <c r="K7" s="60" t="s">
        <v>75</v>
      </c>
      <c r="L7" s="59">
        <v>32</v>
      </c>
      <c r="M7" s="57">
        <v>1</v>
      </c>
      <c r="N7" s="57" t="s">
        <v>69</v>
      </c>
      <c r="AF7" s="61">
        <v>13061.85</v>
      </c>
      <c r="AG7" s="61" t="s">
        <v>898</v>
      </c>
      <c r="AY7" s="117"/>
      <c r="AZ7" s="57">
        <v>324</v>
      </c>
      <c r="BA7" s="57">
        <v>26</v>
      </c>
      <c r="BB7" s="62">
        <v>8427</v>
      </c>
      <c r="BC7" s="42">
        <f t="shared" si="0"/>
        <v>0.13676287294539222</v>
      </c>
      <c r="BD7" s="99"/>
    </row>
    <row r="8" spans="1:56" ht="15" customHeight="1" x14ac:dyDescent="0.25">
      <c r="A8" s="98"/>
      <c r="B8" s="57" t="s">
        <v>66</v>
      </c>
      <c r="D8" s="57" t="s">
        <v>881</v>
      </c>
      <c r="G8" s="116">
        <v>4000</v>
      </c>
      <c r="H8" s="116">
        <v>4299</v>
      </c>
      <c r="I8" s="60" t="s">
        <v>381</v>
      </c>
      <c r="J8" s="60" t="s">
        <v>382</v>
      </c>
      <c r="K8" s="60" t="s">
        <v>173</v>
      </c>
      <c r="L8" s="59">
        <v>26.706005794464751</v>
      </c>
      <c r="M8" s="57">
        <v>1</v>
      </c>
      <c r="N8" s="57" t="s">
        <v>69</v>
      </c>
      <c r="AF8" s="61">
        <v>58683.418500000007</v>
      </c>
      <c r="AG8" s="61" t="s">
        <v>898</v>
      </c>
      <c r="AY8" s="117"/>
      <c r="AZ8" s="57">
        <v>1316.89</v>
      </c>
      <c r="BA8" s="57">
        <v>28.5</v>
      </c>
      <c r="BB8" s="62">
        <v>37860.270000000004</v>
      </c>
      <c r="BC8" s="42">
        <f t="shared" si="0"/>
        <v>0.61443921866479712</v>
      </c>
      <c r="BD8" s="99"/>
    </row>
    <row r="9" spans="1:56" ht="15" customHeight="1" x14ac:dyDescent="0.25">
      <c r="A9" s="98"/>
      <c r="B9" s="57" t="s">
        <v>66</v>
      </c>
      <c r="D9" s="57" t="s">
        <v>337</v>
      </c>
      <c r="E9" s="58"/>
      <c r="G9" s="57">
        <v>2600</v>
      </c>
      <c r="H9" s="57">
        <v>4427</v>
      </c>
      <c r="I9" s="60" t="s">
        <v>88</v>
      </c>
      <c r="J9" s="60" t="s">
        <v>221</v>
      </c>
      <c r="K9" s="60" t="s">
        <v>220</v>
      </c>
      <c r="L9" s="84">
        <v>40.069371675598141</v>
      </c>
      <c r="M9" s="57">
        <v>1</v>
      </c>
      <c r="N9" s="57" t="s">
        <v>69</v>
      </c>
      <c r="AF9" s="61">
        <v>311221.40000000002</v>
      </c>
      <c r="AG9" s="61">
        <f>78835.19+166599.62</f>
        <v>245434.81</v>
      </c>
      <c r="AM9" s="65"/>
      <c r="AY9" s="66" t="s">
        <v>383</v>
      </c>
      <c r="AZ9" s="57">
        <v>5697.0894867738443</v>
      </c>
      <c r="BA9" s="57">
        <v>35.243961055226904</v>
      </c>
      <c r="BB9" s="100">
        <v>200788</v>
      </c>
      <c r="BC9" s="42">
        <f t="shared" si="0"/>
        <v>3.2586144218534967</v>
      </c>
      <c r="BD9" s="99"/>
    </row>
    <row r="10" spans="1:56" ht="15" customHeight="1" x14ac:dyDescent="0.25">
      <c r="A10" s="98"/>
      <c r="B10" s="57" t="s">
        <v>66</v>
      </c>
      <c r="D10" s="38"/>
      <c r="G10" s="116">
        <v>1032</v>
      </c>
      <c r="H10" s="116">
        <v>1299</v>
      </c>
      <c r="I10" s="60" t="s">
        <v>224</v>
      </c>
      <c r="J10" s="60" t="s">
        <v>212</v>
      </c>
      <c r="K10" s="60" t="s">
        <v>88</v>
      </c>
      <c r="L10" s="59">
        <v>35.034042179241993</v>
      </c>
      <c r="M10" s="57">
        <v>1</v>
      </c>
      <c r="N10" s="57" t="s">
        <v>69</v>
      </c>
      <c r="AF10" s="61">
        <v>109708.75199999995</v>
      </c>
      <c r="AY10" s="117"/>
      <c r="AZ10" s="57">
        <v>2022.339999999999</v>
      </c>
      <c r="BA10" s="57">
        <v>35</v>
      </c>
      <c r="BB10" s="62">
        <v>70779.839999999967</v>
      </c>
      <c r="BC10" s="42">
        <f t="shared" si="0"/>
        <v>1.1486951780010901</v>
      </c>
      <c r="BD10" s="99"/>
    </row>
    <row r="11" spans="1:56" ht="15" customHeight="1" x14ac:dyDescent="0.25">
      <c r="A11" s="98"/>
      <c r="B11" s="38" t="s">
        <v>66</v>
      </c>
      <c r="C11" s="38"/>
      <c r="D11" s="38"/>
      <c r="E11" s="58"/>
      <c r="G11" s="74">
        <v>2100</v>
      </c>
      <c r="H11" s="74">
        <v>2136</v>
      </c>
      <c r="I11" s="76" t="s">
        <v>129</v>
      </c>
      <c r="J11" s="75" t="s">
        <v>168</v>
      </c>
      <c r="K11" s="75" t="s">
        <v>169</v>
      </c>
      <c r="L11" s="77">
        <v>33</v>
      </c>
      <c r="M11" s="78">
        <v>1</v>
      </c>
      <c r="N11" s="79" t="s">
        <v>69</v>
      </c>
      <c r="AB11" s="59" t="s">
        <v>305</v>
      </c>
      <c r="AF11" s="119">
        <v>110276</v>
      </c>
      <c r="AY11" s="80" t="s">
        <v>170</v>
      </c>
      <c r="AZ11" s="81">
        <v>862</v>
      </c>
      <c r="BA11" s="74">
        <v>32</v>
      </c>
      <c r="BB11" s="82">
        <v>27569</v>
      </c>
      <c r="BC11" s="42">
        <f t="shared" si="0"/>
        <v>0.44742086676533976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1800</v>
      </c>
      <c r="H12" s="74">
        <v>2125</v>
      </c>
      <c r="I12" s="76" t="s">
        <v>72</v>
      </c>
      <c r="J12" s="76" t="s">
        <v>75</v>
      </c>
      <c r="K12" s="76" t="s">
        <v>171</v>
      </c>
      <c r="L12" s="74">
        <v>36.145054945054945</v>
      </c>
      <c r="M12" s="79">
        <v>1</v>
      </c>
      <c r="N12" s="79" t="s">
        <v>69</v>
      </c>
      <c r="Q12" s="59"/>
      <c r="R12" s="59"/>
      <c r="S12" s="63"/>
      <c r="T12" s="59"/>
      <c r="V12" s="59"/>
      <c r="W12" s="61"/>
      <c r="X12" s="61"/>
      <c r="Y12" s="61"/>
      <c r="Z12" s="61"/>
      <c r="AA12" s="61"/>
      <c r="AB12" s="59">
        <v>3</v>
      </c>
      <c r="AC12" s="63"/>
      <c r="AD12" s="23"/>
      <c r="AE12" s="24"/>
      <c r="AF12" s="119">
        <v>52188.5</v>
      </c>
      <c r="AG12" s="25"/>
      <c r="AY12" s="80" t="s">
        <v>172</v>
      </c>
      <c r="AZ12" s="81">
        <v>1342.940862323863</v>
      </c>
      <c r="BA12" s="74">
        <v>25.071841169339709</v>
      </c>
      <c r="BB12" s="82">
        <v>33670</v>
      </c>
      <c r="BC12" s="42">
        <f t="shared" si="0"/>
        <v>0.54643478486666153</v>
      </c>
      <c r="BD12" s="99"/>
    </row>
    <row r="13" spans="1:56" ht="15" customHeight="1" x14ac:dyDescent="0.25">
      <c r="A13" s="98"/>
      <c r="B13" s="57" t="s">
        <v>66</v>
      </c>
      <c r="E13" s="58"/>
      <c r="G13" s="74">
        <v>2000</v>
      </c>
      <c r="H13" s="74">
        <v>2199</v>
      </c>
      <c r="I13" s="76" t="s">
        <v>173</v>
      </c>
      <c r="J13" s="76" t="s">
        <v>130</v>
      </c>
      <c r="K13" s="76" t="s">
        <v>174</v>
      </c>
      <c r="L13" s="74">
        <v>41.104051141729421</v>
      </c>
      <c r="M13" s="79">
        <v>1</v>
      </c>
      <c r="N13" s="79" t="s">
        <v>69</v>
      </c>
      <c r="AB13" s="59">
        <v>1</v>
      </c>
      <c r="AF13" s="119">
        <v>64010.35</v>
      </c>
      <c r="AY13" s="80" t="s">
        <v>175</v>
      </c>
      <c r="AZ13" s="81">
        <v>1717.4638482538398</v>
      </c>
      <c r="BA13" s="74">
        <v>24.045338737107631</v>
      </c>
      <c r="BB13" s="82">
        <v>41297</v>
      </c>
      <c r="BC13" s="42">
        <f t="shared" si="0"/>
        <v>0.6702143543403184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1100</v>
      </c>
      <c r="H14" s="116">
        <v>1401</v>
      </c>
      <c r="I14" s="60" t="s">
        <v>173</v>
      </c>
      <c r="J14" s="60" t="s">
        <v>67</v>
      </c>
      <c r="K14" s="60" t="s">
        <v>75</v>
      </c>
      <c r="L14" s="59">
        <v>48</v>
      </c>
      <c r="M14" s="57">
        <v>1</v>
      </c>
      <c r="N14" s="57" t="s">
        <v>69</v>
      </c>
      <c r="AF14" s="61">
        <v>58766.700000000004</v>
      </c>
      <c r="AG14" s="61" t="s">
        <v>898</v>
      </c>
      <c r="AY14" s="117"/>
      <c r="AZ14" s="57">
        <v>1354.0409002558022</v>
      </c>
      <c r="BA14" s="57">
        <v>28.00063129026411</v>
      </c>
      <c r="BB14" s="62">
        <v>37914</v>
      </c>
      <c r="BC14" s="42">
        <f t="shared" si="0"/>
        <v>0.61531120978421749</v>
      </c>
      <c r="BD14" s="99"/>
    </row>
    <row r="15" spans="1:56" ht="15" customHeight="1" x14ac:dyDescent="0.25">
      <c r="A15" s="98"/>
      <c r="B15" s="57" t="s">
        <v>66</v>
      </c>
      <c r="D15" s="57" t="s">
        <v>881</v>
      </c>
      <c r="G15" s="116">
        <v>1140</v>
      </c>
      <c r="H15" s="116">
        <v>1199</v>
      </c>
      <c r="I15" s="60" t="s">
        <v>387</v>
      </c>
      <c r="J15" s="60" t="s">
        <v>67</v>
      </c>
      <c r="K15" s="60" t="s">
        <v>380</v>
      </c>
      <c r="L15" s="59">
        <v>62</v>
      </c>
      <c r="M15" s="57">
        <v>1</v>
      </c>
      <c r="N15" s="57" t="s">
        <v>69</v>
      </c>
      <c r="AF15" s="61">
        <v>23591</v>
      </c>
      <c r="AG15" s="61" t="s">
        <v>898</v>
      </c>
      <c r="AY15" s="117"/>
      <c r="AZ15" s="57">
        <v>507</v>
      </c>
      <c r="BA15" s="57">
        <v>30</v>
      </c>
      <c r="BB15" s="62">
        <v>15220</v>
      </c>
      <c r="BC15" s="42">
        <f t="shared" si="0"/>
        <v>0.247007348549765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G16" s="61" t="s">
        <v>898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D33" s="57" t="s">
        <v>928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E34" s="58"/>
      <c r="G34" s="57"/>
      <c r="H34" s="57"/>
      <c r="I34" s="33" t="s">
        <v>932</v>
      </c>
      <c r="J34" s="60" t="s">
        <v>89</v>
      </c>
      <c r="K34" s="60" t="s">
        <v>75</v>
      </c>
      <c r="L34" s="84">
        <v>52</v>
      </c>
      <c r="M34" s="57">
        <v>3</v>
      </c>
      <c r="N34" s="57" t="s">
        <v>69</v>
      </c>
      <c r="AB34" s="59"/>
      <c r="AF34" s="61">
        <v>60000</v>
      </c>
      <c r="AI34" s="57" t="s">
        <v>933</v>
      </c>
      <c r="AY34" s="66" t="s">
        <v>934</v>
      </c>
      <c r="AZ34" s="62"/>
      <c r="BA34" s="62"/>
      <c r="BB34" s="100"/>
      <c r="BC34" s="42"/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410</v>
      </c>
      <c r="J35" s="60" t="s">
        <v>78</v>
      </c>
      <c r="K35" s="60" t="s">
        <v>180</v>
      </c>
      <c r="L35" s="59">
        <v>56</v>
      </c>
      <c r="M35" s="57">
        <v>3</v>
      </c>
      <c r="N35" s="57" t="s">
        <v>69</v>
      </c>
      <c r="AF35" s="61">
        <v>31238.7</v>
      </c>
      <c r="AY35" s="117"/>
      <c r="AZ35" s="57">
        <v>629.79764892583194</v>
      </c>
      <c r="BA35" s="57">
        <v>32.00075458264125</v>
      </c>
      <c r="BB35" s="62">
        <v>20154</v>
      </c>
      <c r="BC35" s="42">
        <f>BB35/(5280*11.67)</f>
        <v>0.32708187271169276</v>
      </c>
      <c r="BD35" s="99"/>
    </row>
    <row r="36" spans="1:56" ht="15" customHeight="1" x14ac:dyDescent="0.25">
      <c r="A36" s="104"/>
      <c r="E36" s="58"/>
      <c r="G36" s="57"/>
      <c r="H36" s="57"/>
      <c r="I36" s="33" t="s">
        <v>410</v>
      </c>
      <c r="J36" s="60" t="s">
        <v>935</v>
      </c>
      <c r="K36" s="60" t="s">
        <v>936</v>
      </c>
      <c r="L36" s="84">
        <v>27</v>
      </c>
      <c r="M36" s="57">
        <v>3</v>
      </c>
      <c r="N36" s="57" t="s">
        <v>69</v>
      </c>
      <c r="AB36" s="59"/>
      <c r="AF36" s="61">
        <v>50000</v>
      </c>
      <c r="AI36" s="57" t="s">
        <v>933</v>
      </c>
      <c r="AY36" s="66" t="s">
        <v>934</v>
      </c>
      <c r="AZ36" s="62"/>
      <c r="BA36" s="62"/>
      <c r="BB36" s="100"/>
      <c r="BC36" s="42"/>
      <c r="BD36" s="99"/>
    </row>
    <row r="37" spans="1:56" ht="15" customHeight="1" x14ac:dyDescent="0.25">
      <c r="A37" s="104"/>
      <c r="B37" s="57" t="s">
        <v>66</v>
      </c>
      <c r="D37" s="57" t="s">
        <v>928</v>
      </c>
      <c r="G37" s="116"/>
      <c r="H37" s="116"/>
      <c r="I37" s="60" t="s">
        <v>409</v>
      </c>
      <c r="J37" s="60" t="s">
        <v>78</v>
      </c>
      <c r="K37" s="60" t="s">
        <v>180</v>
      </c>
      <c r="L37" s="59">
        <v>34</v>
      </c>
      <c r="M37" s="57">
        <v>3</v>
      </c>
      <c r="N37" s="57" t="s">
        <v>69</v>
      </c>
      <c r="AF37" s="61">
        <v>28873.4</v>
      </c>
      <c r="AY37" s="117"/>
      <c r="AZ37" s="57">
        <v>620.94619409046004</v>
      </c>
      <c r="BA37" s="57">
        <v>29.999378653549257</v>
      </c>
      <c r="BB37" s="62">
        <v>18628</v>
      </c>
      <c r="BC37" s="42">
        <f>BB37/(5280*11.67)</f>
        <v>0.30231622133935759</v>
      </c>
      <c r="BD37" s="99"/>
    </row>
    <row r="38" spans="1:56" ht="15" customHeight="1" x14ac:dyDescent="0.25">
      <c r="A38" s="104"/>
      <c r="B38" s="57" t="s">
        <v>66</v>
      </c>
      <c r="E38" s="58"/>
      <c r="G38" s="59"/>
      <c r="H38" s="59"/>
      <c r="I38" s="33" t="s">
        <v>225</v>
      </c>
      <c r="L38" s="84"/>
      <c r="M38" s="57">
        <v>3</v>
      </c>
      <c r="N38" s="57" t="s">
        <v>69</v>
      </c>
      <c r="AB38" s="59"/>
      <c r="AF38" s="61">
        <v>50000</v>
      </c>
      <c r="AY38" s="66"/>
      <c r="AZ38" s="62"/>
      <c r="BA38" s="62"/>
      <c r="BB38" s="100"/>
      <c r="BC38" s="42">
        <f>BB38/(5280*11.67)</f>
        <v>0</v>
      </c>
      <c r="BD38" s="99"/>
    </row>
    <row r="39" spans="1:56" ht="15" customHeight="1" x14ac:dyDescent="0.25">
      <c r="A39" s="104"/>
      <c r="B39" s="57" t="s">
        <v>66</v>
      </c>
      <c r="E39" s="58"/>
      <c r="G39" s="57">
        <v>2200</v>
      </c>
      <c r="H39" s="57">
        <v>2299</v>
      </c>
      <c r="I39" s="60" t="s">
        <v>226</v>
      </c>
      <c r="J39" s="60" t="s">
        <v>227</v>
      </c>
      <c r="K39" s="60" t="s">
        <v>228</v>
      </c>
      <c r="L39" s="84">
        <v>61.375659437280184</v>
      </c>
      <c r="M39" s="57">
        <v>3</v>
      </c>
      <c r="N39" s="57" t="s">
        <v>69</v>
      </c>
      <c r="AB39" s="59"/>
      <c r="AF39" s="61">
        <v>21154.400000000001</v>
      </c>
      <c r="AY39" s="66"/>
      <c r="AZ39" s="62">
        <v>758.20571462969406</v>
      </c>
      <c r="BA39" s="62">
        <v>18.000391894521201</v>
      </c>
      <c r="BB39" s="100">
        <v>13648</v>
      </c>
      <c r="BC39" s="42">
        <f>BB39/(5280*11.67)</f>
        <v>0.22149515722780505</v>
      </c>
      <c r="BD39" s="99"/>
    </row>
    <row r="40" spans="1:56" ht="15" customHeight="1" x14ac:dyDescent="0.25">
      <c r="A40" s="104"/>
      <c r="B40" s="57" t="s">
        <v>66</v>
      </c>
      <c r="D40" s="57" t="s">
        <v>928</v>
      </c>
      <c r="G40" s="116"/>
      <c r="H40" s="116"/>
      <c r="I40" s="60" t="s">
        <v>180</v>
      </c>
      <c r="J40" s="60" t="s">
        <v>89</v>
      </c>
      <c r="K40" s="60" t="s">
        <v>409</v>
      </c>
      <c r="L40" s="59">
        <v>47</v>
      </c>
      <c r="M40" s="57">
        <v>3</v>
      </c>
      <c r="N40" s="57" t="s">
        <v>69</v>
      </c>
      <c r="AF40" s="61">
        <v>50573.4</v>
      </c>
      <c r="AY40" s="117"/>
      <c r="AZ40" s="57">
        <v>1483.1220273127169</v>
      </c>
      <c r="BA40" s="57">
        <v>21.999538405561264</v>
      </c>
      <c r="BB40" s="62">
        <v>32628</v>
      </c>
      <c r="BC40" s="42">
        <f>BB40/(5280*11.67)</f>
        <v>0.5295240320947262</v>
      </c>
      <c r="BD40" s="99"/>
    </row>
    <row r="41" spans="1:56" ht="15" customHeight="1" x14ac:dyDescent="0.25">
      <c r="A41" s="104"/>
      <c r="E41" s="58"/>
      <c r="G41" s="57"/>
      <c r="H41" s="57"/>
      <c r="I41" s="33" t="s">
        <v>937</v>
      </c>
      <c r="J41" s="60" t="s">
        <v>938</v>
      </c>
      <c r="K41" s="60" t="s">
        <v>939</v>
      </c>
      <c r="L41" s="84">
        <v>39</v>
      </c>
      <c r="M41" s="57">
        <v>3</v>
      </c>
      <c r="N41" s="57" t="s">
        <v>69</v>
      </c>
      <c r="AB41" s="59"/>
      <c r="AF41" s="61">
        <v>67500</v>
      </c>
      <c r="AI41" s="57" t="s">
        <v>933</v>
      </c>
      <c r="AY41" s="66" t="s">
        <v>934</v>
      </c>
      <c r="AZ41" s="62"/>
      <c r="BA41" s="62"/>
      <c r="BB41" s="100"/>
      <c r="BC41" s="42"/>
      <c r="BD41" s="99"/>
    </row>
    <row r="42" spans="1:56" ht="15" customHeight="1" x14ac:dyDescent="0.25">
      <c r="A42" s="104"/>
      <c r="E42" s="58"/>
      <c r="G42" s="57"/>
      <c r="H42" s="57"/>
      <c r="I42" s="33" t="s">
        <v>935</v>
      </c>
      <c r="J42" s="60" t="s">
        <v>89</v>
      </c>
      <c r="K42" s="60" t="s">
        <v>410</v>
      </c>
      <c r="L42" s="84">
        <v>19</v>
      </c>
      <c r="M42" s="57">
        <v>3</v>
      </c>
      <c r="N42" s="57" t="s">
        <v>69</v>
      </c>
      <c r="AB42" s="59"/>
      <c r="AF42" s="61">
        <v>50000</v>
      </c>
      <c r="AI42" s="57" t="s">
        <v>933</v>
      </c>
      <c r="AY42" s="66" t="s">
        <v>934</v>
      </c>
      <c r="AZ42" s="62"/>
      <c r="BA42" s="62"/>
      <c r="BB42" s="100"/>
      <c r="BC42" s="42"/>
      <c r="BD42" s="99"/>
    </row>
    <row r="43" spans="1:56" ht="15" customHeight="1" x14ac:dyDescent="0.3">
      <c r="A43" s="104"/>
      <c r="B43" s="22" t="s">
        <v>66</v>
      </c>
      <c r="C43" s="22"/>
      <c r="D43" s="22" t="s">
        <v>926</v>
      </c>
      <c r="E43" s="22"/>
      <c r="F43" s="22"/>
      <c r="G43" s="22"/>
      <c r="H43" s="22"/>
      <c r="I43" s="28" t="s">
        <v>882</v>
      </c>
      <c r="J43" s="28" t="s">
        <v>883</v>
      </c>
      <c r="K43" s="28" t="s">
        <v>206</v>
      </c>
      <c r="L43" s="29"/>
      <c r="M43" s="22">
        <v>4</v>
      </c>
      <c r="N43" s="22" t="s">
        <v>69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50000</v>
      </c>
      <c r="AG43" s="43">
        <v>25769.15</v>
      </c>
      <c r="AH43" s="22" t="s">
        <v>931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884</v>
      </c>
      <c r="AZ43" s="22"/>
      <c r="BA43" s="22"/>
      <c r="BB43" s="22"/>
      <c r="BC43" s="22"/>
      <c r="BD43" s="99"/>
    </row>
    <row r="44" spans="1:56" ht="15" customHeight="1" x14ac:dyDescent="0.25">
      <c r="A44" s="104"/>
      <c r="B44" s="22" t="s">
        <v>66</v>
      </c>
      <c r="C44" s="22"/>
      <c r="D44" s="22" t="s">
        <v>316</v>
      </c>
      <c r="E44" s="22"/>
      <c r="F44" s="26"/>
      <c r="G44" s="22">
        <v>100</v>
      </c>
      <c r="H44" s="22">
        <v>199</v>
      </c>
      <c r="I44" s="28" t="s">
        <v>144</v>
      </c>
      <c r="J44" s="28" t="s">
        <v>229</v>
      </c>
      <c r="K44" s="28" t="s">
        <v>230</v>
      </c>
      <c r="L44" s="89">
        <v>40.442975376901678</v>
      </c>
      <c r="M44" s="22">
        <v>4</v>
      </c>
      <c r="N44" s="22" t="s">
        <v>69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3">
        <v>45134.450000000004</v>
      </c>
      <c r="AG44" s="43">
        <f>832.3+38611.62+320</f>
        <v>39763.920000000006</v>
      </c>
      <c r="AH44" s="22" t="s">
        <v>761</v>
      </c>
      <c r="AI44" s="22"/>
      <c r="AJ44" s="29"/>
      <c r="AK44" s="43"/>
      <c r="AL44" s="43"/>
      <c r="AM44" s="22"/>
      <c r="AN44" s="43"/>
      <c r="AO44" s="43"/>
      <c r="AP44" s="22"/>
      <c r="AQ44" s="22"/>
      <c r="AR44" s="22"/>
      <c r="AS44" s="22"/>
      <c r="AT44" s="22"/>
      <c r="AU44" s="22"/>
      <c r="AV44" s="22"/>
      <c r="AW44" s="22"/>
      <c r="AX44" s="22"/>
      <c r="AY44" s="174"/>
      <c r="AZ44" s="22">
        <v>798.6543012029839</v>
      </c>
      <c r="BA44" s="22">
        <v>36.460080357845833</v>
      </c>
      <c r="BB44" s="44">
        <v>29119</v>
      </c>
      <c r="BC44" s="42">
        <f t="shared" ref="BC44:BC75" si="1">BB44/(5280*11.67)</f>
        <v>0.47257601724182702</v>
      </c>
      <c r="BD44" s="99"/>
    </row>
    <row r="45" spans="1:56" ht="15" customHeight="1" x14ac:dyDescent="0.25">
      <c r="A45" s="104"/>
      <c r="B45" s="22" t="s">
        <v>66</v>
      </c>
      <c r="C45" s="22"/>
      <c r="D45" s="22" t="s">
        <v>316</v>
      </c>
      <c r="E45" s="26"/>
      <c r="F45" s="27"/>
      <c r="G45" s="22">
        <v>600</v>
      </c>
      <c r="H45" s="22">
        <v>1299</v>
      </c>
      <c r="I45" s="28" t="s">
        <v>145</v>
      </c>
      <c r="J45" s="28" t="s">
        <v>146</v>
      </c>
      <c r="K45" s="28" t="s">
        <v>144</v>
      </c>
      <c r="L45" s="89">
        <v>57.385242398339237</v>
      </c>
      <c r="M45" s="22">
        <v>4</v>
      </c>
      <c r="N45" s="22" t="s">
        <v>69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>
        <v>203087.2</v>
      </c>
      <c r="AG45" s="43" t="s">
        <v>764</v>
      </c>
      <c r="AH45" s="27" t="s">
        <v>761</v>
      </c>
      <c r="AI45" s="22"/>
      <c r="AJ45" s="29"/>
      <c r="AK45" s="43"/>
      <c r="AL45" s="43"/>
      <c r="AM45" s="22"/>
      <c r="AN45" s="43"/>
      <c r="AO45" s="43"/>
      <c r="AP45" s="22"/>
      <c r="AQ45" s="43"/>
      <c r="AR45" s="43"/>
      <c r="AS45" s="22"/>
      <c r="AT45" s="43"/>
      <c r="AU45" s="43"/>
      <c r="AV45" s="22"/>
      <c r="AW45" s="22"/>
      <c r="AX45" s="22"/>
      <c r="AY45" s="173"/>
      <c r="AZ45" s="22">
        <v>3881.86</v>
      </c>
      <c r="BA45" s="22">
        <v>33.752891655031348</v>
      </c>
      <c r="BB45" s="44">
        <v>131024</v>
      </c>
      <c r="BC45" s="42">
        <f t="shared" si="1"/>
        <v>2.1264054426008152</v>
      </c>
      <c r="BD45" s="99"/>
    </row>
    <row r="46" spans="1:56" ht="15" customHeight="1" x14ac:dyDescent="0.25">
      <c r="A46" s="104"/>
      <c r="B46" s="22" t="s">
        <v>66</v>
      </c>
      <c r="C46" s="22"/>
      <c r="D46" s="22" t="s">
        <v>361</v>
      </c>
      <c r="E46" s="26"/>
      <c r="F46" s="27"/>
      <c r="G46" s="22"/>
      <c r="H46" s="22"/>
      <c r="I46" s="28" t="s">
        <v>307</v>
      </c>
      <c r="J46" s="28" t="s">
        <v>308</v>
      </c>
      <c r="K46" s="28" t="s">
        <v>75</v>
      </c>
      <c r="L46" s="89"/>
      <c r="M46" s="22">
        <v>4</v>
      </c>
      <c r="N46" s="22" t="s">
        <v>69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9"/>
      <c r="AC46" s="22"/>
      <c r="AD46" s="22"/>
      <c r="AE46" s="22"/>
      <c r="AF46" s="43">
        <v>12500</v>
      </c>
      <c r="AG46" s="43">
        <f>7213.09+10295.93</f>
        <v>17509.02</v>
      </c>
      <c r="AH46" s="27" t="s">
        <v>761</v>
      </c>
      <c r="AI46" s="22" t="s">
        <v>159</v>
      </c>
      <c r="AJ46" s="29" t="s">
        <v>309</v>
      </c>
      <c r="AK46" s="43">
        <v>3432.86</v>
      </c>
      <c r="AL46" s="43"/>
      <c r="AM46" s="22" t="s">
        <v>310</v>
      </c>
      <c r="AN46" s="43">
        <v>9067.14</v>
      </c>
      <c r="AO46" s="43"/>
      <c r="AP46" s="22"/>
      <c r="AQ46" s="43"/>
      <c r="AR46" s="43"/>
      <c r="AS46" s="22"/>
      <c r="AT46" s="43"/>
      <c r="AU46" s="43"/>
      <c r="AV46" s="22"/>
      <c r="AW46" s="22"/>
      <c r="AX46" s="22"/>
      <c r="AY46" s="173"/>
      <c r="AZ46" s="44"/>
      <c r="BA46" s="44"/>
      <c r="BB46" s="44">
        <v>7841</v>
      </c>
      <c r="BC46" s="42">
        <f t="shared" si="1"/>
        <v>0.12725260315234607</v>
      </c>
      <c r="BD46" s="99"/>
    </row>
    <row r="47" spans="1:56" ht="15" customHeight="1" x14ac:dyDescent="0.25">
      <c r="A47" s="105"/>
      <c r="B47" s="22" t="s">
        <v>66</v>
      </c>
      <c r="C47" s="22"/>
      <c r="D47" s="22" t="s">
        <v>360</v>
      </c>
      <c r="E47" s="26"/>
      <c r="F47" s="27"/>
      <c r="G47" s="22">
        <v>2200</v>
      </c>
      <c r="H47" s="22">
        <v>2399</v>
      </c>
      <c r="I47" s="28" t="s">
        <v>234</v>
      </c>
      <c r="J47" s="28" t="s">
        <v>236</v>
      </c>
      <c r="K47" s="28" t="s">
        <v>237</v>
      </c>
      <c r="L47" s="89">
        <v>34.266222507406447</v>
      </c>
      <c r="M47" s="22">
        <v>4</v>
      </c>
      <c r="N47" s="22" t="s">
        <v>69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9"/>
      <c r="AC47" s="22"/>
      <c r="AD47" s="22"/>
      <c r="AE47" s="22"/>
      <c r="AF47" s="43">
        <v>113532.85</v>
      </c>
      <c r="AG47" s="43">
        <f>58784.5+209071.03+3220</f>
        <v>271075.53000000003</v>
      </c>
      <c r="AH47" s="27" t="s">
        <v>76</v>
      </c>
      <c r="AI47" s="22"/>
      <c r="AJ47" s="29"/>
      <c r="AK47" s="43"/>
      <c r="AL47" s="43"/>
      <c r="AM47" s="22"/>
      <c r="AN47" s="43"/>
      <c r="AO47" s="43"/>
      <c r="AP47" s="22"/>
      <c r="AQ47" s="43"/>
      <c r="AR47" s="43"/>
      <c r="AS47" s="22"/>
      <c r="AT47" s="43"/>
      <c r="AU47" s="43"/>
      <c r="AV47" s="22"/>
      <c r="AW47" s="22"/>
      <c r="AX47" s="22"/>
      <c r="AY47" s="173"/>
      <c r="AZ47" s="44">
        <v>1220.7900652250621</v>
      </c>
      <c r="BA47" s="44">
        <v>59.999669137622242</v>
      </c>
      <c r="BB47" s="62">
        <v>73247</v>
      </c>
      <c r="BC47" s="42">
        <f t="shared" si="1"/>
        <v>1.1887350367427489</v>
      </c>
      <c r="BD47" s="99"/>
    </row>
    <row r="48" spans="1:56" x14ac:dyDescent="0.3">
      <c r="A48" s="98"/>
      <c r="B48" s="22" t="s">
        <v>66</v>
      </c>
      <c r="C48" s="22"/>
      <c r="D48" s="22" t="s">
        <v>413</v>
      </c>
      <c r="E48" s="22"/>
      <c r="F48" s="22"/>
      <c r="G48" s="22"/>
      <c r="H48" s="22"/>
      <c r="I48" s="28" t="s">
        <v>414</v>
      </c>
      <c r="J48" s="28" t="s">
        <v>415</v>
      </c>
      <c r="K48" s="28"/>
      <c r="L48" s="29"/>
      <c r="M48" s="22">
        <v>4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3">
        <v>35000</v>
      </c>
      <c r="AG48" s="43">
        <f>34683.36+1400</f>
        <v>36083.360000000001</v>
      </c>
      <c r="AH48" s="22" t="s">
        <v>76</v>
      </c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 t="s">
        <v>878</v>
      </c>
      <c r="AZ48" s="22"/>
      <c r="BA48" s="22"/>
      <c r="BB48" s="57"/>
      <c r="BC48" s="42">
        <f t="shared" si="1"/>
        <v>0</v>
      </c>
      <c r="BD48" s="99"/>
    </row>
    <row r="49" spans="1:56" x14ac:dyDescent="0.25">
      <c r="A49" s="98"/>
      <c r="B49" s="57" t="s">
        <v>66</v>
      </c>
      <c r="D49" s="57" t="s">
        <v>940</v>
      </c>
      <c r="G49" s="116">
        <v>500</v>
      </c>
      <c r="H49" s="116">
        <v>699</v>
      </c>
      <c r="I49" s="60" t="s">
        <v>416</v>
      </c>
      <c r="J49" s="60" t="s">
        <v>235</v>
      </c>
      <c r="K49" s="60" t="s">
        <v>79</v>
      </c>
      <c r="L49" s="59">
        <v>25</v>
      </c>
      <c r="M49" s="57">
        <v>4</v>
      </c>
      <c r="N49" s="57" t="s">
        <v>69</v>
      </c>
      <c r="AF49" s="61">
        <v>98990.75</v>
      </c>
      <c r="AG49" s="61">
        <f>20184.13</f>
        <v>20184.13</v>
      </c>
      <c r="AY49" s="117"/>
      <c r="AZ49" s="57">
        <v>1691</v>
      </c>
      <c r="BA49" s="57">
        <v>39</v>
      </c>
      <c r="BB49" s="62">
        <v>63865</v>
      </c>
      <c r="BC49" s="42">
        <f t="shared" si="1"/>
        <v>1.0364733452779726</v>
      </c>
      <c r="BD49" s="99"/>
    </row>
    <row r="50" spans="1:56" x14ac:dyDescent="0.25">
      <c r="A50" s="98"/>
      <c r="B50" s="57" t="s">
        <v>66</v>
      </c>
      <c r="D50" s="38" t="s">
        <v>763</v>
      </c>
      <c r="F50" s="57"/>
      <c r="G50" s="118">
        <v>100</v>
      </c>
      <c r="H50" s="118">
        <v>899</v>
      </c>
      <c r="I50" s="60" t="s">
        <v>83</v>
      </c>
      <c r="J50" s="60" t="s">
        <v>80</v>
      </c>
      <c r="K50" s="60" t="s">
        <v>417</v>
      </c>
      <c r="L50" s="59">
        <v>58</v>
      </c>
      <c r="M50" s="57">
        <v>4</v>
      </c>
      <c r="N50" s="57" t="s">
        <v>73</v>
      </c>
      <c r="AF50" s="61">
        <v>326676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117"/>
      <c r="AZ50" s="57">
        <v>4583.8784600762974</v>
      </c>
      <c r="BA50" s="57">
        <v>40.72359283210421</v>
      </c>
      <c r="BB50" s="57">
        <v>186672</v>
      </c>
      <c r="BC50" s="42">
        <f t="shared" si="1"/>
        <v>3.0295240320947263</v>
      </c>
      <c r="BD50" s="99"/>
    </row>
    <row r="51" spans="1:56" x14ac:dyDescent="0.25">
      <c r="A51" s="98"/>
      <c r="B51" s="57" t="s">
        <v>66</v>
      </c>
      <c r="D51" s="57" t="s">
        <v>317</v>
      </c>
      <c r="E51" s="58"/>
      <c r="G51" s="57">
        <v>1100</v>
      </c>
      <c r="H51" s="57">
        <v>1199</v>
      </c>
      <c r="I51" s="101" t="s">
        <v>231</v>
      </c>
      <c r="J51" s="101" t="s">
        <v>79</v>
      </c>
      <c r="K51" s="101" t="s">
        <v>232</v>
      </c>
      <c r="L51" s="74">
        <v>46</v>
      </c>
      <c r="M51" s="57">
        <v>4</v>
      </c>
      <c r="N51" s="102" t="s">
        <v>73</v>
      </c>
      <c r="Q51" s="59"/>
      <c r="R51" s="59"/>
      <c r="S51" s="63"/>
      <c r="T51" s="59"/>
      <c r="V51" s="59"/>
      <c r="W51" s="61"/>
      <c r="X51" s="61"/>
      <c r="Y51" s="61"/>
      <c r="Z51" s="61"/>
      <c r="AA51" s="61"/>
      <c r="AC51" s="61"/>
      <c r="AD51" s="61"/>
      <c r="AF51" s="61">
        <v>88352.549999999988</v>
      </c>
      <c r="AG51" s="61">
        <f>21852.98+11549.04</f>
        <v>33402.020000000004</v>
      </c>
      <c r="AM51" s="102"/>
      <c r="AZ51" s="57">
        <v>764.95254289725403</v>
      </c>
      <c r="BA51" s="57">
        <v>70.000420937475411</v>
      </c>
      <c r="BB51" s="62">
        <v>53547</v>
      </c>
      <c r="BC51" s="42">
        <f t="shared" si="1"/>
        <v>0.86902118875126588</v>
      </c>
      <c r="BD51" s="99"/>
    </row>
    <row r="52" spans="1:56" x14ac:dyDescent="0.25">
      <c r="A52" s="98"/>
      <c r="B52" s="57" t="s">
        <v>66</v>
      </c>
      <c r="D52" s="57" t="s">
        <v>317</v>
      </c>
      <c r="E52" s="58"/>
      <c r="G52" s="57">
        <v>100</v>
      </c>
      <c r="H52" s="57">
        <v>399</v>
      </c>
      <c r="I52" s="101" t="s">
        <v>231</v>
      </c>
      <c r="J52" s="101" t="s">
        <v>80</v>
      </c>
      <c r="K52" s="101" t="s">
        <v>86</v>
      </c>
      <c r="L52" s="74">
        <v>57.286012289413421</v>
      </c>
      <c r="M52" s="102">
        <v>4</v>
      </c>
      <c r="N52" s="102" t="s">
        <v>73</v>
      </c>
      <c r="Q52" s="59"/>
      <c r="R52" s="59"/>
      <c r="S52" s="63"/>
      <c r="T52" s="59"/>
      <c r="V52" s="59"/>
      <c r="W52" s="61"/>
      <c r="X52" s="61"/>
      <c r="Y52" s="61"/>
      <c r="Z52" s="61"/>
      <c r="AA52" s="61"/>
      <c r="AC52" s="61"/>
      <c r="AD52" s="61"/>
      <c r="AF52" s="61">
        <v>145539.9</v>
      </c>
      <c r="AG52" s="61" t="s">
        <v>321</v>
      </c>
      <c r="AZ52" s="57">
        <v>1709.909865823035</v>
      </c>
      <c r="BA52" s="57">
        <v>51.585175197257307</v>
      </c>
      <c r="BB52" s="62">
        <v>88206</v>
      </c>
      <c r="BC52" s="42">
        <f t="shared" si="1"/>
        <v>1.4315065825348603</v>
      </c>
      <c r="BD52" s="99"/>
    </row>
    <row r="53" spans="1:56" x14ac:dyDescent="0.25">
      <c r="A53" s="98"/>
      <c r="B53" s="57" t="s">
        <v>66</v>
      </c>
      <c r="D53" s="57" t="s">
        <v>763</v>
      </c>
      <c r="G53" s="118">
        <v>800</v>
      </c>
      <c r="H53" s="118">
        <v>999</v>
      </c>
      <c r="I53" s="60" t="s">
        <v>418</v>
      </c>
      <c r="J53" s="60" t="s">
        <v>85</v>
      </c>
      <c r="K53" s="60" t="s">
        <v>75</v>
      </c>
      <c r="L53" s="59">
        <v>29</v>
      </c>
      <c r="M53" s="57">
        <v>4</v>
      </c>
      <c r="N53" s="57" t="s">
        <v>69</v>
      </c>
      <c r="AF53" s="61">
        <v>63942.15</v>
      </c>
      <c r="AY53" s="117"/>
      <c r="AZ53" s="57">
        <v>1114.5146837563329</v>
      </c>
      <c r="BA53" s="57">
        <v>37.015214425850836</v>
      </c>
      <c r="BB53" s="62">
        <v>41253</v>
      </c>
      <c r="BC53" s="42">
        <f t="shared" si="1"/>
        <v>0.66950027264937295</v>
      </c>
      <c r="BD53" s="99"/>
    </row>
    <row r="54" spans="1:56" x14ac:dyDescent="0.25">
      <c r="A54" s="98"/>
      <c r="B54" s="57" t="s">
        <v>66</v>
      </c>
      <c r="D54" s="38" t="s">
        <v>763</v>
      </c>
      <c r="F54" s="57"/>
      <c r="G54" s="118">
        <v>100</v>
      </c>
      <c r="H54" s="118">
        <v>1099</v>
      </c>
      <c r="I54" s="60" t="s">
        <v>419</v>
      </c>
      <c r="J54" s="60" t="s">
        <v>80</v>
      </c>
      <c r="K54" s="60" t="s">
        <v>83</v>
      </c>
      <c r="L54" s="59">
        <v>53</v>
      </c>
      <c r="M54" s="57">
        <v>4</v>
      </c>
      <c r="N54" s="57" t="s">
        <v>73</v>
      </c>
      <c r="AF54" s="61">
        <v>374336.91749999998</v>
      </c>
      <c r="AH54" s="57"/>
      <c r="AJ54" s="57"/>
      <c r="AK54" s="57"/>
      <c r="AL54" s="57"/>
      <c r="AN54" s="57"/>
      <c r="AO54" s="57"/>
      <c r="AQ54" s="57"/>
      <c r="AR54" s="57"/>
      <c r="AT54" s="57"/>
      <c r="AU54" s="57"/>
      <c r="AY54" s="117"/>
      <c r="AZ54" s="57">
        <v>5484.79</v>
      </c>
      <c r="BA54" s="57">
        <v>39</v>
      </c>
      <c r="BB54" s="57">
        <v>213906.81</v>
      </c>
      <c r="BC54" s="42">
        <f t="shared" si="1"/>
        <v>3.471521286126042</v>
      </c>
      <c r="BD54" s="99"/>
    </row>
    <row r="55" spans="1:56" x14ac:dyDescent="0.25">
      <c r="A55" s="98"/>
      <c r="B55" s="57" t="s">
        <v>66</v>
      </c>
      <c r="G55" s="116">
        <v>100</v>
      </c>
      <c r="H55" s="116">
        <v>199</v>
      </c>
      <c r="I55" s="60" t="s">
        <v>420</v>
      </c>
      <c r="J55" s="60" t="s">
        <v>84</v>
      </c>
      <c r="K55" s="60" t="s">
        <v>421</v>
      </c>
      <c r="L55" s="59">
        <v>37</v>
      </c>
      <c r="M55" s="57">
        <v>4</v>
      </c>
      <c r="N55" s="57" t="s">
        <v>69</v>
      </c>
      <c r="AF55" s="61">
        <v>14171.65</v>
      </c>
      <c r="AY55" s="117"/>
      <c r="AZ55" s="57">
        <v>254</v>
      </c>
      <c r="BA55" s="57">
        <v>36</v>
      </c>
      <c r="BB55" s="62">
        <v>9143</v>
      </c>
      <c r="BC55" s="42">
        <f t="shared" si="1"/>
        <v>0.14838292955259536</v>
      </c>
      <c r="BD55" s="99"/>
    </row>
    <row r="56" spans="1:56" x14ac:dyDescent="0.25">
      <c r="A56" s="98"/>
      <c r="B56" s="57" t="s">
        <v>66</v>
      </c>
      <c r="D56" s="57" t="s">
        <v>763</v>
      </c>
      <c r="F56" s="57"/>
      <c r="G56" s="118">
        <v>136</v>
      </c>
      <c r="H56" s="118">
        <v>299</v>
      </c>
      <c r="I56" s="33" t="s">
        <v>422</v>
      </c>
      <c r="J56" s="60" t="s">
        <v>230</v>
      </c>
      <c r="K56" s="60" t="s">
        <v>82</v>
      </c>
      <c r="L56" s="59">
        <v>35</v>
      </c>
      <c r="M56" s="57">
        <v>4</v>
      </c>
      <c r="N56" s="57" t="s">
        <v>71</v>
      </c>
      <c r="AF56" s="61">
        <v>54247.049999999996</v>
      </c>
      <c r="AH56" s="57"/>
      <c r="AJ56" s="57"/>
      <c r="AK56" s="57"/>
      <c r="AL56" s="57"/>
      <c r="AN56" s="57"/>
      <c r="AO56" s="57"/>
      <c r="AQ56" s="57"/>
      <c r="AR56" s="57"/>
      <c r="AT56" s="57"/>
      <c r="AU56" s="57"/>
      <c r="AY56" s="117"/>
      <c r="AZ56" s="57">
        <v>966.98762444828799</v>
      </c>
      <c r="BA56" s="57">
        <v>33.999400994152204</v>
      </c>
      <c r="BB56" s="57">
        <v>32877</v>
      </c>
      <c r="BC56" s="42">
        <f t="shared" si="1"/>
        <v>0.53356508530030378</v>
      </c>
      <c r="BD56" s="99"/>
    </row>
    <row r="57" spans="1:56" x14ac:dyDescent="0.25">
      <c r="A57" s="98"/>
      <c r="B57" s="57" t="s">
        <v>66</v>
      </c>
      <c r="G57" s="116">
        <v>100</v>
      </c>
      <c r="H57" s="116">
        <v>199</v>
      </c>
      <c r="I57" s="60" t="s">
        <v>87</v>
      </c>
      <c r="J57" s="60" t="s">
        <v>423</v>
      </c>
      <c r="K57" s="60" t="s">
        <v>177</v>
      </c>
      <c r="L57" s="59">
        <v>20</v>
      </c>
      <c r="M57" s="57">
        <v>4</v>
      </c>
      <c r="N57" s="57" t="s">
        <v>69</v>
      </c>
      <c r="AF57" s="61">
        <v>28657.95</v>
      </c>
      <c r="AY57" s="117"/>
      <c r="AZ57" s="57">
        <v>514</v>
      </c>
      <c r="BA57" s="57">
        <v>36</v>
      </c>
      <c r="BB57" s="62">
        <v>18489</v>
      </c>
      <c r="BC57" s="42">
        <f t="shared" si="1"/>
        <v>0.30006037236114358</v>
      </c>
      <c r="BD57" s="99"/>
    </row>
    <row r="58" spans="1:56" x14ac:dyDescent="0.25">
      <c r="A58" s="98"/>
      <c r="B58" s="57" t="s">
        <v>66</v>
      </c>
      <c r="D58" s="57" t="s">
        <v>940</v>
      </c>
      <c r="G58" s="118">
        <v>616</v>
      </c>
      <c r="H58" s="118">
        <v>699</v>
      </c>
      <c r="I58" s="60" t="s">
        <v>424</v>
      </c>
      <c r="J58" s="60" t="s">
        <v>425</v>
      </c>
      <c r="K58" s="60" t="s">
        <v>235</v>
      </c>
      <c r="L58" s="59">
        <v>19</v>
      </c>
      <c r="M58" s="57">
        <v>4</v>
      </c>
      <c r="N58" s="57" t="s">
        <v>69</v>
      </c>
      <c r="AF58" s="61">
        <v>34380.550000000003</v>
      </c>
      <c r="AG58" s="61" t="s">
        <v>941</v>
      </c>
      <c r="AY58" s="117"/>
      <c r="AZ58" s="57">
        <v>619.83652759997005</v>
      </c>
      <c r="BA58" s="57">
        <v>36</v>
      </c>
      <c r="BB58" s="62">
        <v>22181</v>
      </c>
      <c r="BC58" s="42">
        <f t="shared" si="1"/>
        <v>0.35997831788320223</v>
      </c>
      <c r="BD58" s="99"/>
    </row>
    <row r="59" spans="1:56" x14ac:dyDescent="0.25">
      <c r="A59" s="98"/>
      <c r="B59" s="57" t="s">
        <v>66</v>
      </c>
      <c r="D59" s="38" t="s">
        <v>763</v>
      </c>
      <c r="G59" s="118">
        <v>100</v>
      </c>
      <c r="H59" s="118">
        <v>629</v>
      </c>
      <c r="I59" s="60" t="s">
        <v>417</v>
      </c>
      <c r="J59" s="60" t="s">
        <v>426</v>
      </c>
      <c r="K59" s="60" t="s">
        <v>75</v>
      </c>
      <c r="L59" s="59">
        <v>21</v>
      </c>
      <c r="M59" s="57">
        <v>4</v>
      </c>
      <c r="N59" s="57" t="s">
        <v>69</v>
      </c>
      <c r="AF59" s="61">
        <v>184008.25</v>
      </c>
      <c r="AY59" s="117"/>
      <c r="AZ59" s="57">
        <v>3063.1175210625788</v>
      </c>
      <c r="BA59" s="57">
        <v>38.75626683719873</v>
      </c>
      <c r="BB59" s="62">
        <v>118715</v>
      </c>
      <c r="BC59" s="42">
        <f t="shared" si="1"/>
        <v>1.9266410895588273</v>
      </c>
      <c r="BD59" s="99"/>
    </row>
    <row r="60" spans="1:56" x14ac:dyDescent="0.25">
      <c r="A60" s="98"/>
      <c r="B60" s="57" t="s">
        <v>66</v>
      </c>
      <c r="C60" s="108"/>
      <c r="D60" s="108" t="s">
        <v>763</v>
      </c>
      <c r="E60" s="108"/>
      <c r="F60" s="191"/>
      <c r="G60" s="138"/>
      <c r="H60" s="139"/>
      <c r="I60" s="109" t="s">
        <v>205</v>
      </c>
      <c r="J60" s="109" t="s">
        <v>427</v>
      </c>
      <c r="K60" s="109" t="s">
        <v>428</v>
      </c>
      <c r="L60" s="111" t="s">
        <v>429</v>
      </c>
      <c r="M60" s="108">
        <v>4</v>
      </c>
      <c r="N60" s="108" t="s">
        <v>69</v>
      </c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10">
        <v>150444</v>
      </c>
      <c r="AG60" s="110"/>
      <c r="AH60" s="191"/>
      <c r="AI60" s="108"/>
      <c r="AJ60" s="111"/>
      <c r="AK60" s="110"/>
      <c r="AL60" s="110"/>
      <c r="AM60" s="108"/>
      <c r="AN60" s="110"/>
      <c r="AO60" s="110"/>
      <c r="AP60" s="108"/>
      <c r="AY60" s="137" t="s">
        <v>430</v>
      </c>
      <c r="AZ60" s="57">
        <v>995</v>
      </c>
      <c r="BA60" s="57">
        <v>36</v>
      </c>
      <c r="BB60" s="62">
        <v>35820</v>
      </c>
      <c r="BC60" s="42">
        <f t="shared" si="1"/>
        <v>0.58132741294695023</v>
      </c>
      <c r="BD60" s="99"/>
    </row>
    <row r="61" spans="1:56" x14ac:dyDescent="0.25">
      <c r="A61" s="98"/>
      <c r="B61" s="57" t="s">
        <v>66</v>
      </c>
      <c r="D61" s="57" t="s">
        <v>318</v>
      </c>
      <c r="F61" s="57"/>
      <c r="G61" s="121">
        <v>600</v>
      </c>
      <c r="H61" s="122">
        <v>699</v>
      </c>
      <c r="I61" s="60" t="s">
        <v>81</v>
      </c>
      <c r="J61" s="60" t="s">
        <v>83</v>
      </c>
      <c r="K61" s="60" t="s">
        <v>235</v>
      </c>
      <c r="L61" s="74">
        <v>66.71148036253777</v>
      </c>
      <c r="M61" s="57">
        <v>4</v>
      </c>
      <c r="N61" s="57" t="s">
        <v>71</v>
      </c>
      <c r="AF61" s="61">
        <v>62261.1</v>
      </c>
      <c r="AG61" s="61">
        <v>30131.58</v>
      </c>
      <c r="AH61" s="57"/>
      <c r="AQ61" s="57"/>
      <c r="AR61" s="57"/>
      <c r="AT61" s="57"/>
      <c r="AU61" s="57"/>
      <c r="AY61" s="124"/>
      <c r="AZ61" s="57">
        <v>943.32545346261304</v>
      </c>
      <c r="BA61" s="57">
        <v>40.001040851269174</v>
      </c>
      <c r="BB61" s="62">
        <v>37734</v>
      </c>
      <c r="BC61" s="42">
        <f t="shared" si="1"/>
        <v>0.61238996650307709</v>
      </c>
      <c r="BD61" s="99"/>
    </row>
    <row r="62" spans="1:56" x14ac:dyDescent="0.25">
      <c r="A62" s="98"/>
      <c r="B62" s="57" t="s">
        <v>66</v>
      </c>
      <c r="G62" s="125">
        <v>800</v>
      </c>
      <c r="H62" s="126">
        <v>899</v>
      </c>
      <c r="I62" s="60" t="s">
        <v>421</v>
      </c>
      <c r="J62" s="60" t="s">
        <v>431</v>
      </c>
      <c r="K62" s="60" t="s">
        <v>420</v>
      </c>
      <c r="L62" s="59">
        <v>26</v>
      </c>
      <c r="M62" s="57">
        <v>4</v>
      </c>
      <c r="N62" s="57" t="s">
        <v>69</v>
      </c>
      <c r="AF62" s="61">
        <v>14680.050000000001</v>
      </c>
      <c r="AY62" s="127"/>
      <c r="AZ62" s="57">
        <v>474</v>
      </c>
      <c r="BA62" s="57">
        <v>20</v>
      </c>
      <c r="BB62" s="62">
        <v>9471</v>
      </c>
      <c r="BC62" s="42">
        <f t="shared" si="1"/>
        <v>0.15370608397600685</v>
      </c>
      <c r="BD62" s="99"/>
    </row>
    <row r="63" spans="1:56" x14ac:dyDescent="0.25">
      <c r="A63" s="98"/>
      <c r="B63" s="22" t="s">
        <v>66</v>
      </c>
      <c r="C63" s="22"/>
      <c r="D63" s="22" t="s">
        <v>365</v>
      </c>
      <c r="E63" s="26"/>
      <c r="F63" s="27"/>
      <c r="G63" s="129">
        <v>4400</v>
      </c>
      <c r="H63" s="130">
        <v>4699</v>
      </c>
      <c r="I63" s="28" t="s">
        <v>240</v>
      </c>
      <c r="J63" s="28" t="s">
        <v>241</v>
      </c>
      <c r="K63" s="28" t="s">
        <v>239</v>
      </c>
      <c r="L63" s="89">
        <v>42.737766624843161</v>
      </c>
      <c r="M63" s="22">
        <v>5</v>
      </c>
      <c r="N63" s="22" t="s">
        <v>69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9"/>
      <c r="AC63" s="22"/>
      <c r="AD63" s="22"/>
      <c r="AE63" s="22"/>
      <c r="AF63" s="43">
        <v>51884.700000000004</v>
      </c>
      <c r="AG63" s="43">
        <f>4741.12+42431.5</f>
        <v>47172.62</v>
      </c>
      <c r="AH63" s="27" t="s">
        <v>76</v>
      </c>
      <c r="AI63" s="22"/>
      <c r="AJ63" s="29"/>
      <c r="AK63" s="43"/>
      <c r="AL63" s="43"/>
      <c r="AM63" s="22"/>
      <c r="AN63" s="43"/>
      <c r="AO63" s="43"/>
      <c r="AP63" s="22"/>
      <c r="AQ63" s="43"/>
      <c r="AR63" s="43"/>
      <c r="AS63" s="22"/>
      <c r="AT63" s="43"/>
      <c r="AU63" s="43"/>
      <c r="AV63" s="22"/>
      <c r="AW63" s="22"/>
      <c r="AX63" s="22"/>
      <c r="AY63" s="131"/>
      <c r="AZ63" s="44">
        <v>1142.4876832592051</v>
      </c>
      <c r="BA63" s="44">
        <v>29.299221768857784</v>
      </c>
      <c r="BB63" s="44">
        <v>33474</v>
      </c>
      <c r="BC63" s="42">
        <f t="shared" si="1"/>
        <v>0.54325387551608628</v>
      </c>
      <c r="BD63" s="99"/>
    </row>
    <row r="64" spans="1:56" x14ac:dyDescent="0.25">
      <c r="A64" s="98"/>
      <c r="B64" s="22" t="s">
        <v>66</v>
      </c>
      <c r="C64" s="22"/>
      <c r="D64" s="22" t="s">
        <v>306</v>
      </c>
      <c r="E64" s="22"/>
      <c r="F64" s="22"/>
      <c r="G64" s="129">
        <v>4500</v>
      </c>
      <c r="H64" s="130">
        <v>4530</v>
      </c>
      <c r="I64" s="28" t="s">
        <v>179</v>
      </c>
      <c r="J64" s="28" t="s">
        <v>243</v>
      </c>
      <c r="K64" s="28" t="s">
        <v>244</v>
      </c>
      <c r="L64" s="88">
        <v>44.161085024642013</v>
      </c>
      <c r="M64" s="22">
        <v>5</v>
      </c>
      <c r="N64" s="22" t="s">
        <v>73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43">
        <v>42518.85</v>
      </c>
      <c r="AG64" s="43" t="s">
        <v>323</v>
      </c>
      <c r="AH64" s="22" t="s">
        <v>76</v>
      </c>
      <c r="AI64" s="22"/>
      <c r="AJ64" s="29"/>
      <c r="AK64" s="43"/>
      <c r="AL64" s="43"/>
      <c r="AM64" s="22"/>
      <c r="AN64" s="43"/>
      <c r="AO64" s="43"/>
      <c r="AP64" s="22"/>
      <c r="AQ64" s="22"/>
      <c r="AR64" s="22"/>
      <c r="AS64" s="22"/>
      <c r="AT64" s="22"/>
      <c r="AU64" s="22"/>
      <c r="AV64" s="22"/>
      <c r="AW64" s="22"/>
      <c r="AX64" s="22"/>
      <c r="AY64" s="175"/>
      <c r="AZ64" s="22">
        <v>1073.6732551716491</v>
      </c>
      <c r="BA64" s="22">
        <v>24.000784108085366</v>
      </c>
      <c r="BB64" s="44">
        <v>25769</v>
      </c>
      <c r="BC64" s="42">
        <f t="shared" si="1"/>
        <v>0.41820843395393525</v>
      </c>
      <c r="BD64" s="99"/>
    </row>
    <row r="65" spans="1:56" x14ac:dyDescent="0.25">
      <c r="A65" s="98"/>
      <c r="B65" s="22" t="s">
        <v>66</v>
      </c>
      <c r="C65" s="22"/>
      <c r="D65" s="22" t="s">
        <v>306</v>
      </c>
      <c r="E65" s="22"/>
      <c r="F65" s="27"/>
      <c r="G65" s="132">
        <v>100</v>
      </c>
      <c r="H65" s="133">
        <v>199</v>
      </c>
      <c r="I65" s="28" t="s">
        <v>179</v>
      </c>
      <c r="J65" s="28" t="s">
        <v>239</v>
      </c>
      <c r="K65" s="28" t="s">
        <v>177</v>
      </c>
      <c r="L65" s="88">
        <v>57</v>
      </c>
      <c r="M65" s="22">
        <v>5</v>
      </c>
      <c r="N65" s="22" t="s">
        <v>73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43">
        <v>18273.75</v>
      </c>
      <c r="AG65" s="43">
        <f>19797.88+258958.14+14367.5+150+900</f>
        <v>294173.52</v>
      </c>
      <c r="AH65" s="27" t="s">
        <v>76</v>
      </c>
      <c r="AI65" s="22"/>
      <c r="AJ65" s="29"/>
      <c r="AK65" s="43"/>
      <c r="AL65" s="43"/>
      <c r="AM65" s="22"/>
      <c r="AN65" s="43"/>
      <c r="AO65" s="43"/>
      <c r="AP65" s="22"/>
      <c r="AQ65" s="43"/>
      <c r="AR65" s="43"/>
      <c r="AS65" s="22"/>
      <c r="AT65" s="43"/>
      <c r="AU65" s="43"/>
      <c r="AV65" s="22"/>
      <c r="AW65" s="22"/>
      <c r="AX65" s="22"/>
      <c r="AY65" s="175"/>
      <c r="AZ65" s="22">
        <v>425.98005755461298</v>
      </c>
      <c r="BA65" s="22">
        <v>25.998869673799515</v>
      </c>
      <c r="BB65" s="44">
        <v>11075</v>
      </c>
      <c r="BC65" s="42">
        <f t="shared" si="1"/>
        <v>0.17973760743683623</v>
      </c>
      <c r="BD65" s="99"/>
    </row>
    <row r="66" spans="1:56" x14ac:dyDescent="0.25">
      <c r="A66" s="98"/>
      <c r="B66" s="22" t="s">
        <v>66</v>
      </c>
      <c r="C66" s="22"/>
      <c r="D66" s="22" t="s">
        <v>360</v>
      </c>
      <c r="E66" s="26"/>
      <c r="F66" s="27"/>
      <c r="G66" s="134">
        <v>2400</v>
      </c>
      <c r="H66" s="135">
        <v>2999</v>
      </c>
      <c r="I66" s="28" t="s">
        <v>234</v>
      </c>
      <c r="J66" s="28" t="s">
        <v>237</v>
      </c>
      <c r="K66" s="28" t="s">
        <v>245</v>
      </c>
      <c r="L66" s="89">
        <v>34.308879396221315</v>
      </c>
      <c r="M66" s="22">
        <v>5</v>
      </c>
      <c r="N66" s="22" t="s">
        <v>69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9"/>
      <c r="AC66" s="22"/>
      <c r="AD66" s="22"/>
      <c r="AE66" s="22"/>
      <c r="AF66" s="43">
        <v>183603.7</v>
      </c>
      <c r="AG66" s="43" t="s">
        <v>366</v>
      </c>
      <c r="AH66" s="27" t="s">
        <v>76</v>
      </c>
      <c r="AI66" s="22"/>
      <c r="AJ66" s="29"/>
      <c r="AK66" s="43"/>
      <c r="AL66" s="43"/>
      <c r="AM66" s="22"/>
      <c r="AN66" s="43"/>
      <c r="AO66" s="43"/>
      <c r="AP66" s="22"/>
      <c r="AQ66" s="43"/>
      <c r="AR66" s="43"/>
      <c r="AS66" s="22"/>
      <c r="AT66" s="43"/>
      <c r="AU66" s="43"/>
      <c r="AV66" s="22"/>
      <c r="AW66" s="22"/>
      <c r="AX66" s="22"/>
      <c r="AY66" s="131"/>
      <c r="AZ66" s="44">
        <v>2634.7772530571478</v>
      </c>
      <c r="BA66" s="44">
        <v>44.957880163325804</v>
      </c>
      <c r="BB66" s="44">
        <v>118454</v>
      </c>
      <c r="BC66" s="42">
        <f t="shared" si="1"/>
        <v>1.9224052868011738</v>
      </c>
      <c r="BD66" s="99"/>
    </row>
    <row r="67" spans="1:56" x14ac:dyDescent="0.25">
      <c r="A67" s="114"/>
      <c r="B67" s="57" t="s">
        <v>66</v>
      </c>
      <c r="D67" s="57" t="s">
        <v>219</v>
      </c>
      <c r="E67" s="58"/>
      <c r="G67" s="121">
        <v>700</v>
      </c>
      <c r="H67" s="122">
        <v>799</v>
      </c>
      <c r="I67" s="60" t="s">
        <v>238</v>
      </c>
      <c r="J67" s="60" t="s">
        <v>239</v>
      </c>
      <c r="K67" s="60" t="s">
        <v>178</v>
      </c>
      <c r="L67" s="95">
        <v>45</v>
      </c>
      <c r="M67" s="57">
        <v>5</v>
      </c>
      <c r="N67" s="57" t="s">
        <v>69</v>
      </c>
      <c r="AB67" s="59"/>
      <c r="AF67" s="61">
        <v>16371.1</v>
      </c>
      <c r="AY67" s="128" t="s">
        <v>364</v>
      </c>
      <c r="AZ67" s="62">
        <v>528</v>
      </c>
      <c r="BA67" s="62">
        <v>20</v>
      </c>
      <c r="BB67" s="62">
        <v>10562</v>
      </c>
      <c r="BC67" s="42">
        <f t="shared" si="1"/>
        <v>0.17141206408558593</v>
      </c>
      <c r="BD67" s="99"/>
    </row>
    <row r="68" spans="1:56" x14ac:dyDescent="0.25">
      <c r="A68" s="98"/>
      <c r="B68" s="57" t="s">
        <v>66</v>
      </c>
      <c r="G68" s="125">
        <v>2600</v>
      </c>
      <c r="H68" s="126">
        <v>2999</v>
      </c>
      <c r="I68" s="60" t="s">
        <v>432</v>
      </c>
      <c r="J68" s="60" t="s">
        <v>68</v>
      </c>
      <c r="K68" s="60" t="s">
        <v>245</v>
      </c>
      <c r="L68" s="59">
        <v>26</v>
      </c>
      <c r="M68" s="57">
        <v>5</v>
      </c>
      <c r="N68" s="57" t="s">
        <v>69</v>
      </c>
      <c r="AF68" s="61">
        <v>83166.8</v>
      </c>
      <c r="AY68" s="127"/>
      <c r="AZ68" s="57">
        <v>1794.7086713025089</v>
      </c>
      <c r="BA68" s="57">
        <v>29.896774255321997</v>
      </c>
      <c r="BB68" s="62">
        <v>53656</v>
      </c>
      <c r="BC68" s="42">
        <f t="shared" si="1"/>
        <v>0.87079016384928987</v>
      </c>
      <c r="BD68" s="99"/>
    </row>
    <row r="69" spans="1:56" x14ac:dyDescent="0.25">
      <c r="A69" s="98"/>
      <c r="B69" s="57" t="s">
        <v>66</v>
      </c>
      <c r="G69" s="125">
        <v>3100</v>
      </c>
      <c r="H69" s="136">
        <v>3199</v>
      </c>
      <c r="I69" s="60" t="s">
        <v>433</v>
      </c>
      <c r="J69" s="60" t="s">
        <v>222</v>
      </c>
      <c r="K69" s="60" t="s">
        <v>75</v>
      </c>
      <c r="L69" s="59">
        <v>25</v>
      </c>
      <c r="M69" s="57">
        <v>5</v>
      </c>
      <c r="N69" s="57" t="s">
        <v>69</v>
      </c>
      <c r="AF69" s="61">
        <v>13483.45</v>
      </c>
      <c r="AY69" s="127"/>
      <c r="AZ69" s="57">
        <v>362</v>
      </c>
      <c r="BA69" s="57">
        <v>24</v>
      </c>
      <c r="BB69" s="62">
        <v>8699</v>
      </c>
      <c r="BC69" s="42">
        <f t="shared" si="1"/>
        <v>0.14117719612578225</v>
      </c>
      <c r="BD69" s="99"/>
    </row>
    <row r="70" spans="1:56" x14ac:dyDescent="0.25">
      <c r="A70" s="98"/>
      <c r="B70" s="57" t="s">
        <v>66</v>
      </c>
      <c r="G70" s="125">
        <v>200</v>
      </c>
      <c r="H70" s="126">
        <v>549</v>
      </c>
      <c r="I70" s="60" t="s">
        <v>245</v>
      </c>
      <c r="J70" s="60" t="s">
        <v>177</v>
      </c>
      <c r="K70" s="60" t="s">
        <v>434</v>
      </c>
      <c r="L70" s="59">
        <v>19</v>
      </c>
      <c r="M70" s="57">
        <v>5</v>
      </c>
      <c r="N70" s="57" t="s">
        <v>69</v>
      </c>
      <c r="AF70" s="61">
        <v>109563.29999999983</v>
      </c>
      <c r="AY70" s="127"/>
      <c r="AZ70" s="57">
        <v>1963.499999999997</v>
      </c>
      <c r="BA70" s="57">
        <v>36</v>
      </c>
      <c r="BB70" s="62">
        <v>70685.999999999884</v>
      </c>
      <c r="BC70" s="42">
        <f t="shared" si="1"/>
        <v>1.1471722365038541</v>
      </c>
      <c r="BD70" s="99"/>
    </row>
    <row r="71" spans="1:56" x14ac:dyDescent="0.25">
      <c r="A71" s="98"/>
      <c r="B71" s="57" t="s">
        <v>66</v>
      </c>
      <c r="G71" s="125">
        <v>500</v>
      </c>
      <c r="H71" s="126">
        <v>619</v>
      </c>
      <c r="I71" s="60" t="s">
        <v>435</v>
      </c>
      <c r="J71" s="60" t="s">
        <v>434</v>
      </c>
      <c r="K71" s="60" t="s">
        <v>75</v>
      </c>
      <c r="L71" s="59">
        <v>17</v>
      </c>
      <c r="M71" s="57">
        <v>5</v>
      </c>
      <c r="N71" s="57" t="s">
        <v>69</v>
      </c>
      <c r="AF71" s="61">
        <v>33046</v>
      </c>
      <c r="AY71" s="127"/>
      <c r="AZ71" s="57">
        <v>710.67076227871507</v>
      </c>
      <c r="BA71" s="57">
        <v>29.99982710930578</v>
      </c>
      <c r="BB71" s="62">
        <v>21320</v>
      </c>
      <c r="BC71" s="42">
        <f t="shared" si="1"/>
        <v>0.34600503752174705</v>
      </c>
      <c r="BD71" s="99"/>
    </row>
    <row r="72" spans="1:56" x14ac:dyDescent="0.25">
      <c r="A72" s="98"/>
      <c r="B72" s="57" t="s">
        <v>66</v>
      </c>
      <c r="G72" s="125">
        <v>200</v>
      </c>
      <c r="H72" s="136">
        <v>599</v>
      </c>
      <c r="I72" s="60" t="s">
        <v>222</v>
      </c>
      <c r="J72" s="60" t="s">
        <v>436</v>
      </c>
      <c r="K72" s="60" t="s">
        <v>177</v>
      </c>
      <c r="L72" s="59">
        <v>41</v>
      </c>
      <c r="M72" s="57">
        <v>5</v>
      </c>
      <c r="N72" s="57" t="s">
        <v>69</v>
      </c>
      <c r="AF72" s="61">
        <v>120216.45</v>
      </c>
      <c r="AY72" s="127"/>
      <c r="AZ72" s="57">
        <v>2370.8763190488421</v>
      </c>
      <c r="BA72" s="57">
        <v>32.71322058297644</v>
      </c>
      <c r="BB72" s="62">
        <v>77559</v>
      </c>
      <c r="BC72" s="42">
        <f t="shared" si="1"/>
        <v>1.2587150424554023</v>
      </c>
      <c r="BD72" s="99"/>
    </row>
    <row r="73" spans="1:56" x14ac:dyDescent="0.25">
      <c r="A73" s="98"/>
      <c r="B73" s="57" t="s">
        <v>66</v>
      </c>
      <c r="G73" s="125"/>
      <c r="H73" s="126"/>
      <c r="I73" s="60" t="s">
        <v>437</v>
      </c>
      <c r="J73" s="60" t="s">
        <v>177</v>
      </c>
      <c r="K73" s="60" t="s">
        <v>438</v>
      </c>
      <c r="L73" s="59">
        <v>18.372216525446596</v>
      </c>
      <c r="M73" s="57">
        <v>5</v>
      </c>
      <c r="N73" s="57" t="s">
        <v>69</v>
      </c>
      <c r="AF73" s="61">
        <v>123495.78499999993</v>
      </c>
      <c r="AY73" s="127"/>
      <c r="AZ73" s="57">
        <v>2951.3999999999983</v>
      </c>
      <c r="BA73" s="57">
        <v>27</v>
      </c>
      <c r="BB73" s="62">
        <v>79674.699999999953</v>
      </c>
      <c r="BC73" s="42">
        <f t="shared" si="1"/>
        <v>1.2930510113993396</v>
      </c>
      <c r="BD73" s="99"/>
    </row>
    <row r="74" spans="1:56" x14ac:dyDescent="0.25">
      <c r="A74" s="98"/>
      <c r="B74" s="57" t="s">
        <v>66</v>
      </c>
      <c r="G74" s="125"/>
      <c r="H74" s="126"/>
      <c r="I74" s="60" t="s">
        <v>439</v>
      </c>
      <c r="J74" s="60" t="s">
        <v>177</v>
      </c>
      <c r="K74" s="60" t="s">
        <v>440</v>
      </c>
      <c r="L74" s="59">
        <v>29.667049007824701</v>
      </c>
      <c r="M74" s="57">
        <v>5</v>
      </c>
      <c r="N74" s="57" t="s">
        <v>69</v>
      </c>
      <c r="AF74" s="61">
        <v>46620.667499999996</v>
      </c>
      <c r="AY74" s="137" t="s">
        <v>441</v>
      </c>
      <c r="AZ74" s="57">
        <v>1262.51</v>
      </c>
      <c r="BA74" s="57">
        <v>19</v>
      </c>
      <c r="BB74" s="62">
        <v>24062.28</v>
      </c>
      <c r="BC74" s="42">
        <f t="shared" si="1"/>
        <v>0.39050985432733504</v>
      </c>
      <c r="BD74" s="99"/>
    </row>
    <row r="75" spans="1:56" x14ac:dyDescent="0.25">
      <c r="A75" s="98"/>
      <c r="B75" s="57" t="s">
        <v>66</v>
      </c>
      <c r="G75" s="125">
        <v>3000</v>
      </c>
      <c r="H75" s="126">
        <v>3223</v>
      </c>
      <c r="I75" s="60" t="s">
        <v>442</v>
      </c>
      <c r="J75" s="60" t="s">
        <v>435</v>
      </c>
      <c r="K75" s="60" t="s">
        <v>171</v>
      </c>
      <c r="L75" s="59">
        <v>15</v>
      </c>
      <c r="M75" s="57">
        <v>5</v>
      </c>
      <c r="N75" s="57" t="s">
        <v>69</v>
      </c>
      <c r="AF75" s="61">
        <v>61666.75</v>
      </c>
      <c r="AY75" s="127"/>
      <c r="AZ75" s="57">
        <v>1105.117383594664</v>
      </c>
      <c r="BA75" s="57">
        <v>36.000700550551088</v>
      </c>
      <c r="BB75" s="62">
        <v>39785</v>
      </c>
      <c r="BC75" s="42">
        <f t="shared" si="1"/>
        <v>0.64567591077873854</v>
      </c>
      <c r="BD75" s="99"/>
    </row>
    <row r="76" spans="1:56" x14ac:dyDescent="0.25">
      <c r="A76" s="98"/>
      <c r="B76" s="57" t="s">
        <v>66</v>
      </c>
      <c r="G76" s="125"/>
      <c r="H76" s="126"/>
      <c r="I76" s="60" t="s">
        <v>442</v>
      </c>
      <c r="J76" s="60" t="s">
        <v>72</v>
      </c>
      <c r="K76" s="60" t="s">
        <v>443</v>
      </c>
      <c r="L76" s="59">
        <v>17.796542915745633</v>
      </c>
      <c r="M76" s="57">
        <v>5</v>
      </c>
      <c r="N76" s="57" t="s">
        <v>69</v>
      </c>
      <c r="AF76" s="61">
        <v>189887.4</v>
      </c>
      <c r="AY76" s="127"/>
      <c r="AZ76" s="57">
        <v>3403</v>
      </c>
      <c r="BA76" s="57">
        <v>36</v>
      </c>
      <c r="BB76" s="62">
        <v>122508</v>
      </c>
      <c r="BC76" s="42">
        <f t="shared" ref="BC76:BC107" si="2">BB76/(5280*11.67)</f>
        <v>1.9881981771441926</v>
      </c>
      <c r="BD76" s="99"/>
    </row>
    <row r="77" spans="1:56" x14ac:dyDescent="0.25">
      <c r="A77" s="98"/>
      <c r="B77" s="57" t="s">
        <v>66</v>
      </c>
      <c r="G77" s="125">
        <v>3100</v>
      </c>
      <c r="H77" s="136">
        <v>3199</v>
      </c>
      <c r="I77" s="60" t="s">
        <v>234</v>
      </c>
      <c r="J77" s="60" t="s">
        <v>222</v>
      </c>
      <c r="K77" s="60" t="s">
        <v>75</v>
      </c>
      <c r="L77" s="59">
        <v>79</v>
      </c>
      <c r="M77" s="57">
        <v>5</v>
      </c>
      <c r="N77" s="57" t="s">
        <v>69</v>
      </c>
      <c r="AF77" s="61">
        <v>13567.15</v>
      </c>
      <c r="AY77" s="127"/>
      <c r="AZ77" s="57">
        <v>337</v>
      </c>
      <c r="BA77" s="57">
        <v>26</v>
      </c>
      <c r="BB77" s="62">
        <v>8753</v>
      </c>
      <c r="BC77" s="42">
        <f t="shared" si="2"/>
        <v>0.14205356911012437</v>
      </c>
      <c r="BD77" s="99"/>
    </row>
    <row r="78" spans="1:56" x14ac:dyDescent="0.25">
      <c r="A78" s="98"/>
      <c r="B78" s="57" t="s">
        <v>66</v>
      </c>
      <c r="G78" s="125">
        <v>2600</v>
      </c>
      <c r="H78" s="126">
        <v>3099</v>
      </c>
      <c r="I78" s="60" t="s">
        <v>434</v>
      </c>
      <c r="J78" s="60" t="s">
        <v>68</v>
      </c>
      <c r="K78" s="60" t="s">
        <v>435</v>
      </c>
      <c r="L78" s="59">
        <v>29</v>
      </c>
      <c r="M78" s="57">
        <v>5</v>
      </c>
      <c r="N78" s="57" t="s">
        <v>69</v>
      </c>
      <c r="AF78" s="61">
        <v>129361.45</v>
      </c>
      <c r="AY78" s="127"/>
      <c r="AZ78" s="57">
        <v>2318.2740580100681</v>
      </c>
      <c r="BA78" s="57">
        <v>36.000489118891544</v>
      </c>
      <c r="BB78" s="62">
        <v>83459</v>
      </c>
      <c r="BC78" s="42">
        <f t="shared" si="2"/>
        <v>1.3544669055594505</v>
      </c>
      <c r="BD78" s="99"/>
    </row>
    <row r="79" spans="1:56" x14ac:dyDescent="0.25">
      <c r="A79" s="98"/>
      <c r="B79" s="57" t="s">
        <v>66</v>
      </c>
      <c r="G79" s="125">
        <v>1800</v>
      </c>
      <c r="H79" s="126">
        <v>2599</v>
      </c>
      <c r="I79" s="60" t="s">
        <v>67</v>
      </c>
      <c r="J79" s="60" t="s">
        <v>89</v>
      </c>
      <c r="K79" s="60" t="s">
        <v>68</v>
      </c>
      <c r="L79" s="59">
        <v>28</v>
      </c>
      <c r="M79" s="57">
        <v>6</v>
      </c>
      <c r="N79" s="57" t="s">
        <v>69</v>
      </c>
      <c r="AF79" s="61">
        <v>129173.90000000001</v>
      </c>
      <c r="AY79" s="127"/>
      <c r="AZ79" s="57">
        <v>2777.9339819542047</v>
      </c>
      <c r="BA79" s="57">
        <v>30</v>
      </c>
      <c r="BB79" s="62">
        <v>83338</v>
      </c>
      <c r="BC79" s="42">
        <f t="shared" si="2"/>
        <v>1.3525031809093506</v>
      </c>
      <c r="BD79" s="99"/>
    </row>
    <row r="80" spans="1:56" x14ac:dyDescent="0.25">
      <c r="A80" s="98"/>
      <c r="B80" s="57" t="s">
        <v>66</v>
      </c>
      <c r="F80" s="57"/>
      <c r="G80" s="138">
        <v>700</v>
      </c>
      <c r="H80" s="139">
        <v>1299</v>
      </c>
      <c r="I80" s="206" t="s">
        <v>444</v>
      </c>
      <c r="J80" s="60" t="s">
        <v>445</v>
      </c>
      <c r="K80" s="60" t="s">
        <v>246</v>
      </c>
      <c r="L80" s="59">
        <v>73</v>
      </c>
      <c r="M80" s="57">
        <v>6</v>
      </c>
      <c r="N80" s="57" t="s">
        <v>73</v>
      </c>
      <c r="AF80" s="61">
        <v>532328.07250000001</v>
      </c>
      <c r="AH80" s="57"/>
      <c r="AJ80" s="57"/>
      <c r="AK80" s="57"/>
      <c r="AL80" s="57"/>
      <c r="AN80" s="57"/>
      <c r="AO80" s="57"/>
      <c r="AQ80" s="57"/>
      <c r="AR80" s="57"/>
      <c r="AT80" s="57"/>
      <c r="AU80" s="57"/>
      <c r="AY80" s="127" t="s">
        <v>899</v>
      </c>
      <c r="AZ80" s="57">
        <v>4840.05</v>
      </c>
      <c r="BA80" s="57">
        <v>62.848001570231702</v>
      </c>
      <c r="BB80" s="57">
        <v>304187.46999999997</v>
      </c>
      <c r="BC80" s="42">
        <f t="shared" si="2"/>
        <v>4.93669779413674</v>
      </c>
      <c r="BD80" s="99"/>
    </row>
    <row r="81" spans="1:56" x14ac:dyDescent="0.25">
      <c r="A81" s="98"/>
      <c r="B81" s="57" t="s">
        <v>66</v>
      </c>
      <c r="F81" s="57"/>
      <c r="G81" s="138">
        <v>1370</v>
      </c>
      <c r="H81" s="139">
        <v>1999</v>
      </c>
      <c r="I81" s="60" t="s">
        <v>446</v>
      </c>
      <c r="J81" s="60" t="s">
        <v>143</v>
      </c>
      <c r="K81" s="60" t="s">
        <v>168</v>
      </c>
      <c r="L81" s="59">
        <v>46</v>
      </c>
      <c r="M81" s="57">
        <v>6</v>
      </c>
      <c r="N81" s="57" t="s">
        <v>147</v>
      </c>
      <c r="AF81" s="61">
        <v>280871.5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4905.1876144680209</v>
      </c>
      <c r="BA81" s="57">
        <v>32.720053260879482</v>
      </c>
      <c r="BB81" s="57">
        <v>160498</v>
      </c>
      <c r="BC81" s="42">
        <f t="shared" si="2"/>
        <v>2.604742800758225</v>
      </c>
      <c r="BD81" s="99"/>
    </row>
    <row r="82" spans="1:56" x14ac:dyDescent="0.25">
      <c r="A82" s="98"/>
      <c r="B82" s="57" t="s">
        <v>66</v>
      </c>
      <c r="G82" s="138">
        <v>1472</v>
      </c>
      <c r="H82" s="139">
        <v>1499</v>
      </c>
      <c r="I82" s="60" t="s">
        <v>81</v>
      </c>
      <c r="J82" s="60" t="s">
        <v>233</v>
      </c>
      <c r="K82" s="60" t="s">
        <v>75</v>
      </c>
      <c r="L82" s="59">
        <v>25</v>
      </c>
      <c r="M82" s="57">
        <v>6</v>
      </c>
      <c r="N82" s="57" t="s">
        <v>69</v>
      </c>
      <c r="AF82" s="61">
        <v>23454.600000000002</v>
      </c>
      <c r="AY82" s="127"/>
      <c r="AZ82" s="57">
        <v>378</v>
      </c>
      <c r="BA82" s="57">
        <v>40</v>
      </c>
      <c r="BB82" s="62">
        <v>15132</v>
      </c>
      <c r="BC82" s="42">
        <f t="shared" si="2"/>
        <v>0.24557918516787411</v>
      </c>
      <c r="BD82" s="99"/>
    </row>
    <row r="83" spans="1:56" x14ac:dyDescent="0.25">
      <c r="A83" s="98"/>
      <c r="B83" s="57" t="s">
        <v>66</v>
      </c>
      <c r="F83" s="57"/>
      <c r="G83" s="138">
        <v>1100</v>
      </c>
      <c r="H83" s="139">
        <v>1471</v>
      </c>
      <c r="I83" s="60" t="s">
        <v>81</v>
      </c>
      <c r="J83" s="60" t="s">
        <v>447</v>
      </c>
      <c r="K83" s="60" t="s">
        <v>233</v>
      </c>
      <c r="L83" s="59">
        <v>44</v>
      </c>
      <c r="M83" s="57">
        <v>6</v>
      </c>
      <c r="N83" s="57" t="s">
        <v>71</v>
      </c>
      <c r="AF83" s="61">
        <v>226619.25</v>
      </c>
      <c r="AH83" s="57"/>
      <c r="AJ83" s="57"/>
      <c r="AK83" s="57"/>
      <c r="AL83" s="57"/>
      <c r="AN83" s="57"/>
      <c r="AO83" s="57"/>
      <c r="AQ83" s="57"/>
      <c r="AR83" s="57"/>
      <c r="AT83" s="57"/>
      <c r="AU83" s="57"/>
      <c r="AY83" s="127"/>
      <c r="AZ83" s="57">
        <v>3710.4253924705404</v>
      </c>
      <c r="BA83" s="57">
        <v>37.015971343531191</v>
      </c>
      <c r="BB83" s="57">
        <v>137345</v>
      </c>
      <c r="BC83" s="42">
        <f t="shared" si="2"/>
        <v>2.2289897691568643</v>
      </c>
      <c r="BD83" s="99"/>
    </row>
    <row r="84" spans="1:56" x14ac:dyDescent="0.25">
      <c r="A84" s="98"/>
      <c r="B84" s="57" t="s">
        <v>66</v>
      </c>
      <c r="G84" s="125">
        <v>1400</v>
      </c>
      <c r="H84" s="126">
        <v>1499</v>
      </c>
      <c r="I84" s="60" t="s">
        <v>448</v>
      </c>
      <c r="J84" s="60" t="s">
        <v>176</v>
      </c>
      <c r="K84" s="60" t="s">
        <v>78</v>
      </c>
      <c r="L84" s="59">
        <v>18.104197419189827</v>
      </c>
      <c r="M84" s="57">
        <v>6</v>
      </c>
      <c r="N84" s="57" t="s">
        <v>69</v>
      </c>
      <c r="AF84" s="61">
        <v>289513.67742387083</v>
      </c>
      <c r="AY84" s="127"/>
      <c r="AZ84" s="57">
        <v>2169.8397714699981</v>
      </c>
      <c r="BA84" s="57">
        <v>71.333333333333329</v>
      </c>
      <c r="BB84" s="62">
        <v>186783.01769281988</v>
      </c>
      <c r="BC84" s="42">
        <f t="shared" si="2"/>
        <v>3.0313257525904915</v>
      </c>
      <c r="BD84" s="99"/>
    </row>
    <row r="85" spans="1:56" x14ac:dyDescent="0.25">
      <c r="A85" s="98"/>
      <c r="B85" s="57" t="s">
        <v>66</v>
      </c>
      <c r="G85" s="125">
        <v>1800</v>
      </c>
      <c r="H85" s="126">
        <v>2399</v>
      </c>
      <c r="I85" s="60" t="s">
        <v>449</v>
      </c>
      <c r="J85" s="60" t="s">
        <v>89</v>
      </c>
      <c r="K85" s="60" t="s">
        <v>141</v>
      </c>
      <c r="L85" s="59">
        <v>52</v>
      </c>
      <c r="M85" s="57">
        <v>6</v>
      </c>
      <c r="N85" s="57" t="s">
        <v>69</v>
      </c>
      <c r="AF85" s="61">
        <v>85482.5</v>
      </c>
      <c r="AY85" s="127"/>
      <c r="AZ85" s="57">
        <v>1969.6264850384432</v>
      </c>
      <c r="BA85" s="57">
        <v>28</v>
      </c>
      <c r="BB85" s="62">
        <v>55150</v>
      </c>
      <c r="BC85" s="42">
        <f t="shared" si="2"/>
        <v>0.89503648308275563</v>
      </c>
      <c r="BD85" s="99"/>
    </row>
    <row r="86" spans="1:56" x14ac:dyDescent="0.25">
      <c r="A86" s="98"/>
      <c r="B86" s="57" t="s">
        <v>66</v>
      </c>
      <c r="F86" s="57"/>
      <c r="G86" s="138">
        <v>100</v>
      </c>
      <c r="H86" s="139">
        <v>699</v>
      </c>
      <c r="I86" s="60" t="s">
        <v>450</v>
      </c>
      <c r="J86" s="60" t="s">
        <v>80</v>
      </c>
      <c r="K86" s="60" t="s">
        <v>446</v>
      </c>
      <c r="L86" s="59">
        <v>38</v>
      </c>
      <c r="M86" s="57">
        <v>6</v>
      </c>
      <c r="N86" s="57" t="s">
        <v>73</v>
      </c>
      <c r="AF86" s="61">
        <v>183590.75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2820.5550443121165</v>
      </c>
      <c r="BA86" s="57">
        <v>37.194452280432429</v>
      </c>
      <c r="BB86" s="57">
        <v>104909</v>
      </c>
      <c r="BC86" s="42">
        <f t="shared" si="2"/>
        <v>1.7025817298953547</v>
      </c>
      <c r="BD86" s="99"/>
    </row>
    <row r="87" spans="1:56" x14ac:dyDescent="0.25">
      <c r="A87" s="98"/>
      <c r="B87" s="22" t="s">
        <v>66</v>
      </c>
      <c r="C87" s="22"/>
      <c r="D87" s="22" t="s">
        <v>319</v>
      </c>
      <c r="E87" s="26"/>
      <c r="F87" s="27"/>
      <c r="G87" s="129">
        <v>1400</v>
      </c>
      <c r="H87" s="130">
        <v>1499</v>
      </c>
      <c r="I87" s="28" t="s">
        <v>247</v>
      </c>
      <c r="J87" s="28" t="s">
        <v>248</v>
      </c>
      <c r="K87" s="28" t="s">
        <v>75</v>
      </c>
      <c r="L87" s="88">
        <v>53</v>
      </c>
      <c r="M87" s="22">
        <v>7</v>
      </c>
      <c r="N87" s="22" t="s">
        <v>69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43">
        <v>14213.5</v>
      </c>
      <c r="AG87" s="43">
        <f>4175.34+13948.34</f>
        <v>18123.68</v>
      </c>
      <c r="AH87" s="27" t="s">
        <v>76</v>
      </c>
      <c r="AI87" s="22"/>
      <c r="AJ87" s="29"/>
      <c r="AK87" s="43"/>
      <c r="AL87" s="43"/>
      <c r="AM87" s="22"/>
      <c r="AN87" s="43"/>
      <c r="AO87" s="43"/>
      <c r="AP87" s="22"/>
      <c r="AQ87" s="43"/>
      <c r="AR87" s="43"/>
      <c r="AS87" s="22"/>
      <c r="AT87" s="43"/>
      <c r="AU87" s="43"/>
      <c r="AV87" s="22"/>
      <c r="AW87" s="22"/>
      <c r="AX87" s="22"/>
      <c r="AY87" s="131"/>
      <c r="AZ87" s="57">
        <v>458.52252056197898</v>
      </c>
      <c r="BA87" s="57">
        <v>20</v>
      </c>
      <c r="BB87" s="62">
        <v>9170</v>
      </c>
      <c r="BC87" s="42">
        <f t="shared" si="2"/>
        <v>0.14882111604476644</v>
      </c>
      <c r="BD87" s="99"/>
    </row>
    <row r="88" spans="1:56" x14ac:dyDescent="0.25">
      <c r="A88" s="98"/>
      <c r="B88" s="22" t="s">
        <v>66</v>
      </c>
      <c r="C88" s="22"/>
      <c r="D88" s="22" t="s">
        <v>319</v>
      </c>
      <c r="E88" s="26"/>
      <c r="F88" s="27"/>
      <c r="G88" s="129">
        <v>7100</v>
      </c>
      <c r="H88" s="130">
        <v>7299</v>
      </c>
      <c r="I88" s="28" t="s">
        <v>249</v>
      </c>
      <c r="J88" s="28" t="s">
        <v>250</v>
      </c>
      <c r="K88" s="28" t="s">
        <v>251</v>
      </c>
      <c r="L88" s="88">
        <v>66.12743522795742</v>
      </c>
      <c r="M88" s="22">
        <v>7</v>
      </c>
      <c r="N88" s="22" t="s">
        <v>69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9"/>
      <c r="AC88" s="22"/>
      <c r="AD88" s="22"/>
      <c r="AE88" s="22"/>
      <c r="AF88" s="43">
        <v>92609.400000000009</v>
      </c>
      <c r="AG88" s="43">
        <f>16813.85+88274.51+229</f>
        <v>105317.35999999999</v>
      </c>
      <c r="AH88" s="27" t="s">
        <v>76</v>
      </c>
      <c r="AI88" s="22"/>
      <c r="AJ88" s="29"/>
      <c r="AK88" s="43"/>
      <c r="AL88" s="43"/>
      <c r="AM88" s="22"/>
      <c r="AN88" s="43"/>
      <c r="AO88" s="43"/>
      <c r="AP88" s="22"/>
      <c r="AQ88" s="43"/>
      <c r="AR88" s="43"/>
      <c r="AS88" s="22"/>
      <c r="AT88" s="43"/>
      <c r="AU88" s="43"/>
      <c r="AV88" s="22"/>
      <c r="AW88" s="22"/>
      <c r="AX88" s="22"/>
      <c r="AY88" s="131"/>
      <c r="AZ88" s="62">
        <v>2489.48422634915</v>
      </c>
      <c r="BA88" s="62">
        <v>24.000152066687708</v>
      </c>
      <c r="BB88" s="62">
        <v>59748</v>
      </c>
      <c r="BC88" s="42">
        <f t="shared" si="2"/>
        <v>0.96965801978655453</v>
      </c>
      <c r="BD88" s="99"/>
    </row>
    <row r="89" spans="1:56" x14ac:dyDescent="0.25">
      <c r="A89" s="98"/>
      <c r="B89" s="57" t="s">
        <v>66</v>
      </c>
      <c r="D89" s="57" t="s">
        <v>900</v>
      </c>
      <c r="G89" s="138">
        <v>9500</v>
      </c>
      <c r="H89" s="139">
        <v>9599</v>
      </c>
      <c r="I89" s="60" t="s">
        <v>451</v>
      </c>
      <c r="J89" s="60" t="s">
        <v>322</v>
      </c>
      <c r="K89" s="60" t="s">
        <v>452</v>
      </c>
      <c r="L89" s="59">
        <v>50</v>
      </c>
      <c r="M89" s="57">
        <v>7</v>
      </c>
      <c r="N89" s="57" t="s">
        <v>69</v>
      </c>
      <c r="AF89" s="61">
        <v>21726.350000000002</v>
      </c>
      <c r="AG89" s="61">
        <v>7746.71</v>
      </c>
      <c r="AY89" s="137" t="s">
        <v>453</v>
      </c>
      <c r="AZ89" s="57">
        <v>584</v>
      </c>
      <c r="BA89" s="57">
        <v>24</v>
      </c>
      <c r="BB89" s="62">
        <v>14017</v>
      </c>
      <c r="BC89" s="42">
        <f t="shared" si="2"/>
        <v>0.22748370595414297</v>
      </c>
      <c r="BD89" s="99"/>
    </row>
    <row r="90" spans="1:56" x14ac:dyDescent="0.25">
      <c r="A90" s="98"/>
      <c r="B90" s="57" t="s">
        <v>66</v>
      </c>
      <c r="D90" s="57" t="s">
        <v>900</v>
      </c>
      <c r="G90" s="138">
        <v>1700</v>
      </c>
      <c r="H90" s="139">
        <v>1899</v>
      </c>
      <c r="I90" s="60" t="s">
        <v>454</v>
      </c>
      <c r="J90" s="60" t="s">
        <v>75</v>
      </c>
      <c r="K90" s="60" t="s">
        <v>75</v>
      </c>
      <c r="L90" s="59">
        <v>32</v>
      </c>
      <c r="M90" s="57">
        <v>7</v>
      </c>
      <c r="N90" s="57" t="s">
        <v>69</v>
      </c>
      <c r="AF90" s="61">
        <v>25137.9</v>
      </c>
      <c r="AG90" s="61">
        <v>12122.47</v>
      </c>
      <c r="AY90" s="137"/>
      <c r="AZ90" s="57">
        <v>900.99051074185309</v>
      </c>
      <c r="BA90" s="57">
        <v>18.000189576521183</v>
      </c>
      <c r="BB90" s="62">
        <v>16218</v>
      </c>
      <c r="BC90" s="42">
        <f t="shared" si="2"/>
        <v>0.26320401963075485</v>
      </c>
      <c r="BD90" s="99"/>
    </row>
    <row r="91" spans="1:56" x14ac:dyDescent="0.25">
      <c r="A91" s="98"/>
      <c r="B91" s="57" t="s">
        <v>66</v>
      </c>
      <c r="D91" s="57" t="s">
        <v>849</v>
      </c>
      <c r="F91" s="57"/>
      <c r="G91" s="138">
        <v>1000</v>
      </c>
      <c r="H91" s="139">
        <v>1499</v>
      </c>
      <c r="I91" s="60" t="s">
        <v>455</v>
      </c>
      <c r="J91" s="60" t="s">
        <v>250</v>
      </c>
      <c r="K91" s="60" t="s">
        <v>456</v>
      </c>
      <c r="L91" s="59">
        <v>30</v>
      </c>
      <c r="M91" s="57">
        <v>7</v>
      </c>
      <c r="N91" s="57" t="s">
        <v>71</v>
      </c>
      <c r="AF91" s="61">
        <v>99389.4</v>
      </c>
      <c r="AG91" s="61">
        <v>13421.2</v>
      </c>
      <c r="AH91" s="57"/>
      <c r="AJ91" s="57"/>
      <c r="AK91" s="57"/>
      <c r="AL91" s="57"/>
      <c r="AN91" s="57"/>
      <c r="AO91" s="57"/>
      <c r="AQ91" s="57"/>
      <c r="AR91" s="57"/>
      <c r="AT91" s="57"/>
      <c r="AU91" s="57"/>
      <c r="AY91" s="127"/>
      <c r="AZ91" s="57">
        <v>2502</v>
      </c>
      <c r="BA91" s="57">
        <v>24</v>
      </c>
      <c r="BB91" s="57">
        <v>60236</v>
      </c>
      <c r="BC91" s="42">
        <f t="shared" si="2"/>
        <v>0.97757783490431305</v>
      </c>
      <c r="BD91" s="99"/>
    </row>
    <row r="92" spans="1:56" x14ac:dyDescent="0.25">
      <c r="A92" s="98"/>
      <c r="B92" s="57" t="s">
        <v>66</v>
      </c>
      <c r="D92" s="57" t="s">
        <v>900</v>
      </c>
      <c r="G92" s="125">
        <v>1900</v>
      </c>
      <c r="H92" s="126">
        <v>1999</v>
      </c>
      <c r="I92" s="60" t="s">
        <v>457</v>
      </c>
      <c r="J92" s="60" t="s">
        <v>75</v>
      </c>
      <c r="K92" s="60" t="s">
        <v>458</v>
      </c>
      <c r="L92" s="59">
        <v>61</v>
      </c>
      <c r="M92" s="57">
        <v>7</v>
      </c>
      <c r="N92" s="57" t="s">
        <v>69</v>
      </c>
      <c r="AF92" s="61">
        <v>13979.45</v>
      </c>
      <c r="AG92" s="61">
        <v>4892.93</v>
      </c>
      <c r="AY92" s="137"/>
      <c r="AZ92" s="57">
        <v>501.08215413480502</v>
      </c>
      <c r="BA92" s="57">
        <v>18</v>
      </c>
      <c r="BB92" s="62">
        <v>9019</v>
      </c>
      <c r="BC92" s="42">
        <f t="shared" si="2"/>
        <v>0.14637051751447638</v>
      </c>
      <c r="BD92" s="99"/>
    </row>
    <row r="93" spans="1:56" x14ac:dyDescent="0.25">
      <c r="A93" s="98"/>
      <c r="B93" s="57" t="s">
        <v>66</v>
      </c>
      <c r="D93" s="57" t="s">
        <v>900</v>
      </c>
      <c r="G93" s="125">
        <v>2000</v>
      </c>
      <c r="H93" s="126">
        <v>2099</v>
      </c>
      <c r="I93" s="60" t="s">
        <v>459</v>
      </c>
      <c r="J93" s="60" t="s">
        <v>458</v>
      </c>
      <c r="K93" s="60" t="s">
        <v>460</v>
      </c>
      <c r="L93" s="59">
        <v>42</v>
      </c>
      <c r="M93" s="57">
        <v>7</v>
      </c>
      <c r="N93" s="57" t="s">
        <v>69</v>
      </c>
      <c r="AF93" s="61">
        <v>11945.85</v>
      </c>
      <c r="AG93" s="61" t="s">
        <v>901</v>
      </c>
      <c r="AY93" s="137" t="s">
        <v>461</v>
      </c>
      <c r="AZ93" s="57">
        <v>428.17432082417702</v>
      </c>
      <c r="BA93" s="57">
        <v>18</v>
      </c>
      <c r="BB93" s="62">
        <v>7707</v>
      </c>
      <c r="BC93" s="42">
        <f t="shared" si="2"/>
        <v>0.12507789982083042</v>
      </c>
      <c r="BD93" s="99"/>
    </row>
    <row r="94" spans="1:56" x14ac:dyDescent="0.25">
      <c r="A94" s="98"/>
      <c r="B94" s="22" t="s">
        <v>66</v>
      </c>
      <c r="C94" s="22"/>
      <c r="D94" s="22" t="s">
        <v>802</v>
      </c>
      <c r="E94" s="22"/>
      <c r="F94" s="27"/>
      <c r="G94" s="166"/>
      <c r="H94" s="167"/>
      <c r="I94" s="28" t="s">
        <v>470</v>
      </c>
      <c r="J94" s="28" t="s">
        <v>471</v>
      </c>
      <c r="K94" s="28" t="s">
        <v>75</v>
      </c>
      <c r="L94" s="29">
        <v>15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12000</v>
      </c>
      <c r="AG94" s="43" t="s">
        <v>850</v>
      </c>
      <c r="AH94" s="27" t="s">
        <v>810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209.31</v>
      </c>
      <c r="BA94" s="57">
        <v>12</v>
      </c>
      <c r="BB94" s="62">
        <v>2511.7200000000003</v>
      </c>
      <c r="BC94" s="42">
        <f t="shared" si="2"/>
        <v>4.0763028745033889E-2</v>
      </c>
      <c r="BD94" s="99"/>
    </row>
    <row r="95" spans="1:56" x14ac:dyDescent="0.25">
      <c r="A95" s="98"/>
      <c r="B95" s="22" t="s">
        <v>66</v>
      </c>
      <c r="C95" s="22"/>
      <c r="D95" s="22" t="s">
        <v>767</v>
      </c>
      <c r="E95" s="22"/>
      <c r="F95" s="27"/>
      <c r="G95" s="166">
        <v>1600</v>
      </c>
      <c r="H95" s="167">
        <v>1699</v>
      </c>
      <c r="I95" s="28" t="s">
        <v>472</v>
      </c>
      <c r="J95" s="28" t="s">
        <v>79</v>
      </c>
      <c r="K95" s="28" t="s">
        <v>94</v>
      </c>
      <c r="L95" s="29">
        <v>29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32746.850000000002</v>
      </c>
      <c r="AG95" s="43">
        <f>4700.95+20968.8</f>
        <v>25669.75</v>
      </c>
      <c r="AH95" s="27" t="s">
        <v>810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621</v>
      </c>
      <c r="BA95" s="57">
        <v>34.020933977455719</v>
      </c>
      <c r="BB95" s="62">
        <v>21127</v>
      </c>
      <c r="BC95" s="42">
        <f t="shared" si="2"/>
        <v>0.34287281555919091</v>
      </c>
      <c r="BD95" s="99"/>
    </row>
    <row r="96" spans="1:56" x14ac:dyDescent="0.25">
      <c r="A96" s="98"/>
      <c r="B96" s="22" t="s">
        <v>66</v>
      </c>
      <c r="C96" s="22"/>
      <c r="D96" s="22" t="s">
        <v>802</v>
      </c>
      <c r="E96" s="22"/>
      <c r="F96" s="27"/>
      <c r="G96" s="166"/>
      <c r="H96" s="167"/>
      <c r="I96" s="28" t="s">
        <v>471</v>
      </c>
      <c r="J96" s="28" t="s">
        <v>79</v>
      </c>
      <c r="K96" s="28" t="s">
        <v>470</v>
      </c>
      <c r="L96" s="29">
        <v>21.20158096769789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61295.37</v>
      </c>
      <c r="AG96" s="43">
        <f>18706.41+32423.24+1280</f>
        <v>52409.65</v>
      </c>
      <c r="AH96" s="27" t="s">
        <v>810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1445.54</v>
      </c>
      <c r="BA96" s="57">
        <v>27.5</v>
      </c>
      <c r="BB96" s="62">
        <v>39545.4</v>
      </c>
      <c r="BC96" s="42">
        <f t="shared" si="2"/>
        <v>0.6417874113889539</v>
      </c>
      <c r="BD96" s="99"/>
    </row>
    <row r="97" spans="1:56" x14ac:dyDescent="0.25">
      <c r="A97" s="98"/>
      <c r="B97" s="22" t="s">
        <v>66</v>
      </c>
      <c r="C97" s="22"/>
      <c r="D97" s="22" t="s">
        <v>765</v>
      </c>
      <c r="E97" s="22"/>
      <c r="F97" s="27"/>
      <c r="G97" s="166">
        <v>1600</v>
      </c>
      <c r="H97" s="167">
        <v>1699</v>
      </c>
      <c r="I97" s="28" t="s">
        <v>464</v>
      </c>
      <c r="J97" s="28" t="s">
        <v>465</v>
      </c>
      <c r="K97" s="28" t="s">
        <v>465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45000</v>
      </c>
      <c r="AG97" s="43">
        <f>4668.78+21647.08</f>
        <v>26315.86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1265.3699999999999</v>
      </c>
      <c r="BA97" s="57">
        <v>18</v>
      </c>
      <c r="BB97" s="62">
        <v>22776.659999999996</v>
      </c>
      <c r="BC97" s="42">
        <f t="shared" si="2"/>
        <v>0.36964536106566948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1</v>
      </c>
      <c r="H98" s="167">
        <v>2699</v>
      </c>
      <c r="I98" s="28" t="s">
        <v>466</v>
      </c>
      <c r="J98" s="28" t="s">
        <v>467</v>
      </c>
      <c r="K98" s="28" t="s">
        <v>468</v>
      </c>
      <c r="L98" s="29">
        <v>49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53611.4</v>
      </c>
      <c r="AG98" s="43">
        <v>155192.24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1631.9270071964338</v>
      </c>
      <c r="BA98" s="57">
        <v>21.19457539919043</v>
      </c>
      <c r="BB98" s="62">
        <v>34588</v>
      </c>
      <c r="BC98" s="42">
        <f t="shared" si="2"/>
        <v>0.56133312560047777</v>
      </c>
      <c r="BD98" s="99"/>
    </row>
    <row r="99" spans="1:56" x14ac:dyDescent="0.25">
      <c r="A99" s="98"/>
      <c r="B99" s="22" t="s">
        <v>66</v>
      </c>
      <c r="C99" s="22"/>
      <c r="D99" s="22" t="s">
        <v>766</v>
      </c>
      <c r="E99" s="22"/>
      <c r="F99" s="27"/>
      <c r="G99" s="166">
        <v>2600</v>
      </c>
      <c r="H99" s="167">
        <v>2699</v>
      </c>
      <c r="I99" s="28" t="s">
        <v>469</v>
      </c>
      <c r="J99" s="28" t="s">
        <v>466</v>
      </c>
      <c r="K99" s="28" t="s">
        <v>95</v>
      </c>
      <c r="L99" s="29">
        <v>21</v>
      </c>
      <c r="M99" s="22">
        <v>8</v>
      </c>
      <c r="N99" s="22" t="s">
        <v>69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3">
        <v>56725.35</v>
      </c>
      <c r="AG99" s="43" t="s">
        <v>811</v>
      </c>
      <c r="AH99" s="27" t="s">
        <v>801</v>
      </c>
      <c r="AI99" s="22"/>
      <c r="AJ99" s="29"/>
      <c r="AK99" s="43"/>
      <c r="AL99" s="43"/>
      <c r="AM99" s="22"/>
      <c r="AN99" s="43"/>
      <c r="AO99" s="43"/>
      <c r="AP99" s="22"/>
      <c r="AQ99" s="43"/>
      <c r="AR99" s="43"/>
      <c r="AS99" s="22"/>
      <c r="AT99" s="43"/>
      <c r="AU99" s="43"/>
      <c r="AV99" s="22"/>
      <c r="AW99" s="22"/>
      <c r="AX99" s="22"/>
      <c r="AY99" s="181"/>
      <c r="AZ99" s="57">
        <v>1743</v>
      </c>
      <c r="BA99" s="57">
        <v>20.996557659208261</v>
      </c>
      <c r="BB99" s="62">
        <v>36597</v>
      </c>
      <c r="BC99" s="42">
        <f t="shared" si="2"/>
        <v>0.59393744644387314</v>
      </c>
      <c r="BD99" s="99"/>
    </row>
    <row r="100" spans="1:56" x14ac:dyDescent="0.25">
      <c r="A100" s="98"/>
      <c r="B100" s="22" t="s">
        <v>66</v>
      </c>
      <c r="C100" s="22"/>
      <c r="D100" s="22" t="s">
        <v>766</v>
      </c>
      <c r="E100" s="22"/>
      <c r="F100" s="27"/>
      <c r="G100" s="166">
        <v>2500</v>
      </c>
      <c r="H100" s="167">
        <v>2599</v>
      </c>
      <c r="I100" s="28" t="s">
        <v>473</v>
      </c>
      <c r="J100" s="28" t="s">
        <v>95</v>
      </c>
      <c r="K100" s="28" t="s">
        <v>75</v>
      </c>
      <c r="L100" s="29">
        <v>12</v>
      </c>
      <c r="M100" s="22">
        <v>8</v>
      </c>
      <c r="N100" s="22" t="s">
        <v>69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3">
        <v>13528.4</v>
      </c>
      <c r="AG100" s="43" t="s">
        <v>811</v>
      </c>
      <c r="AH100" s="27" t="s">
        <v>801</v>
      </c>
      <c r="AI100" s="22"/>
      <c r="AJ100" s="29"/>
      <c r="AK100" s="43"/>
      <c r="AL100" s="43"/>
      <c r="AM100" s="22"/>
      <c r="AN100" s="43"/>
      <c r="AO100" s="43"/>
      <c r="AP100" s="22"/>
      <c r="AQ100" s="43"/>
      <c r="AR100" s="43"/>
      <c r="AS100" s="22"/>
      <c r="AT100" s="43"/>
      <c r="AU100" s="43"/>
      <c r="AV100" s="22"/>
      <c r="AW100" s="22"/>
      <c r="AX100" s="22"/>
      <c r="AY100" s="181"/>
      <c r="AZ100" s="57">
        <v>423.45428140896297</v>
      </c>
      <c r="BA100" s="57">
        <v>20.611434063104173</v>
      </c>
      <c r="BB100" s="62">
        <v>8728</v>
      </c>
      <c r="BC100" s="42">
        <f t="shared" si="2"/>
        <v>0.14164784087663265</v>
      </c>
      <c r="BD100" s="99"/>
    </row>
    <row r="101" spans="1:56" x14ac:dyDescent="0.25">
      <c r="A101" s="98"/>
      <c r="B101" s="22" t="s">
        <v>66</v>
      </c>
      <c r="C101" s="22"/>
      <c r="D101" s="22" t="s">
        <v>766</v>
      </c>
      <c r="E101" s="22"/>
      <c r="F101" s="27"/>
      <c r="G101" s="166">
        <v>2600</v>
      </c>
      <c r="H101" s="167">
        <v>2699</v>
      </c>
      <c r="I101" s="28" t="s">
        <v>474</v>
      </c>
      <c r="J101" s="28" t="s">
        <v>466</v>
      </c>
      <c r="K101" s="28" t="s">
        <v>95</v>
      </c>
      <c r="L101" s="29">
        <v>24</v>
      </c>
      <c r="M101" s="22">
        <v>8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45160.800000000003</v>
      </c>
      <c r="AG101" s="43" t="s">
        <v>811</v>
      </c>
      <c r="AH101" s="27" t="s">
        <v>801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1457</v>
      </c>
      <c r="BA101" s="57">
        <v>19.997254632807138</v>
      </c>
      <c r="BB101" s="62">
        <v>29136</v>
      </c>
      <c r="BC101" s="42">
        <f t="shared" si="2"/>
        <v>0.47285191244060137</v>
      </c>
      <c r="BD101" s="99"/>
    </row>
    <row r="102" spans="1:56" x14ac:dyDescent="0.25">
      <c r="A102" s="98"/>
      <c r="B102" s="22" t="s">
        <v>66</v>
      </c>
      <c r="C102" s="22"/>
      <c r="D102" s="22" t="s">
        <v>766</v>
      </c>
      <c r="E102" s="22"/>
      <c r="F102" s="27"/>
      <c r="G102" s="166">
        <v>2600</v>
      </c>
      <c r="H102" s="167">
        <v>2699</v>
      </c>
      <c r="I102" s="28" t="s">
        <v>476</v>
      </c>
      <c r="J102" s="28" t="s">
        <v>477</v>
      </c>
      <c r="K102" s="28" t="s">
        <v>473</v>
      </c>
      <c r="L102" s="29">
        <v>56</v>
      </c>
      <c r="M102" s="22">
        <v>8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56283.6</v>
      </c>
      <c r="AG102" s="43" t="s">
        <v>811</v>
      </c>
      <c r="AH102" s="27" t="s">
        <v>801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1512.9948006441718</v>
      </c>
      <c r="BA102" s="57">
        <v>24.000082475194112</v>
      </c>
      <c r="BB102" s="62">
        <v>36312</v>
      </c>
      <c r="BC102" s="42">
        <f t="shared" si="2"/>
        <v>0.58931214458206749</v>
      </c>
      <c r="BD102" s="99"/>
    </row>
    <row r="103" spans="1:56" x14ac:dyDescent="0.25">
      <c r="A103" s="98"/>
      <c r="B103" s="30" t="s">
        <v>66</v>
      </c>
      <c r="C103" s="30"/>
      <c r="D103" s="30"/>
      <c r="E103" s="30"/>
      <c r="F103" s="40"/>
      <c r="G103" s="140">
        <v>2800</v>
      </c>
      <c r="H103" s="141">
        <v>2899</v>
      </c>
      <c r="I103" s="33" t="s">
        <v>181</v>
      </c>
      <c r="J103" s="33" t="s">
        <v>182</v>
      </c>
      <c r="K103" s="33" t="s">
        <v>75</v>
      </c>
      <c r="L103" s="37">
        <v>34</v>
      </c>
      <c r="M103" s="30">
        <v>8</v>
      </c>
      <c r="N103" s="57" t="s">
        <v>69</v>
      </c>
      <c r="AF103" s="61">
        <v>42573.85</v>
      </c>
      <c r="AY103" s="127" t="s">
        <v>462</v>
      </c>
      <c r="AZ103" s="57">
        <v>1525.9359024071171</v>
      </c>
      <c r="BA103" s="57">
        <v>18.000100762208721</v>
      </c>
      <c r="BB103" s="62">
        <v>27467</v>
      </c>
      <c r="BC103" s="42">
        <f t="shared" si="2"/>
        <v>0.44576549557269352</v>
      </c>
      <c r="BD103" s="99"/>
    </row>
    <row r="104" spans="1:56" x14ac:dyDescent="0.25">
      <c r="A104" s="98"/>
      <c r="B104" s="57" t="s">
        <v>66</v>
      </c>
      <c r="G104" s="125">
        <v>700</v>
      </c>
      <c r="H104" s="126">
        <v>999</v>
      </c>
      <c r="I104" s="60" t="s">
        <v>182</v>
      </c>
      <c r="J104" s="60" t="s">
        <v>463</v>
      </c>
      <c r="K104" s="60" t="s">
        <v>196</v>
      </c>
      <c r="L104" s="59">
        <v>47</v>
      </c>
      <c r="M104" s="57">
        <v>8</v>
      </c>
      <c r="N104" s="57" t="s">
        <v>69</v>
      </c>
      <c r="AF104" s="61">
        <v>56092.950000000004</v>
      </c>
      <c r="AY104" s="127"/>
      <c r="AZ104" s="57">
        <v>1644.9194388762248</v>
      </c>
      <c r="BA104" s="57">
        <v>22.000469533464557</v>
      </c>
      <c r="BB104" s="62">
        <v>36189</v>
      </c>
      <c r="BC104" s="42">
        <f t="shared" si="2"/>
        <v>0.58731596167328814</v>
      </c>
      <c r="BD104" s="99"/>
    </row>
    <row r="105" spans="1:56" x14ac:dyDescent="0.25">
      <c r="A105" s="98"/>
      <c r="B105" s="57" t="s">
        <v>66</v>
      </c>
      <c r="D105" s="176"/>
      <c r="G105" s="116">
        <v>1600</v>
      </c>
      <c r="H105" s="126">
        <v>1699</v>
      </c>
      <c r="I105" s="60" t="s">
        <v>475</v>
      </c>
      <c r="J105" s="60" t="s">
        <v>79</v>
      </c>
      <c r="K105" s="60" t="s">
        <v>94</v>
      </c>
      <c r="L105" s="59">
        <v>10</v>
      </c>
      <c r="M105" s="57">
        <v>8</v>
      </c>
      <c r="N105" s="57" t="s">
        <v>69</v>
      </c>
      <c r="AF105" s="61">
        <v>44635.35</v>
      </c>
      <c r="AY105" s="127"/>
      <c r="AZ105" s="57">
        <v>800</v>
      </c>
      <c r="BA105" s="57">
        <v>36</v>
      </c>
      <c r="BB105" s="62">
        <v>28797</v>
      </c>
      <c r="BC105" s="42">
        <f t="shared" si="2"/>
        <v>0.46735023759445354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2999</v>
      </c>
      <c r="I106" s="28" t="s">
        <v>478</v>
      </c>
      <c r="J106" s="28" t="s">
        <v>479</v>
      </c>
      <c r="K106" s="28" t="s">
        <v>480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19898.900000000001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642</v>
      </c>
      <c r="BA106" s="57">
        <v>20</v>
      </c>
      <c r="BB106" s="62">
        <v>12838</v>
      </c>
      <c r="BC106" s="42">
        <f t="shared" si="2"/>
        <v>0.208349562462673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63</v>
      </c>
      <c r="F107" s="22">
        <v>20</v>
      </c>
      <c r="G107" s="22" t="s">
        <v>69</v>
      </c>
      <c r="H107" s="167">
        <v>2899</v>
      </c>
      <c r="I107" s="28" t="s">
        <v>481</v>
      </c>
      <c r="J107" s="28" t="s">
        <v>482</v>
      </c>
      <c r="K107" s="28" t="s">
        <v>479</v>
      </c>
      <c r="L107" s="29">
        <v>46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44207.55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1426.064020087068</v>
      </c>
      <c r="BA107" s="57">
        <v>19.999803373665269</v>
      </c>
      <c r="BB107" s="62">
        <v>28521</v>
      </c>
      <c r="BC107" s="42">
        <f t="shared" si="2"/>
        <v>0.46287099789670483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68</v>
      </c>
      <c r="F108" s="22">
        <v>20</v>
      </c>
      <c r="G108" s="22" t="s">
        <v>69</v>
      </c>
      <c r="H108" s="167">
        <v>2699</v>
      </c>
      <c r="I108" s="28" t="s">
        <v>484</v>
      </c>
      <c r="J108" s="28" t="s">
        <v>482</v>
      </c>
      <c r="K108" s="28" t="s">
        <v>75</v>
      </c>
      <c r="L108" s="29">
        <v>37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7230.75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212</v>
      </c>
      <c r="BA108" s="57">
        <v>22</v>
      </c>
      <c r="BB108" s="62">
        <v>4665</v>
      </c>
      <c r="BC108" s="42">
        <f t="shared" ref="BC108:BC139" si="3">BB108/(5280*11.67)</f>
        <v>7.5708888369556748E-2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67</v>
      </c>
      <c r="F109" s="22">
        <v>20</v>
      </c>
      <c r="G109" s="22" t="s">
        <v>69</v>
      </c>
      <c r="H109" s="167">
        <v>2999</v>
      </c>
      <c r="I109" s="28" t="s">
        <v>485</v>
      </c>
      <c r="J109" s="28" t="s">
        <v>486</v>
      </c>
      <c r="K109" s="28" t="s">
        <v>75</v>
      </c>
      <c r="L109" s="29">
        <v>11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8277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243</v>
      </c>
      <c r="BA109" s="57">
        <v>22</v>
      </c>
      <c r="BB109" s="62">
        <v>5340</v>
      </c>
      <c r="BC109" s="42">
        <f t="shared" si="3"/>
        <v>8.6663550673833453E-2</v>
      </c>
      <c r="BD109" s="99"/>
    </row>
    <row r="110" spans="1:56" x14ac:dyDescent="0.25">
      <c r="A110" s="98"/>
      <c r="B110" s="22" t="s">
        <v>66</v>
      </c>
      <c r="C110" s="28"/>
      <c r="D110" s="28" t="s">
        <v>812</v>
      </c>
      <c r="E110" s="29">
        <v>68</v>
      </c>
      <c r="F110" s="22">
        <v>20</v>
      </c>
      <c r="G110" s="22" t="s">
        <v>69</v>
      </c>
      <c r="H110" s="167">
        <v>499</v>
      </c>
      <c r="I110" s="28" t="s">
        <v>479</v>
      </c>
      <c r="J110" s="28" t="s">
        <v>91</v>
      </c>
      <c r="K110" s="28" t="s">
        <v>478</v>
      </c>
      <c r="L110" s="29">
        <v>23</v>
      </c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77242.7</v>
      </c>
      <c r="AG110" s="43" t="s">
        <v>851</v>
      </c>
      <c r="AH110" s="27" t="s">
        <v>868</v>
      </c>
      <c r="AI110" s="22"/>
      <c r="AJ110" s="29"/>
      <c r="AK110" s="43"/>
      <c r="AL110" s="43"/>
      <c r="AM110" s="22"/>
      <c r="AN110" s="43"/>
      <c r="AO110" s="43"/>
      <c r="AP110" s="22"/>
      <c r="AQ110" s="43"/>
      <c r="AR110" s="43"/>
      <c r="AS110" s="22"/>
      <c r="AT110" s="43"/>
      <c r="AU110" s="43"/>
      <c r="AV110" s="22"/>
      <c r="AW110" s="22"/>
      <c r="AX110" s="22"/>
      <c r="AY110" s="181"/>
      <c r="AZ110" s="57">
        <v>1916.6368262115379</v>
      </c>
      <c r="BA110" s="57">
        <v>26.000752630065481</v>
      </c>
      <c r="BB110" s="62">
        <v>49834</v>
      </c>
      <c r="BC110" s="42">
        <f t="shared" si="3"/>
        <v>0.80876243151307425</v>
      </c>
      <c r="BD110" s="99"/>
    </row>
    <row r="111" spans="1:56" x14ac:dyDescent="0.25">
      <c r="A111" s="98"/>
      <c r="B111" s="22" t="s">
        <v>66</v>
      </c>
      <c r="C111" s="28"/>
      <c r="D111" s="28" t="s">
        <v>812</v>
      </c>
      <c r="E111" s="29">
        <v>43</v>
      </c>
      <c r="F111" s="22">
        <v>20</v>
      </c>
      <c r="G111" s="22" t="s">
        <v>69</v>
      </c>
      <c r="H111" s="167">
        <v>399</v>
      </c>
      <c r="I111" s="28" t="s">
        <v>486</v>
      </c>
      <c r="J111" s="28" t="s">
        <v>91</v>
      </c>
      <c r="K111" s="28" t="s">
        <v>75</v>
      </c>
      <c r="L111" s="29">
        <v>12</v>
      </c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27047.5</v>
      </c>
      <c r="AG111" s="43" t="s">
        <v>851</v>
      </c>
      <c r="AH111" s="27" t="s">
        <v>868</v>
      </c>
      <c r="AI111" s="22"/>
      <c r="AJ111" s="29"/>
      <c r="AK111" s="43"/>
      <c r="AL111" s="43"/>
      <c r="AM111" s="22"/>
      <c r="AN111" s="43"/>
      <c r="AO111" s="43"/>
      <c r="AP111" s="22"/>
      <c r="AQ111" s="43"/>
      <c r="AR111" s="43"/>
      <c r="AS111" s="22"/>
      <c r="AT111" s="43"/>
      <c r="AU111" s="43"/>
      <c r="AV111" s="22"/>
      <c r="AW111" s="22"/>
      <c r="AX111" s="22"/>
      <c r="AY111" s="181"/>
      <c r="AZ111" s="57">
        <v>754.65474428303401</v>
      </c>
      <c r="BA111" s="57">
        <v>23.123156823957313</v>
      </c>
      <c r="BB111" s="62">
        <v>17450</v>
      </c>
      <c r="BC111" s="42">
        <f t="shared" si="3"/>
        <v>0.28319830697722731</v>
      </c>
      <c r="BD111" s="99"/>
    </row>
    <row r="112" spans="1:56" x14ac:dyDescent="0.25">
      <c r="A112" s="98"/>
      <c r="B112" s="22" t="s">
        <v>66</v>
      </c>
      <c r="C112" s="28"/>
      <c r="D112" s="28" t="s">
        <v>812</v>
      </c>
      <c r="E112" s="29">
        <v>28</v>
      </c>
      <c r="F112" s="22">
        <v>20</v>
      </c>
      <c r="G112" s="22" t="s">
        <v>69</v>
      </c>
      <c r="H112" s="167">
        <v>2999</v>
      </c>
      <c r="I112" s="28" t="s">
        <v>487</v>
      </c>
      <c r="J112" s="28" t="s">
        <v>488</v>
      </c>
      <c r="K112" s="28" t="s">
        <v>489</v>
      </c>
      <c r="L112" s="29">
        <v>44</v>
      </c>
      <c r="M112" s="22">
        <v>9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102264.35</v>
      </c>
      <c r="AG112" s="43">
        <f>44365.58+231393.18+2194.5</f>
        <v>277953.26</v>
      </c>
      <c r="AH112" s="27" t="s">
        <v>868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3068.9028193761178</v>
      </c>
      <c r="BA112" s="57">
        <v>21.498562803436236</v>
      </c>
      <c r="BB112" s="62">
        <v>65977</v>
      </c>
      <c r="BC112" s="42">
        <f t="shared" si="3"/>
        <v>1.0707492664433538</v>
      </c>
      <c r="BD112" s="99"/>
    </row>
    <row r="113" spans="1:56" x14ac:dyDescent="0.25">
      <c r="A113" s="98"/>
      <c r="B113" s="22" t="s">
        <v>66</v>
      </c>
      <c r="C113" s="28"/>
      <c r="D113" s="28" t="s">
        <v>812</v>
      </c>
      <c r="E113" s="29">
        <v>54</v>
      </c>
      <c r="F113" s="22">
        <v>20</v>
      </c>
      <c r="G113" s="22" t="s">
        <v>69</v>
      </c>
      <c r="H113" s="167">
        <v>499</v>
      </c>
      <c r="I113" s="28" t="s">
        <v>490</v>
      </c>
      <c r="J113" s="28" t="s">
        <v>91</v>
      </c>
      <c r="K113" s="28" t="s">
        <v>491</v>
      </c>
      <c r="L113" s="29">
        <v>34</v>
      </c>
      <c r="M113" s="22">
        <v>9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44973.25</v>
      </c>
      <c r="AG113" s="43" t="s">
        <v>851</v>
      </c>
      <c r="AH113" s="27" t="s">
        <v>868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1390.1484590378609</v>
      </c>
      <c r="BA113" s="57">
        <v>20.871871497869833</v>
      </c>
      <c r="BB113" s="62">
        <v>29015</v>
      </c>
      <c r="BC113" s="42">
        <f t="shared" si="3"/>
        <v>0.4708881877905014</v>
      </c>
      <c r="BD113" s="99"/>
    </row>
    <row r="114" spans="1:56" x14ac:dyDescent="0.3">
      <c r="A114" s="98"/>
      <c r="B114" s="22" t="s">
        <v>66</v>
      </c>
      <c r="C114" s="22"/>
      <c r="D114" s="22" t="s">
        <v>812</v>
      </c>
      <c r="E114" s="22"/>
      <c r="F114" s="22"/>
      <c r="G114" s="22"/>
      <c r="H114" s="130"/>
      <c r="I114" s="28" t="s">
        <v>813</v>
      </c>
      <c r="J114" s="28" t="s">
        <v>463</v>
      </c>
      <c r="K114" s="28" t="s">
        <v>814</v>
      </c>
      <c r="L114" s="29"/>
      <c r="M114" s="22">
        <v>9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/>
      <c r="AG114" s="43">
        <v>3986.35</v>
      </c>
      <c r="AH114" s="22" t="s">
        <v>810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93" t="s">
        <v>815</v>
      </c>
      <c r="BB114" s="57"/>
      <c r="BC114" s="57"/>
      <c r="BD114" s="99"/>
    </row>
    <row r="115" spans="1:56" x14ac:dyDescent="0.3">
      <c r="A115" s="114"/>
      <c r="B115" s="22" t="s">
        <v>66</v>
      </c>
      <c r="C115" s="28"/>
      <c r="D115" s="28"/>
      <c r="E115" s="59">
        <v>39</v>
      </c>
      <c r="F115" s="57">
        <v>20</v>
      </c>
      <c r="G115" s="57" t="s">
        <v>69</v>
      </c>
      <c r="H115" s="130"/>
      <c r="I115" s="28" t="s">
        <v>797</v>
      </c>
      <c r="J115" s="28"/>
      <c r="K115" s="28"/>
      <c r="L115" s="29"/>
      <c r="M115" s="22">
        <v>9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4950</v>
      </c>
      <c r="AG115" s="43">
        <v>650</v>
      </c>
      <c r="AH115" s="22" t="s">
        <v>801</v>
      </c>
      <c r="AI115" s="22" t="s">
        <v>123</v>
      </c>
      <c r="AJ115" s="22" t="s">
        <v>798</v>
      </c>
      <c r="AK115" s="22">
        <v>4950</v>
      </c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193" t="s">
        <v>799</v>
      </c>
      <c r="BB115" s="57"/>
      <c r="BC115" s="42">
        <f t="shared" ref="BC115:BC134" si="4">BB115/(5280*11.67)</f>
        <v>0</v>
      </c>
      <c r="BD115" s="99"/>
    </row>
    <row r="116" spans="1:56" x14ac:dyDescent="0.25">
      <c r="A116" s="98"/>
      <c r="B116" s="57" t="s">
        <v>66</v>
      </c>
      <c r="C116" s="60"/>
      <c r="D116" s="60"/>
      <c r="E116" s="59">
        <v>67</v>
      </c>
      <c r="F116" s="57">
        <v>20</v>
      </c>
      <c r="G116" s="57" t="s">
        <v>69</v>
      </c>
      <c r="H116" s="139">
        <v>2527</v>
      </c>
      <c r="I116" s="60" t="s">
        <v>93</v>
      </c>
      <c r="J116" s="60" t="s">
        <v>463</v>
      </c>
      <c r="K116" s="60" t="s">
        <v>483</v>
      </c>
      <c r="L116" s="59">
        <v>54</v>
      </c>
      <c r="M116" s="57">
        <v>9</v>
      </c>
      <c r="N116" s="57" t="s">
        <v>73</v>
      </c>
      <c r="AF116" s="61">
        <v>185858.75</v>
      </c>
      <c r="AH116" s="57"/>
      <c r="AJ116" s="57"/>
      <c r="AK116" s="57"/>
      <c r="AL116" s="57"/>
      <c r="AN116" s="57"/>
      <c r="AO116" s="57"/>
      <c r="AQ116" s="57"/>
      <c r="AR116" s="57"/>
      <c r="AT116" s="57"/>
      <c r="AU116" s="57"/>
      <c r="AY116" s="127"/>
      <c r="AZ116" s="57">
        <v>1938.5245786288349</v>
      </c>
      <c r="BA116" s="57">
        <v>54.786511953911543</v>
      </c>
      <c r="BB116" s="57">
        <v>106205</v>
      </c>
      <c r="BC116" s="42">
        <f t="shared" si="4"/>
        <v>1.7236146815195659</v>
      </c>
      <c r="BD116" s="99"/>
    </row>
    <row r="117" spans="1:56" x14ac:dyDescent="0.25">
      <c r="A117" s="98"/>
      <c r="B117" s="22" t="s">
        <v>66</v>
      </c>
      <c r="C117" s="28"/>
      <c r="D117" s="28" t="s">
        <v>768</v>
      </c>
      <c r="E117" s="59">
        <v>45</v>
      </c>
      <c r="F117" s="57">
        <v>20</v>
      </c>
      <c r="G117" s="57" t="s">
        <v>69</v>
      </c>
      <c r="H117" s="167">
        <v>3099</v>
      </c>
      <c r="I117" s="28" t="s">
        <v>492</v>
      </c>
      <c r="J117" s="28" t="s">
        <v>493</v>
      </c>
      <c r="K117" s="28" t="s">
        <v>75</v>
      </c>
      <c r="L117" s="29">
        <v>33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14115.85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350</v>
      </c>
      <c r="BA117" s="57">
        <v>26</v>
      </c>
      <c r="BB117" s="62">
        <v>9107</v>
      </c>
      <c r="BC117" s="42">
        <f t="shared" si="4"/>
        <v>0.14779868089636727</v>
      </c>
      <c r="BD117" s="99"/>
    </row>
    <row r="118" spans="1:56" x14ac:dyDescent="0.25">
      <c r="A118" s="98"/>
      <c r="B118" s="22" t="s">
        <v>66</v>
      </c>
      <c r="C118" s="28"/>
      <c r="D118" s="28" t="s">
        <v>768</v>
      </c>
      <c r="E118" s="59">
        <v>38</v>
      </c>
      <c r="F118" s="57">
        <v>20</v>
      </c>
      <c r="G118" s="57" t="s">
        <v>69</v>
      </c>
      <c r="H118" s="169">
        <v>1099</v>
      </c>
      <c r="I118" s="28" t="s">
        <v>494</v>
      </c>
      <c r="J118" s="28" t="s">
        <v>151</v>
      </c>
      <c r="K118" s="28" t="s">
        <v>77</v>
      </c>
      <c r="L118" s="29">
        <v>55</v>
      </c>
      <c r="M118" s="22">
        <v>10</v>
      </c>
      <c r="N118" s="22" t="s">
        <v>71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157900.04999999999</v>
      </c>
      <c r="AG118" s="43">
        <f>60155.23+546091.82+9373.46+104.5+6267.75</f>
        <v>621992.75999999989</v>
      </c>
      <c r="AH118" s="22" t="s">
        <v>801</v>
      </c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181"/>
      <c r="AZ118" s="57">
        <v>4433.8840055644678</v>
      </c>
      <c r="BA118" s="57">
        <v>21.583108597315917</v>
      </c>
      <c r="BB118" s="57">
        <v>95697</v>
      </c>
      <c r="BC118" s="42">
        <f t="shared" si="4"/>
        <v>1.553078990418322</v>
      </c>
      <c r="BD118" s="99"/>
    </row>
    <row r="119" spans="1:56" x14ac:dyDescent="0.25">
      <c r="A119" s="98"/>
      <c r="B119" s="22" t="s">
        <v>66</v>
      </c>
      <c r="C119" s="28"/>
      <c r="D119" s="28" t="s">
        <v>768</v>
      </c>
      <c r="E119" s="59">
        <v>26</v>
      </c>
      <c r="F119" s="57">
        <v>20</v>
      </c>
      <c r="G119" s="121" t="s">
        <v>69</v>
      </c>
      <c r="H119" s="167">
        <v>2599</v>
      </c>
      <c r="I119" s="28" t="s">
        <v>233</v>
      </c>
      <c r="J119" s="28" t="s">
        <v>494</v>
      </c>
      <c r="K119" s="28" t="s">
        <v>495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49660.450000000004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1662.841467160137</v>
      </c>
      <c r="BA119" s="57">
        <v>19.267621497747111</v>
      </c>
      <c r="BB119" s="62">
        <v>32039</v>
      </c>
      <c r="BC119" s="42">
        <f t="shared" si="4"/>
        <v>0.51996507491366106</v>
      </c>
      <c r="BD119" s="99"/>
    </row>
    <row r="120" spans="1:56" x14ac:dyDescent="0.25">
      <c r="A120" s="98"/>
      <c r="B120" s="22" t="s">
        <v>66</v>
      </c>
      <c r="C120" s="28"/>
      <c r="D120" s="28" t="s">
        <v>768</v>
      </c>
      <c r="E120" s="59">
        <v>58</v>
      </c>
      <c r="F120" s="57">
        <v>20</v>
      </c>
      <c r="G120" s="121" t="s">
        <v>69</v>
      </c>
      <c r="H120" s="167">
        <v>1199</v>
      </c>
      <c r="I120" s="28" t="s">
        <v>493</v>
      </c>
      <c r="J120" s="28" t="s">
        <v>496</v>
      </c>
      <c r="K120" s="28" t="s">
        <v>497</v>
      </c>
      <c r="L120" s="29">
        <v>47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17392.55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527.17891999693893</v>
      </c>
      <c r="BA120" s="57">
        <v>21.284993717247183</v>
      </c>
      <c r="BB120" s="62">
        <v>11221</v>
      </c>
      <c r="BC120" s="42">
        <f t="shared" si="4"/>
        <v>0.18210706032042792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1500</v>
      </c>
      <c r="H121" s="167">
        <v>2599</v>
      </c>
      <c r="I121" s="28" t="s">
        <v>498</v>
      </c>
      <c r="J121" s="28" t="s">
        <v>494</v>
      </c>
      <c r="K121" s="28" t="s">
        <v>495</v>
      </c>
      <c r="L121" s="29">
        <v>67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47177.35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1690.9463400482559</v>
      </c>
      <c r="BA121" s="57">
        <v>18.000571206258009</v>
      </c>
      <c r="BB121" s="62">
        <v>30437</v>
      </c>
      <c r="BC121" s="42">
        <f t="shared" si="4"/>
        <v>0.493966009711511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999</v>
      </c>
      <c r="I122" s="28" t="s">
        <v>495</v>
      </c>
      <c r="J122" s="28" t="s">
        <v>499</v>
      </c>
      <c r="K122" s="28" t="s">
        <v>498</v>
      </c>
      <c r="L122" s="29">
        <v>67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41256.35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1377.7609780633352</v>
      </c>
      <c r="BA122" s="57">
        <v>19.319025886053527</v>
      </c>
      <c r="BB122" s="62">
        <v>26617</v>
      </c>
      <c r="BC122" s="42">
        <f t="shared" si="4"/>
        <v>0.4319707356339747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3000</v>
      </c>
      <c r="H123" s="167">
        <v>3099</v>
      </c>
      <c r="I123" s="28" t="s">
        <v>500</v>
      </c>
      <c r="J123" s="28" t="s">
        <v>501</v>
      </c>
      <c r="K123" s="28" t="s">
        <v>502</v>
      </c>
      <c r="L123" s="29">
        <v>46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31426.25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1128.8776703337871</v>
      </c>
      <c r="BA123" s="57">
        <v>17.960316279446893</v>
      </c>
      <c r="BB123" s="62">
        <v>20275</v>
      </c>
      <c r="BC123" s="42">
        <f t="shared" si="4"/>
        <v>0.32904559736179273</v>
      </c>
      <c r="BD123" s="99"/>
    </row>
    <row r="124" spans="1:56" x14ac:dyDescent="0.25">
      <c r="A124" s="98"/>
      <c r="B124" s="22" t="s">
        <v>66</v>
      </c>
      <c r="C124" s="22"/>
      <c r="D124" s="22" t="s">
        <v>768</v>
      </c>
      <c r="E124" s="22"/>
      <c r="F124" s="27"/>
      <c r="G124" s="166">
        <v>2500</v>
      </c>
      <c r="H124" s="167">
        <v>2999</v>
      </c>
      <c r="I124" s="28" t="s">
        <v>500</v>
      </c>
      <c r="J124" s="28" t="s">
        <v>503</v>
      </c>
      <c r="K124" s="28" t="s">
        <v>75</v>
      </c>
      <c r="L124" s="29">
        <v>57</v>
      </c>
      <c r="M124" s="22">
        <v>10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30784.55</v>
      </c>
      <c r="AG124" s="43" t="s">
        <v>803</v>
      </c>
      <c r="AH124" s="27" t="s">
        <v>801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1139.518589080848</v>
      </c>
      <c r="BA124" s="57">
        <v>17.430167607902714</v>
      </c>
      <c r="BB124" s="62">
        <v>19861</v>
      </c>
      <c r="BC124" s="42">
        <f t="shared" si="4"/>
        <v>0.32232673781516968</v>
      </c>
      <c r="BD124" s="99"/>
    </row>
    <row r="125" spans="1:56" x14ac:dyDescent="0.25">
      <c r="A125" s="98"/>
      <c r="B125" s="22" t="s">
        <v>66</v>
      </c>
      <c r="C125" s="22"/>
      <c r="D125" s="22" t="s">
        <v>768</v>
      </c>
      <c r="E125" s="22"/>
      <c r="F125" s="27"/>
      <c r="G125" s="166">
        <v>2900</v>
      </c>
      <c r="H125" s="167">
        <v>3099</v>
      </c>
      <c r="I125" s="28" t="s">
        <v>496</v>
      </c>
      <c r="J125" s="28" t="s">
        <v>501</v>
      </c>
      <c r="K125" s="28" t="s">
        <v>502</v>
      </c>
      <c r="L125" s="29">
        <v>28</v>
      </c>
      <c r="M125" s="22">
        <v>10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31987.350000000002</v>
      </c>
      <c r="AG125" s="43" t="s">
        <v>803</v>
      </c>
      <c r="AH125" s="27" t="s">
        <v>801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1146.444874661162</v>
      </c>
      <c r="BA125" s="57">
        <v>18.000865507030486</v>
      </c>
      <c r="BB125" s="62">
        <v>20637</v>
      </c>
      <c r="BC125" s="42">
        <f t="shared" si="4"/>
        <v>0.33492054218275297</v>
      </c>
      <c r="BD125" s="99"/>
    </row>
    <row r="126" spans="1:56" x14ac:dyDescent="0.25">
      <c r="A126" s="98"/>
      <c r="B126" s="22" t="s">
        <v>66</v>
      </c>
      <c r="C126" s="22"/>
      <c r="D126" s="22" t="s">
        <v>768</v>
      </c>
      <c r="E126" s="22"/>
      <c r="F126" s="27"/>
      <c r="G126" s="166"/>
      <c r="H126" s="167"/>
      <c r="I126" s="28" t="s">
        <v>769</v>
      </c>
      <c r="J126" s="28" t="s">
        <v>770</v>
      </c>
      <c r="K126" s="28" t="s">
        <v>77</v>
      </c>
      <c r="L126" s="29"/>
      <c r="M126" s="22">
        <v>10</v>
      </c>
      <c r="N126" s="22" t="s">
        <v>69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3"/>
      <c r="AG126" s="43" t="s">
        <v>803</v>
      </c>
      <c r="AH126" s="27" t="s">
        <v>801</v>
      </c>
      <c r="AI126" s="22"/>
      <c r="AJ126" s="29"/>
      <c r="AK126" s="43"/>
      <c r="AL126" s="43"/>
      <c r="AM126" s="22"/>
      <c r="AN126" s="43"/>
      <c r="AO126" s="43"/>
      <c r="AP126" s="22"/>
      <c r="AQ126" s="43"/>
      <c r="AR126" s="43"/>
      <c r="AS126" s="22"/>
      <c r="AT126" s="43"/>
      <c r="AU126" s="43"/>
      <c r="AV126" s="22"/>
      <c r="AW126" s="22"/>
      <c r="AX126" s="22"/>
      <c r="AY126" s="181"/>
      <c r="BB126" s="62">
        <v>66603</v>
      </c>
      <c r="BC126" s="42">
        <f t="shared" si="4"/>
        <v>1.0809087014099867</v>
      </c>
      <c r="BD126" s="99"/>
    </row>
    <row r="127" spans="1:56" x14ac:dyDescent="0.25">
      <c r="A127" s="98"/>
      <c r="B127" s="22" t="s">
        <v>66</v>
      </c>
      <c r="C127" s="22"/>
      <c r="D127" s="22" t="s">
        <v>768</v>
      </c>
      <c r="E127" s="22"/>
      <c r="F127" s="27"/>
      <c r="G127" s="166">
        <v>800</v>
      </c>
      <c r="H127" s="167">
        <v>1099</v>
      </c>
      <c r="I127" s="28" t="s">
        <v>503</v>
      </c>
      <c r="J127" s="28" t="s">
        <v>183</v>
      </c>
      <c r="K127" s="28" t="s">
        <v>77</v>
      </c>
      <c r="L127" s="29">
        <v>38</v>
      </c>
      <c r="M127" s="22">
        <v>10</v>
      </c>
      <c r="N127" s="22" t="s">
        <v>69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3">
        <v>91984.75</v>
      </c>
      <c r="AG127" s="43" t="s">
        <v>803</v>
      </c>
      <c r="AH127" s="27" t="s">
        <v>801</v>
      </c>
      <c r="AI127" s="22"/>
      <c r="AJ127" s="29"/>
      <c r="AK127" s="43"/>
      <c r="AL127" s="43"/>
      <c r="AM127" s="22"/>
      <c r="AN127" s="43"/>
      <c r="AO127" s="43"/>
      <c r="AP127" s="22"/>
      <c r="AQ127" s="43"/>
      <c r="AR127" s="43"/>
      <c r="AS127" s="22"/>
      <c r="AT127" s="43"/>
      <c r="AU127" s="43"/>
      <c r="AV127" s="22"/>
      <c r="AW127" s="22"/>
      <c r="AX127" s="22"/>
      <c r="AY127" s="181"/>
      <c r="AZ127" s="57">
        <v>3297.0021008315139</v>
      </c>
      <c r="BA127" s="57">
        <v>17.999685224656972</v>
      </c>
      <c r="BB127" s="62">
        <v>59345</v>
      </c>
      <c r="BC127" s="42">
        <f t="shared" si="4"/>
        <v>0.96311768066266779</v>
      </c>
      <c r="BD127" s="99"/>
    </row>
    <row r="128" spans="1:56" x14ac:dyDescent="0.25">
      <c r="A128" s="98"/>
      <c r="B128" s="22" t="s">
        <v>66</v>
      </c>
      <c r="C128" s="22"/>
      <c r="D128" s="22" t="s">
        <v>929</v>
      </c>
      <c r="E128" s="22"/>
      <c r="F128" s="22"/>
      <c r="G128" s="168">
        <v>8300</v>
      </c>
      <c r="H128" s="169">
        <v>8599</v>
      </c>
      <c r="I128" s="28" t="s">
        <v>532</v>
      </c>
      <c r="J128" s="28" t="s">
        <v>533</v>
      </c>
      <c r="K128" s="28" t="s">
        <v>523</v>
      </c>
      <c r="L128" s="29">
        <v>40</v>
      </c>
      <c r="M128" s="22">
        <v>11</v>
      </c>
      <c r="N128" s="57" t="s">
        <v>71</v>
      </c>
      <c r="AF128" s="61">
        <v>168567.3</v>
      </c>
      <c r="AH128" s="57" t="s">
        <v>931</v>
      </c>
      <c r="AJ128" s="57"/>
      <c r="AK128" s="57"/>
      <c r="AL128" s="57"/>
      <c r="AN128" s="57"/>
      <c r="AO128" s="57"/>
      <c r="AQ128" s="57"/>
      <c r="AR128" s="57"/>
      <c r="AT128" s="57"/>
      <c r="AU128" s="57"/>
      <c r="AY128" s="127"/>
      <c r="AZ128" s="57">
        <v>3083.100268191246</v>
      </c>
      <c r="BA128" s="57">
        <v>33.136126338159968</v>
      </c>
      <c r="BB128" s="57">
        <v>102162</v>
      </c>
      <c r="BC128" s="42">
        <f t="shared" si="4"/>
        <v>1.6580003115992834</v>
      </c>
      <c r="BD128" s="99"/>
    </row>
    <row r="129" spans="1:56" x14ac:dyDescent="0.25">
      <c r="A129" s="98"/>
      <c r="B129" s="22" t="s">
        <v>66</v>
      </c>
      <c r="C129" s="22"/>
      <c r="D129" s="22" t="s">
        <v>771</v>
      </c>
      <c r="E129" s="22"/>
      <c r="F129" s="27"/>
      <c r="G129" s="166">
        <v>3000</v>
      </c>
      <c r="H129" s="167">
        <v>3199</v>
      </c>
      <c r="I129" s="28" t="s">
        <v>511</v>
      </c>
      <c r="J129" s="28" t="s">
        <v>512</v>
      </c>
      <c r="K129" s="28" t="s">
        <v>513</v>
      </c>
      <c r="L129" s="29">
        <v>44</v>
      </c>
      <c r="M129" s="22">
        <v>11</v>
      </c>
      <c r="N129" s="22" t="s">
        <v>69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3">
        <v>68713.05</v>
      </c>
      <c r="AG129" s="43">
        <f>51275.01+665</f>
        <v>51940.01</v>
      </c>
      <c r="AH129" s="27" t="s">
        <v>761</v>
      </c>
      <c r="AI129" s="22"/>
      <c r="AJ129" s="29"/>
      <c r="AK129" s="43"/>
      <c r="AL129" s="43"/>
      <c r="AM129" s="22"/>
      <c r="AN129" s="43"/>
      <c r="AO129" s="43"/>
      <c r="AP129" s="22"/>
      <c r="AQ129" s="43"/>
      <c r="AR129" s="43"/>
      <c r="AS129" s="22"/>
      <c r="AT129" s="43"/>
      <c r="AU129" s="43"/>
      <c r="AV129" s="22"/>
      <c r="AW129" s="22"/>
      <c r="AX129" s="22"/>
      <c r="AY129" s="181"/>
      <c r="AZ129" s="57">
        <v>1847.1254487732081</v>
      </c>
      <c r="BA129" s="57">
        <v>23.999994169017054</v>
      </c>
      <c r="BB129" s="62">
        <v>44331</v>
      </c>
      <c r="BC129" s="42">
        <f t="shared" si="4"/>
        <v>0.71945353275687463</v>
      </c>
      <c r="BD129" s="99"/>
    </row>
    <row r="130" spans="1:56" x14ac:dyDescent="0.25">
      <c r="A130" s="98"/>
      <c r="B130" s="22" t="s">
        <v>66</v>
      </c>
      <c r="C130" s="22"/>
      <c r="D130" s="22" t="s">
        <v>771</v>
      </c>
      <c r="E130" s="22"/>
      <c r="F130" s="27"/>
      <c r="G130" s="166">
        <v>4000</v>
      </c>
      <c r="H130" s="167">
        <v>4099</v>
      </c>
      <c r="I130" s="28" t="s">
        <v>518</v>
      </c>
      <c r="J130" s="28" t="s">
        <v>519</v>
      </c>
      <c r="K130" s="28" t="s">
        <v>75</v>
      </c>
      <c r="L130" s="29">
        <v>38</v>
      </c>
      <c r="M130" s="22">
        <v>11</v>
      </c>
      <c r="N130" s="22" t="s">
        <v>69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3">
        <v>7475.6500000000005</v>
      </c>
      <c r="AG130" s="43" t="s">
        <v>804</v>
      </c>
      <c r="AH130" s="27" t="s">
        <v>761</v>
      </c>
      <c r="AI130" s="22"/>
      <c r="AJ130" s="29"/>
      <c r="AK130" s="43"/>
      <c r="AL130" s="43"/>
      <c r="AM130" s="22"/>
      <c r="AN130" s="43"/>
      <c r="AO130" s="43"/>
      <c r="AP130" s="22"/>
      <c r="AQ130" s="43"/>
      <c r="AR130" s="43"/>
      <c r="AS130" s="22"/>
      <c r="AT130" s="43"/>
      <c r="AU130" s="43"/>
      <c r="AV130" s="22"/>
      <c r="AW130" s="22"/>
      <c r="AX130" s="22"/>
      <c r="AY130" s="181"/>
      <c r="AZ130" s="57">
        <v>185</v>
      </c>
      <c r="BA130" s="57">
        <v>26</v>
      </c>
      <c r="BB130" s="62">
        <v>4823</v>
      </c>
      <c r="BC130" s="42">
        <f t="shared" si="4"/>
        <v>7.8273090805224488E-2</v>
      </c>
      <c r="BD130" s="99"/>
    </row>
    <row r="131" spans="1:56" ht="27.6" x14ac:dyDescent="0.25">
      <c r="A131" s="98"/>
      <c r="B131" s="22" t="s">
        <v>66</v>
      </c>
      <c r="C131" s="22"/>
      <c r="D131" s="22" t="s">
        <v>372</v>
      </c>
      <c r="E131" s="26"/>
      <c r="F131" s="35"/>
      <c r="G131" s="177"/>
      <c r="H131" s="178"/>
      <c r="I131" s="179" t="s">
        <v>373</v>
      </c>
      <c r="J131" s="179"/>
      <c r="K131" s="179"/>
      <c r="L131" s="89"/>
      <c r="M131" s="180">
        <v>11</v>
      </c>
      <c r="N131" s="180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84"/>
      <c r="AC131" s="22"/>
      <c r="AD131" s="22"/>
      <c r="AE131" s="22"/>
      <c r="AF131" s="194">
        <v>20000</v>
      </c>
      <c r="AG131" s="43">
        <v>10500</v>
      </c>
      <c r="AH131" s="35" t="s">
        <v>76</v>
      </c>
      <c r="AI131" s="22" t="s">
        <v>162</v>
      </c>
      <c r="AJ131" s="29" t="s">
        <v>374</v>
      </c>
      <c r="AK131" s="43">
        <v>15774.47</v>
      </c>
      <c r="AL131" s="43"/>
      <c r="AM131" s="22" t="s">
        <v>375</v>
      </c>
      <c r="AN131" s="43">
        <v>1560.37</v>
      </c>
      <c r="AO131" s="43"/>
      <c r="AP131" s="22" t="s">
        <v>376</v>
      </c>
      <c r="AQ131" s="43">
        <v>2665.16</v>
      </c>
      <c r="AR131" s="43"/>
      <c r="AS131" s="22"/>
      <c r="AT131" s="43"/>
      <c r="AU131" s="43"/>
      <c r="AV131" s="22"/>
      <c r="AW131" s="22"/>
      <c r="AX131" s="22"/>
      <c r="AY131" s="195"/>
      <c r="AZ131" s="86"/>
      <c r="BA131" s="84"/>
      <c r="BB131" s="86"/>
      <c r="BC131" s="42">
        <f t="shared" si="4"/>
        <v>0</v>
      </c>
      <c r="BD131" s="99"/>
    </row>
    <row r="132" spans="1:56" x14ac:dyDescent="0.3">
      <c r="A132" s="98"/>
      <c r="B132" s="57" t="s">
        <v>66</v>
      </c>
      <c r="D132" s="57" t="s">
        <v>902</v>
      </c>
      <c r="F132" s="57"/>
      <c r="G132" s="121"/>
      <c r="H132" s="122"/>
      <c r="I132" s="60" t="s">
        <v>504</v>
      </c>
      <c r="J132" s="60" t="s">
        <v>75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505</v>
      </c>
      <c r="AL132" s="57"/>
      <c r="AN132" s="57"/>
      <c r="AO132" s="57"/>
      <c r="AQ132" s="57"/>
      <c r="AR132" s="57"/>
      <c r="AT132" s="57"/>
      <c r="AU132" s="57"/>
      <c r="AY132" s="105"/>
      <c r="BB132" s="57">
        <v>15513</v>
      </c>
      <c r="BC132" s="42">
        <f t="shared" si="4"/>
        <v>0.2517624834462881</v>
      </c>
      <c r="BD132" s="99"/>
    </row>
    <row r="133" spans="1:56" x14ac:dyDescent="0.3">
      <c r="A133" s="98"/>
      <c r="B133" s="57" t="s">
        <v>66</v>
      </c>
      <c r="D133" s="57" t="s">
        <v>902</v>
      </c>
      <c r="F133" s="57"/>
      <c r="G133" s="121"/>
      <c r="H133" s="122"/>
      <c r="I133" s="60" t="s">
        <v>506</v>
      </c>
      <c r="J133" s="60" t="s">
        <v>507</v>
      </c>
      <c r="K133" s="60" t="s">
        <v>75</v>
      </c>
      <c r="M133" s="57">
        <v>11</v>
      </c>
      <c r="AH133" s="57"/>
      <c r="AI133" s="57" t="s">
        <v>123</v>
      </c>
      <c r="AJ133" s="57" t="s">
        <v>508</v>
      </c>
      <c r="AK133" s="57">
        <v>117000</v>
      </c>
      <c r="AL133" s="57"/>
      <c r="AN133" s="57"/>
      <c r="AO133" s="57"/>
      <c r="AQ133" s="57"/>
      <c r="AR133" s="57"/>
      <c r="AT133" s="57"/>
      <c r="AU133" s="57"/>
      <c r="AY133" s="105"/>
      <c r="BB133" s="57">
        <v>15086</v>
      </c>
      <c r="BC133" s="42">
        <f t="shared" si="4"/>
        <v>0.24483264521824935</v>
      </c>
      <c r="BD133" s="99"/>
    </row>
    <row r="134" spans="1:56" x14ac:dyDescent="0.3">
      <c r="A134" s="98"/>
      <c r="B134" s="57" t="s">
        <v>66</v>
      </c>
      <c r="D134" s="57" t="s">
        <v>902</v>
      </c>
      <c r="F134" s="57"/>
      <c r="G134" s="121"/>
      <c r="H134" s="122"/>
      <c r="I134" s="60" t="s">
        <v>509</v>
      </c>
      <c r="J134" s="60" t="s">
        <v>510</v>
      </c>
      <c r="K134" s="60" t="s">
        <v>75</v>
      </c>
      <c r="M134" s="57">
        <v>11</v>
      </c>
      <c r="AH134" s="57"/>
      <c r="AI134" s="57" t="s">
        <v>123</v>
      </c>
      <c r="AJ134" s="57"/>
      <c r="AK134" s="57" t="s">
        <v>505</v>
      </c>
      <c r="AL134" s="57"/>
      <c r="AN134" s="57"/>
      <c r="AO134" s="57"/>
      <c r="AQ134" s="57"/>
      <c r="AR134" s="57"/>
      <c r="AT134" s="57"/>
      <c r="AU134" s="57"/>
      <c r="AY134" s="105"/>
      <c r="BB134" s="57">
        <v>11656</v>
      </c>
      <c r="BC134" s="42">
        <f t="shared" si="4"/>
        <v>0.18916673158318403</v>
      </c>
      <c r="BD134" s="99"/>
    </row>
    <row r="135" spans="1:56" x14ac:dyDescent="0.3">
      <c r="A135" s="98"/>
      <c r="B135" s="57" t="s">
        <v>66</v>
      </c>
      <c r="F135" s="57"/>
      <c r="G135" s="121"/>
      <c r="H135" s="122"/>
      <c r="I135" s="60" t="s">
        <v>885</v>
      </c>
      <c r="J135" s="60" t="s">
        <v>516</v>
      </c>
      <c r="K135" s="60" t="s">
        <v>75</v>
      </c>
      <c r="M135" s="57">
        <v>11</v>
      </c>
      <c r="N135" s="57" t="s">
        <v>69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05"/>
      <c r="BB135" s="57"/>
      <c r="BC135" s="42"/>
      <c r="BD135" s="99"/>
    </row>
    <row r="136" spans="1:56" x14ac:dyDescent="0.25">
      <c r="A136" s="98"/>
      <c r="B136" s="57" t="s">
        <v>66</v>
      </c>
      <c r="G136" s="125">
        <v>3800</v>
      </c>
      <c r="H136" s="126">
        <v>3999</v>
      </c>
      <c r="I136" s="60" t="s">
        <v>514</v>
      </c>
      <c r="J136" s="60" t="s">
        <v>507</v>
      </c>
      <c r="K136" s="60" t="s">
        <v>507</v>
      </c>
      <c r="L136" s="59">
        <v>40</v>
      </c>
      <c r="M136" s="57">
        <v>11</v>
      </c>
      <c r="N136" s="57" t="s">
        <v>69</v>
      </c>
      <c r="AF136" s="61">
        <v>59166.6</v>
      </c>
      <c r="AY136" s="127"/>
      <c r="AZ136" s="57">
        <v>1654.39682882032</v>
      </c>
      <c r="BA136" s="57">
        <v>23.072457185026227</v>
      </c>
      <c r="BB136" s="62">
        <v>38172</v>
      </c>
      <c r="BC136" s="42">
        <f t="shared" ref="BC136:BC163" si="5">BB136/(5280*11.67)</f>
        <v>0.61949832515385217</v>
      </c>
      <c r="BD136" s="99"/>
    </row>
    <row r="137" spans="1:56" x14ac:dyDescent="0.3">
      <c r="A137" s="98"/>
      <c r="B137" s="57" t="s">
        <v>66</v>
      </c>
      <c r="D137" s="57" t="s">
        <v>903</v>
      </c>
      <c r="F137" s="57"/>
      <c r="G137" s="121"/>
      <c r="H137" s="122"/>
      <c r="I137" s="60" t="s">
        <v>515</v>
      </c>
      <c r="J137" s="60" t="s">
        <v>516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6221</v>
      </c>
      <c r="BC137" s="42">
        <f t="shared" si="5"/>
        <v>0.10096141362208201</v>
      </c>
      <c r="BD137" s="99"/>
    </row>
    <row r="138" spans="1:56" x14ac:dyDescent="0.25">
      <c r="A138" s="98"/>
      <c r="B138" s="57" t="s">
        <v>66</v>
      </c>
      <c r="G138" s="125">
        <v>3800</v>
      </c>
      <c r="H138" s="126">
        <v>3899</v>
      </c>
      <c r="I138" s="60" t="s">
        <v>520</v>
      </c>
      <c r="J138" s="60" t="s">
        <v>507</v>
      </c>
      <c r="K138" s="60" t="s">
        <v>75</v>
      </c>
      <c r="L138" s="59">
        <v>61</v>
      </c>
      <c r="M138" s="57">
        <v>11</v>
      </c>
      <c r="N138" s="57" t="s">
        <v>69</v>
      </c>
      <c r="AF138" s="61">
        <v>19182.8</v>
      </c>
      <c r="AY138" s="127"/>
      <c r="AZ138" s="57">
        <v>563</v>
      </c>
      <c r="BA138" s="57">
        <v>21.982238010657195</v>
      </c>
      <c r="BB138" s="62">
        <v>12376</v>
      </c>
      <c r="BC138" s="42">
        <f t="shared" si="5"/>
        <v>0.20085170470774585</v>
      </c>
      <c r="BD138" s="99"/>
    </row>
    <row r="139" spans="1:56" x14ac:dyDescent="0.25">
      <c r="A139" s="98"/>
      <c r="B139" s="57" t="s">
        <v>66</v>
      </c>
      <c r="F139" s="57"/>
      <c r="G139" s="138">
        <v>2500</v>
      </c>
      <c r="H139" s="139">
        <v>2699</v>
      </c>
      <c r="I139" s="60" t="s">
        <v>98</v>
      </c>
      <c r="J139" s="60" t="s">
        <v>95</v>
      </c>
      <c r="K139" s="60" t="s">
        <v>521</v>
      </c>
      <c r="L139" s="59">
        <v>40.358250180474926</v>
      </c>
      <c r="M139" s="57">
        <v>11</v>
      </c>
      <c r="N139" s="57" t="s">
        <v>71</v>
      </c>
      <c r="AF139" s="61">
        <v>81156.519310349977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2050.0974639499991</v>
      </c>
      <c r="BA139" s="57">
        <v>25.666666666666668</v>
      </c>
      <c r="BB139" s="57">
        <v>49185.769278999986</v>
      </c>
      <c r="BC139" s="42">
        <f t="shared" si="5"/>
        <v>0.79824221130001793</v>
      </c>
      <c r="BD139" s="99"/>
    </row>
    <row r="140" spans="1:56" x14ac:dyDescent="0.25">
      <c r="A140" s="98"/>
      <c r="B140" s="57" t="s">
        <v>66</v>
      </c>
      <c r="F140" s="57"/>
      <c r="G140" s="138">
        <v>2900</v>
      </c>
      <c r="H140" s="139">
        <v>2999</v>
      </c>
      <c r="I140" s="60" t="s">
        <v>98</v>
      </c>
      <c r="J140" s="60" t="s">
        <v>522</v>
      </c>
      <c r="K140" s="60" t="s">
        <v>523</v>
      </c>
      <c r="L140" s="59">
        <v>41.775003161959098</v>
      </c>
      <c r="M140" s="57">
        <v>11</v>
      </c>
      <c r="N140" s="57" t="s">
        <v>71</v>
      </c>
      <c r="AF140" s="61">
        <v>56927.956555469958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1277.8163950599992</v>
      </c>
      <c r="BA140" s="57">
        <v>27.5</v>
      </c>
      <c r="BB140" s="57">
        <v>34501.791851799979</v>
      </c>
      <c r="BC140" s="42">
        <f t="shared" si="5"/>
        <v>0.55993404241320632</v>
      </c>
      <c r="BD140" s="99"/>
    </row>
    <row r="141" spans="1:56" x14ac:dyDescent="0.25">
      <c r="A141" s="98"/>
      <c r="B141" s="57" t="s">
        <v>66</v>
      </c>
      <c r="G141" s="125">
        <v>3900</v>
      </c>
      <c r="H141" s="126">
        <v>3999</v>
      </c>
      <c r="I141" s="60" t="s">
        <v>524</v>
      </c>
      <c r="J141" s="60" t="s">
        <v>507</v>
      </c>
      <c r="K141" s="60" t="s">
        <v>514</v>
      </c>
      <c r="L141" s="59">
        <v>41</v>
      </c>
      <c r="M141" s="57">
        <v>11</v>
      </c>
      <c r="N141" s="57" t="s">
        <v>69</v>
      </c>
      <c r="AF141" s="61">
        <v>23192.65</v>
      </c>
      <c r="AY141" s="127"/>
      <c r="AZ141" s="57">
        <v>623</v>
      </c>
      <c r="BA141" s="57">
        <v>24.01765650080257</v>
      </c>
      <c r="BB141" s="62">
        <v>14963</v>
      </c>
      <c r="BC141" s="42">
        <f t="shared" si="5"/>
        <v>0.24283646230947004</v>
      </c>
      <c r="BD141" s="99"/>
    </row>
    <row r="142" spans="1:56" x14ac:dyDescent="0.25">
      <c r="A142" s="98"/>
      <c r="B142" s="57" t="s">
        <v>66</v>
      </c>
      <c r="G142" s="125">
        <v>3800</v>
      </c>
      <c r="H142" s="126">
        <v>3899</v>
      </c>
      <c r="I142" s="60" t="s">
        <v>525</v>
      </c>
      <c r="J142" s="60" t="s">
        <v>507</v>
      </c>
      <c r="K142" s="60" t="s">
        <v>75</v>
      </c>
      <c r="L142" s="59">
        <v>28</v>
      </c>
      <c r="M142" s="57">
        <v>11</v>
      </c>
      <c r="N142" s="57" t="s">
        <v>69</v>
      </c>
      <c r="AF142" s="61">
        <v>19295.95</v>
      </c>
      <c r="AY142" s="127"/>
      <c r="AZ142" s="57">
        <v>566</v>
      </c>
      <c r="BA142" s="57">
        <v>21.99469964664311</v>
      </c>
      <c r="BB142" s="62">
        <v>12449</v>
      </c>
      <c r="BC142" s="42">
        <f t="shared" si="5"/>
        <v>0.2020364311495417</v>
      </c>
      <c r="BD142" s="99"/>
    </row>
    <row r="143" spans="1:56" x14ac:dyDescent="0.3">
      <c r="A143" s="98"/>
      <c r="B143" s="57" t="s">
        <v>66</v>
      </c>
      <c r="D143" s="57" t="s">
        <v>902</v>
      </c>
      <c r="F143" s="57"/>
      <c r="G143" s="121"/>
      <c r="H143" s="122"/>
      <c r="I143" s="60" t="s">
        <v>510</v>
      </c>
      <c r="J143" s="60" t="s">
        <v>526</v>
      </c>
      <c r="K143" s="60" t="s">
        <v>526</v>
      </c>
      <c r="M143" s="57">
        <v>11</v>
      </c>
      <c r="AH143" s="57"/>
      <c r="AI143" s="57" t="s">
        <v>123</v>
      </c>
      <c r="AJ143" s="57"/>
      <c r="AK143" s="57" t="s">
        <v>505</v>
      </c>
      <c r="AL143" s="57"/>
      <c r="AN143" s="57"/>
      <c r="AO143" s="57"/>
      <c r="AQ143" s="57"/>
      <c r="AR143" s="57"/>
      <c r="AT143" s="57"/>
      <c r="AU143" s="57"/>
      <c r="AY143" s="105"/>
      <c r="BB143" s="57">
        <v>35998</v>
      </c>
      <c r="BC143" s="42">
        <f t="shared" si="5"/>
        <v>0.58421619796941138</v>
      </c>
      <c r="BD143" s="99"/>
    </row>
    <row r="144" spans="1:56" x14ac:dyDescent="0.3">
      <c r="A144" s="98"/>
      <c r="B144" s="57" t="s">
        <v>66</v>
      </c>
      <c r="D144" s="57" t="s">
        <v>903</v>
      </c>
      <c r="F144" s="57"/>
      <c r="G144" s="121"/>
      <c r="H144" s="122"/>
      <c r="I144" s="60" t="s">
        <v>527</v>
      </c>
      <c r="J144" s="60" t="s">
        <v>516</v>
      </c>
      <c r="K144" s="60" t="s">
        <v>528</v>
      </c>
      <c r="M144" s="57">
        <v>11</v>
      </c>
      <c r="AH144" s="57"/>
      <c r="AI144" s="57" t="s">
        <v>123</v>
      </c>
      <c r="AJ144" s="57"/>
      <c r="AK144" s="57" t="s">
        <v>517</v>
      </c>
      <c r="AL144" s="57"/>
      <c r="AN144" s="57"/>
      <c r="AO144" s="57"/>
      <c r="AQ144" s="57"/>
      <c r="AR144" s="57"/>
      <c r="AT144" s="57"/>
      <c r="AU144" s="57"/>
      <c r="AY144" s="105"/>
      <c r="BB144" s="57">
        <v>33728</v>
      </c>
      <c r="BC144" s="42">
        <f t="shared" si="5"/>
        <v>0.54737607436836233</v>
      </c>
      <c r="BD144" s="99"/>
    </row>
    <row r="145" spans="1:56" x14ac:dyDescent="0.3">
      <c r="A145" s="98"/>
      <c r="B145" s="57" t="s">
        <v>66</v>
      </c>
      <c r="D145" s="57" t="s">
        <v>903</v>
      </c>
      <c r="F145" s="57"/>
      <c r="G145" s="121"/>
      <c r="H145" s="122"/>
      <c r="I145" s="60" t="s">
        <v>529</v>
      </c>
      <c r="J145" s="60" t="s">
        <v>527</v>
      </c>
      <c r="K145" s="60" t="s">
        <v>75</v>
      </c>
      <c r="M145" s="57">
        <v>11</v>
      </c>
      <c r="AH145" s="57"/>
      <c r="AI145" s="57" t="s">
        <v>123</v>
      </c>
      <c r="AJ145" s="57"/>
      <c r="AK145" s="57" t="s">
        <v>517</v>
      </c>
      <c r="AL145" s="57"/>
      <c r="AN145" s="57"/>
      <c r="AO145" s="57"/>
      <c r="AQ145" s="57"/>
      <c r="AR145" s="57"/>
      <c r="AT145" s="57"/>
      <c r="AU145" s="57"/>
      <c r="AY145" s="105"/>
      <c r="BB145" s="57">
        <v>4627</v>
      </c>
      <c r="BC145" s="42">
        <f t="shared" si="5"/>
        <v>7.5092181454649326E-2</v>
      </c>
      <c r="BD145" s="99"/>
    </row>
    <row r="146" spans="1:56" x14ac:dyDescent="0.3">
      <c r="A146" s="98"/>
      <c r="B146" s="57" t="s">
        <v>66</v>
      </c>
      <c r="D146" s="57" t="s">
        <v>903</v>
      </c>
      <c r="F146" s="57"/>
      <c r="G146" s="121"/>
      <c r="H146" s="122"/>
      <c r="I146" s="60" t="s">
        <v>516</v>
      </c>
      <c r="J146" s="60" t="s">
        <v>530</v>
      </c>
      <c r="K146" s="60" t="s">
        <v>528</v>
      </c>
      <c r="M146" s="57">
        <v>11</v>
      </c>
      <c r="N146" s="57" t="s">
        <v>69</v>
      </c>
      <c r="AH146" s="57"/>
      <c r="AI146" s="57" t="s">
        <v>123</v>
      </c>
      <c r="AJ146" s="57" t="s">
        <v>531</v>
      </c>
      <c r="AK146" s="57">
        <v>207000</v>
      </c>
      <c r="AL146" s="57"/>
      <c r="AN146" s="57"/>
      <c r="AO146" s="57"/>
      <c r="AQ146" s="57"/>
      <c r="AR146" s="57"/>
      <c r="AT146" s="57"/>
      <c r="AU146" s="57"/>
      <c r="AY146" s="105"/>
      <c r="BB146" s="57">
        <v>73246</v>
      </c>
      <c r="BC146" s="42">
        <f t="shared" si="5"/>
        <v>1.1887188076134092</v>
      </c>
      <c r="BD146" s="99"/>
    </row>
    <row r="147" spans="1:56" x14ac:dyDescent="0.3">
      <c r="A147" s="98"/>
      <c r="B147" s="57" t="s">
        <v>66</v>
      </c>
      <c r="D147" s="57" t="s">
        <v>903</v>
      </c>
      <c r="F147" s="57"/>
      <c r="G147" s="121"/>
      <c r="H147" s="122"/>
      <c r="I147" s="60" t="s">
        <v>534</v>
      </c>
      <c r="J147" s="60" t="s">
        <v>516</v>
      </c>
      <c r="K147" s="60" t="s">
        <v>75</v>
      </c>
      <c r="M147" s="57">
        <v>11</v>
      </c>
      <c r="AH147" s="57"/>
      <c r="AI147" s="57" t="s">
        <v>123</v>
      </c>
      <c r="AJ147" s="57"/>
      <c r="AK147" s="57" t="s">
        <v>517</v>
      </c>
      <c r="AL147" s="57"/>
      <c r="AN147" s="57"/>
      <c r="AO147" s="57"/>
      <c r="AQ147" s="57"/>
      <c r="AR147" s="57"/>
      <c r="AT147" s="57"/>
      <c r="AU147" s="57"/>
      <c r="AY147" s="105"/>
      <c r="BB147" s="57">
        <v>4172</v>
      </c>
      <c r="BC147" s="42">
        <f t="shared" si="5"/>
        <v>6.7707927605099846E-2</v>
      </c>
      <c r="BD147" s="99"/>
    </row>
    <row r="148" spans="1:56" x14ac:dyDescent="0.25">
      <c r="A148" s="114"/>
      <c r="B148" s="22" t="s">
        <v>66</v>
      </c>
      <c r="C148" s="22"/>
      <c r="D148" s="22"/>
      <c r="E148" s="22"/>
      <c r="F148" s="27"/>
      <c r="G148" s="166"/>
      <c r="H148" s="167"/>
      <c r="I148" s="28" t="s">
        <v>772</v>
      </c>
      <c r="J148" s="28"/>
      <c r="K148" s="28"/>
      <c r="L148" s="29"/>
      <c r="M148" s="22">
        <v>12</v>
      </c>
      <c r="N148" s="22" t="s">
        <v>69</v>
      </c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43">
        <v>5000</v>
      </c>
      <c r="AG148" s="43" t="s">
        <v>773</v>
      </c>
      <c r="AH148" s="27" t="s">
        <v>761</v>
      </c>
      <c r="AI148" s="22" t="s">
        <v>123</v>
      </c>
      <c r="AJ148" s="29"/>
      <c r="AK148" s="43"/>
      <c r="AL148" s="43"/>
      <c r="AM148" s="22"/>
      <c r="AN148" s="43"/>
      <c r="AO148" s="43"/>
      <c r="AP148" s="22"/>
      <c r="AQ148" s="43"/>
      <c r="AR148" s="43"/>
      <c r="AS148" s="22"/>
      <c r="AT148" s="43"/>
      <c r="AU148" s="43"/>
      <c r="AV148" s="22"/>
      <c r="AW148" s="22"/>
      <c r="AX148" s="22"/>
      <c r="AY148" s="181"/>
      <c r="AZ148" s="22"/>
      <c r="BA148" s="22"/>
      <c r="BB148" s="44">
        <v>3508</v>
      </c>
      <c r="BC148" s="42">
        <f t="shared" si="5"/>
        <v>5.6931785723559503E-2</v>
      </c>
      <c r="BD148" s="99"/>
    </row>
    <row r="149" spans="1:56" x14ac:dyDescent="0.25">
      <c r="A149" s="98"/>
      <c r="B149" s="22" t="s">
        <v>66</v>
      </c>
      <c r="C149" s="22"/>
      <c r="D149" s="22" t="s">
        <v>332</v>
      </c>
      <c r="E149" s="26"/>
      <c r="F149" s="27"/>
      <c r="G149" s="129">
        <v>3600</v>
      </c>
      <c r="H149" s="130">
        <v>3699</v>
      </c>
      <c r="I149" s="182" t="s">
        <v>256</v>
      </c>
      <c r="J149" s="182" t="s">
        <v>252</v>
      </c>
      <c r="K149" s="182" t="s">
        <v>75</v>
      </c>
      <c r="L149" s="89">
        <v>27</v>
      </c>
      <c r="M149" s="22">
        <v>12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9"/>
      <c r="AC149" s="22"/>
      <c r="AD149" s="22"/>
      <c r="AE149" s="22"/>
      <c r="AF149" s="43">
        <v>5800.1</v>
      </c>
      <c r="AG149" s="43">
        <v>13978.4</v>
      </c>
      <c r="AH149" s="27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31"/>
      <c r="AZ149" s="44">
        <v>208</v>
      </c>
      <c r="BA149" s="44">
        <v>18</v>
      </c>
      <c r="BB149" s="100">
        <v>3742</v>
      </c>
      <c r="BC149" s="42">
        <f t="shared" si="5"/>
        <v>6.0729401989042094E-2</v>
      </c>
      <c r="BD149" s="99"/>
    </row>
    <row r="150" spans="1:56" x14ac:dyDescent="0.25">
      <c r="A150" s="98"/>
      <c r="B150" s="22" t="s">
        <v>66</v>
      </c>
      <c r="C150" s="22"/>
      <c r="D150" s="22" t="s">
        <v>816</v>
      </c>
      <c r="E150" s="22"/>
      <c r="F150" s="27"/>
      <c r="G150" s="168">
        <v>6600</v>
      </c>
      <c r="H150" s="169">
        <v>7099</v>
      </c>
      <c r="I150" s="28" t="s">
        <v>535</v>
      </c>
      <c r="J150" s="28" t="s">
        <v>254</v>
      </c>
      <c r="K150" s="28" t="s">
        <v>536</v>
      </c>
      <c r="L150" s="29">
        <v>55</v>
      </c>
      <c r="M150" s="22">
        <v>12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74429.45</v>
      </c>
      <c r="AG150" s="43">
        <v>196212.95</v>
      </c>
      <c r="AH150" s="27" t="s">
        <v>810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2527</v>
      </c>
      <c r="BA150" s="22">
        <v>19</v>
      </c>
      <c r="BB150" s="62">
        <v>48019</v>
      </c>
      <c r="BC150" s="42">
        <f t="shared" si="5"/>
        <v>0.77930656176157465</v>
      </c>
      <c r="BD150" s="99"/>
    </row>
    <row r="151" spans="1:56" x14ac:dyDescent="0.25">
      <c r="A151" s="98"/>
      <c r="B151" s="22" t="s">
        <v>66</v>
      </c>
      <c r="C151" s="22"/>
      <c r="D151" s="22" t="s">
        <v>816</v>
      </c>
      <c r="E151" s="22"/>
      <c r="F151" s="27"/>
      <c r="G151" s="168">
        <v>6600</v>
      </c>
      <c r="H151" s="169">
        <v>6999</v>
      </c>
      <c r="I151" s="28" t="s">
        <v>542</v>
      </c>
      <c r="J151" s="28" t="s">
        <v>254</v>
      </c>
      <c r="K151" s="28" t="s">
        <v>185</v>
      </c>
      <c r="L151" s="29">
        <v>37</v>
      </c>
      <c r="M151" s="22">
        <v>12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57568.55</v>
      </c>
      <c r="AG151" s="43" t="s">
        <v>852</v>
      </c>
      <c r="AH151" s="27" t="s">
        <v>810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/>
      <c r="AZ151" s="22">
        <v>2063</v>
      </c>
      <c r="BA151" s="22">
        <v>18</v>
      </c>
      <c r="BB151" s="62">
        <v>37141</v>
      </c>
      <c r="BC151" s="42">
        <f t="shared" si="5"/>
        <v>0.60276609280465321</v>
      </c>
      <c r="BD151" s="99"/>
    </row>
    <row r="152" spans="1:56" x14ac:dyDescent="0.25">
      <c r="A152" s="98"/>
      <c r="B152" s="57" t="s">
        <v>66</v>
      </c>
      <c r="D152" s="57" t="s">
        <v>537</v>
      </c>
      <c r="G152" s="125">
        <v>10500</v>
      </c>
      <c r="H152" s="126">
        <v>10699</v>
      </c>
      <c r="I152" s="60" t="s">
        <v>538</v>
      </c>
      <c r="J152" s="60" t="s">
        <v>539</v>
      </c>
      <c r="K152" s="60" t="s">
        <v>75</v>
      </c>
      <c r="L152" s="59">
        <v>29</v>
      </c>
      <c r="M152" s="57">
        <v>12</v>
      </c>
      <c r="N152" s="57" t="s">
        <v>69</v>
      </c>
      <c r="AF152" s="61">
        <v>190025.35</v>
      </c>
      <c r="AG152" s="61" t="s">
        <v>540</v>
      </c>
      <c r="AY152" s="137"/>
      <c r="AZ152" s="57">
        <v>3831.176538357161</v>
      </c>
      <c r="BA152" s="57">
        <v>32.000091557402101</v>
      </c>
      <c r="BB152" s="62">
        <v>122597</v>
      </c>
      <c r="BC152" s="42">
        <f t="shared" si="5"/>
        <v>1.9896425696554232</v>
      </c>
      <c r="BD152" s="99"/>
    </row>
    <row r="153" spans="1:56" x14ac:dyDescent="0.25">
      <c r="A153" s="98"/>
      <c r="B153" s="57" t="s">
        <v>66</v>
      </c>
      <c r="D153" s="57" t="s">
        <v>816</v>
      </c>
      <c r="G153" s="125">
        <v>6500</v>
      </c>
      <c r="H153" s="126">
        <v>7199</v>
      </c>
      <c r="I153" s="33" t="s">
        <v>255</v>
      </c>
      <c r="J153" s="60" t="s">
        <v>541</v>
      </c>
      <c r="K153" s="60" t="s">
        <v>536</v>
      </c>
      <c r="L153" s="59">
        <v>26</v>
      </c>
      <c r="M153" s="57">
        <v>12</v>
      </c>
      <c r="N153" s="57" t="s">
        <v>69</v>
      </c>
      <c r="AF153" s="61">
        <v>80646.5</v>
      </c>
      <c r="AY153" s="127"/>
      <c r="AZ153" s="57">
        <v>2863.2501174435429</v>
      </c>
      <c r="BA153" s="57">
        <v>18.171657335495045</v>
      </c>
      <c r="BB153" s="62">
        <v>52030</v>
      </c>
      <c r="BC153" s="42">
        <f t="shared" si="5"/>
        <v>0.84440159954298777</v>
      </c>
      <c r="BD153" s="99"/>
    </row>
    <row r="154" spans="1:56" x14ac:dyDescent="0.25">
      <c r="A154" s="98"/>
      <c r="B154" s="57" t="s">
        <v>66</v>
      </c>
      <c r="D154" s="57" t="s">
        <v>537</v>
      </c>
      <c r="F154" s="57"/>
      <c r="G154" s="138">
        <v>7000</v>
      </c>
      <c r="H154" s="139">
        <v>7499</v>
      </c>
      <c r="I154" s="60" t="s">
        <v>539</v>
      </c>
      <c r="J154" s="60" t="s">
        <v>543</v>
      </c>
      <c r="K154" s="60" t="s">
        <v>184</v>
      </c>
      <c r="L154" s="59">
        <v>29</v>
      </c>
      <c r="M154" s="57">
        <v>12</v>
      </c>
      <c r="N154" s="57" t="s">
        <v>73</v>
      </c>
      <c r="AF154" s="61">
        <v>225680</v>
      </c>
      <c r="AG154" s="61">
        <v>7236.52</v>
      </c>
      <c r="AH154" s="57"/>
      <c r="AJ154" s="57"/>
      <c r="AK154" s="57"/>
      <c r="AL154" s="57"/>
      <c r="AN154" s="57"/>
      <c r="AO154" s="57"/>
      <c r="AQ154" s="57"/>
      <c r="AR154" s="57"/>
      <c r="AT154" s="57"/>
      <c r="AU154" s="57"/>
      <c r="AY154" s="127"/>
      <c r="AZ154" s="57">
        <v>3792.9346400966961</v>
      </c>
      <c r="BA154" s="57">
        <v>34.000058592286294</v>
      </c>
      <c r="BB154" s="57">
        <v>128960</v>
      </c>
      <c r="BC154" s="42">
        <f t="shared" si="5"/>
        <v>2.0929085196437383</v>
      </c>
      <c r="BD154" s="99"/>
    </row>
    <row r="155" spans="1:56" x14ac:dyDescent="0.25">
      <c r="A155" s="98"/>
      <c r="B155" s="57" t="s">
        <v>66</v>
      </c>
      <c r="D155" s="57" t="s">
        <v>537</v>
      </c>
      <c r="G155" s="125">
        <v>7000</v>
      </c>
      <c r="H155" s="126">
        <v>7099</v>
      </c>
      <c r="I155" s="60" t="s">
        <v>544</v>
      </c>
      <c r="J155" s="60" t="s">
        <v>538</v>
      </c>
      <c r="K155" s="60" t="s">
        <v>75</v>
      </c>
      <c r="L155" s="59">
        <v>41</v>
      </c>
      <c r="M155" s="57">
        <v>12</v>
      </c>
      <c r="N155" s="57" t="s">
        <v>69</v>
      </c>
      <c r="AF155" s="61">
        <v>28817.600000000002</v>
      </c>
      <c r="AG155" s="61" t="s">
        <v>540</v>
      </c>
      <c r="AY155" s="127"/>
      <c r="AZ155" s="57">
        <v>581</v>
      </c>
      <c r="BA155" s="57">
        <v>32</v>
      </c>
      <c r="BB155" s="62">
        <v>18592</v>
      </c>
      <c r="BC155" s="42">
        <f t="shared" si="5"/>
        <v>0.30173197268312951</v>
      </c>
      <c r="BD155" s="99"/>
    </row>
    <row r="156" spans="1:56" x14ac:dyDescent="0.25">
      <c r="A156" s="98"/>
      <c r="B156" s="22" t="s">
        <v>66</v>
      </c>
      <c r="C156" s="22"/>
      <c r="D156" s="22" t="s">
        <v>547</v>
      </c>
      <c r="E156" s="22"/>
      <c r="F156" s="27"/>
      <c r="G156" s="166">
        <v>4204</v>
      </c>
      <c r="H156" s="167">
        <v>4299</v>
      </c>
      <c r="I156" s="28" t="s">
        <v>548</v>
      </c>
      <c r="J156" s="28" t="s">
        <v>549</v>
      </c>
      <c r="K156" s="28" t="s">
        <v>75</v>
      </c>
      <c r="L156" s="29">
        <v>34</v>
      </c>
      <c r="M156" s="22">
        <v>13</v>
      </c>
      <c r="N156" s="22" t="s">
        <v>69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16487.350000000002</v>
      </c>
      <c r="AG156" s="22" t="s">
        <v>774</v>
      </c>
      <c r="AH156" s="43" t="s">
        <v>761</v>
      </c>
      <c r="AI156" s="22"/>
      <c r="AJ156" s="29"/>
      <c r="AK156" s="43"/>
      <c r="AL156" s="43"/>
      <c r="AM156" s="22"/>
      <c r="AN156" s="43"/>
      <c r="AO156" s="43"/>
      <c r="AP156" s="22"/>
      <c r="AQ156" s="43"/>
      <c r="AR156" s="43"/>
      <c r="AS156" s="22"/>
      <c r="AT156" s="43"/>
      <c r="AU156" s="43"/>
      <c r="AV156" s="22"/>
      <c r="AW156" s="22"/>
      <c r="AX156" s="22"/>
      <c r="AY156" s="181"/>
      <c r="AZ156" s="22">
        <v>443</v>
      </c>
      <c r="BA156" s="22">
        <v>24</v>
      </c>
      <c r="BB156" s="44">
        <v>10637</v>
      </c>
      <c r="BC156" s="42">
        <f t="shared" si="5"/>
        <v>0.17262924878606112</v>
      </c>
      <c r="BD156" s="99"/>
    </row>
    <row r="157" spans="1:56" x14ac:dyDescent="0.25">
      <c r="A157" s="98"/>
      <c r="B157" s="22" t="s">
        <v>66</v>
      </c>
      <c r="C157" s="22"/>
      <c r="D157" s="22" t="s">
        <v>547</v>
      </c>
      <c r="E157" s="22"/>
      <c r="F157" s="27"/>
      <c r="G157" s="166">
        <v>4400</v>
      </c>
      <c r="H157" s="167">
        <v>5199</v>
      </c>
      <c r="I157" s="28" t="s">
        <v>549</v>
      </c>
      <c r="J157" s="28" t="s">
        <v>550</v>
      </c>
      <c r="K157" s="28" t="s">
        <v>75</v>
      </c>
      <c r="L157" s="29">
        <v>30</v>
      </c>
      <c r="M157" s="22">
        <v>13</v>
      </c>
      <c r="N157" s="22" t="s">
        <v>69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286088.15000000002</v>
      </c>
      <c r="AG157" s="22">
        <f>473432.84+11947.35</f>
        <v>485380.19</v>
      </c>
      <c r="AH157" s="43" t="s">
        <v>761</v>
      </c>
      <c r="AI157" s="22"/>
      <c r="AJ157" s="29"/>
      <c r="AK157" s="43"/>
      <c r="AL157" s="43"/>
      <c r="AM157" s="22"/>
      <c r="AN157" s="43"/>
      <c r="AO157" s="43"/>
      <c r="AP157" s="22"/>
      <c r="AQ157" s="43"/>
      <c r="AR157" s="43"/>
      <c r="AS157" s="22"/>
      <c r="AT157" s="43"/>
      <c r="AU157" s="43"/>
      <c r="AV157" s="22"/>
      <c r="AW157" s="22"/>
      <c r="AX157" s="22"/>
      <c r="AY157" s="181"/>
      <c r="AZ157" s="22">
        <v>5127.0330917008905</v>
      </c>
      <c r="BA157" s="22">
        <v>35.999962687732136</v>
      </c>
      <c r="BB157" s="44">
        <v>184573</v>
      </c>
      <c r="BC157" s="42">
        <f t="shared" si="5"/>
        <v>2.9954590896107605</v>
      </c>
      <c r="BD157" s="99"/>
    </row>
    <row r="158" spans="1:56" x14ac:dyDescent="0.25">
      <c r="A158" s="98"/>
      <c r="B158" s="22" t="s">
        <v>66</v>
      </c>
      <c r="C158" s="22"/>
      <c r="D158" s="22" t="s">
        <v>547</v>
      </c>
      <c r="E158" s="22"/>
      <c r="F158" s="27"/>
      <c r="G158" s="166">
        <v>11300</v>
      </c>
      <c r="H158" s="167">
        <v>11899</v>
      </c>
      <c r="I158" s="28" t="s">
        <v>559</v>
      </c>
      <c r="J158" s="28" t="s">
        <v>151</v>
      </c>
      <c r="K158" s="28" t="s">
        <v>549</v>
      </c>
      <c r="L158" s="29">
        <v>43</v>
      </c>
      <c r="M158" s="22">
        <v>13</v>
      </c>
      <c r="N158" s="22" t="s">
        <v>69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227805.05000000002</v>
      </c>
      <c r="AG158" s="22" t="s">
        <v>774</v>
      </c>
      <c r="AH158" s="43" t="s">
        <v>761</v>
      </c>
      <c r="AI158" s="22"/>
      <c r="AJ158" s="29"/>
      <c r="AK158" s="43"/>
      <c r="AL158" s="43"/>
      <c r="AM158" s="22"/>
      <c r="AN158" s="43"/>
      <c r="AO158" s="43"/>
      <c r="AP158" s="22"/>
      <c r="AQ158" s="43"/>
      <c r="AR158" s="43"/>
      <c r="AS158" s="22"/>
      <c r="AT158" s="43"/>
      <c r="AU158" s="43"/>
      <c r="AV158" s="22"/>
      <c r="AW158" s="22"/>
      <c r="AX158" s="22"/>
      <c r="AY158" s="183" t="s">
        <v>560</v>
      </c>
      <c r="AZ158" s="22">
        <v>4052.8740212234893</v>
      </c>
      <c r="BA158" s="22">
        <v>36.263402027885412</v>
      </c>
      <c r="BB158" s="44">
        <v>146971</v>
      </c>
      <c r="BC158" s="42">
        <f t="shared" si="5"/>
        <v>2.3852113681805198</v>
      </c>
      <c r="BD158" s="99"/>
    </row>
    <row r="159" spans="1:56" x14ac:dyDescent="0.25">
      <c r="A159" s="98"/>
      <c r="B159" s="22" t="s">
        <v>66</v>
      </c>
      <c r="C159" s="22"/>
      <c r="D159" s="22" t="s">
        <v>547</v>
      </c>
      <c r="E159" s="22"/>
      <c r="F159" s="27"/>
      <c r="G159" s="166">
        <v>5100</v>
      </c>
      <c r="H159" s="167">
        <v>5299</v>
      </c>
      <c r="I159" s="28" t="s">
        <v>561</v>
      </c>
      <c r="J159" s="28" t="s">
        <v>559</v>
      </c>
      <c r="K159" s="28" t="s">
        <v>75</v>
      </c>
      <c r="L159" s="29">
        <v>22</v>
      </c>
      <c r="M159" s="22">
        <v>13</v>
      </c>
      <c r="N159" s="22" t="s">
        <v>69</v>
      </c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43">
        <v>33018.1</v>
      </c>
      <c r="AG159" s="22" t="s">
        <v>774</v>
      </c>
      <c r="AH159" s="43" t="s">
        <v>761</v>
      </c>
      <c r="AI159" s="22"/>
      <c r="AJ159" s="29"/>
      <c r="AK159" s="43"/>
      <c r="AL159" s="43"/>
      <c r="AM159" s="22"/>
      <c r="AN159" s="43"/>
      <c r="AO159" s="43"/>
      <c r="AP159" s="22"/>
      <c r="AQ159" s="43"/>
      <c r="AR159" s="43"/>
      <c r="AS159" s="22"/>
      <c r="AT159" s="43"/>
      <c r="AU159" s="43"/>
      <c r="AV159" s="22"/>
      <c r="AW159" s="22"/>
      <c r="AX159" s="22"/>
      <c r="AY159" s="181"/>
      <c r="AZ159" s="22">
        <v>592</v>
      </c>
      <c r="BA159" s="22">
        <v>36</v>
      </c>
      <c r="BB159" s="44">
        <v>21302</v>
      </c>
      <c r="BC159" s="42">
        <f t="shared" si="5"/>
        <v>0.34571291319363301</v>
      </c>
      <c r="BD159" s="99"/>
    </row>
    <row r="160" spans="1:56" s="22" customFormat="1" x14ac:dyDescent="0.25">
      <c r="A160" s="98"/>
      <c r="B160" s="22" t="s">
        <v>74</v>
      </c>
      <c r="D160" s="22" t="s">
        <v>818</v>
      </c>
      <c r="G160" s="168">
        <v>9500</v>
      </c>
      <c r="H160" s="169">
        <v>10699</v>
      </c>
      <c r="I160" s="28" t="s">
        <v>562</v>
      </c>
      <c r="J160" s="28" t="s">
        <v>557</v>
      </c>
      <c r="K160" s="28" t="s">
        <v>257</v>
      </c>
      <c r="L160" s="29">
        <v>40</v>
      </c>
      <c r="M160" s="22">
        <v>13</v>
      </c>
      <c r="N160" s="22" t="s">
        <v>102</v>
      </c>
      <c r="AF160" s="43">
        <v>275416.34999999998</v>
      </c>
      <c r="AG160" s="43">
        <v>370380.86</v>
      </c>
      <c r="AH160" s="22" t="s">
        <v>868</v>
      </c>
      <c r="AY160" s="181"/>
      <c r="AZ160" s="57">
        <v>8596.7383770901797</v>
      </c>
      <c r="BA160" s="57">
        <v>19.416549937686796</v>
      </c>
      <c r="BB160" s="57">
        <v>166919</v>
      </c>
      <c r="BC160" s="42">
        <f t="shared" si="5"/>
        <v>2.7089500402482409</v>
      </c>
      <c r="BD160" s="203"/>
    </row>
    <row r="161" spans="1:56" x14ac:dyDescent="0.25">
      <c r="A161" s="114"/>
      <c r="B161" s="22" t="s">
        <v>74</v>
      </c>
      <c r="C161" s="22"/>
      <c r="D161" s="22" t="s">
        <v>817</v>
      </c>
      <c r="E161" s="22"/>
      <c r="F161" s="22"/>
      <c r="G161" s="168">
        <v>2300</v>
      </c>
      <c r="H161" s="169">
        <v>2508</v>
      </c>
      <c r="I161" s="28" t="s">
        <v>101</v>
      </c>
      <c r="J161" s="28" t="s">
        <v>545</v>
      </c>
      <c r="K161" s="28" t="s">
        <v>546</v>
      </c>
      <c r="L161" s="29">
        <v>24</v>
      </c>
      <c r="M161" s="22">
        <v>13</v>
      </c>
      <c r="N161" s="22" t="s">
        <v>71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3">
        <v>72616.5</v>
      </c>
      <c r="AG161" s="43" t="s">
        <v>853</v>
      </c>
      <c r="AH161" s="22" t="s">
        <v>848</v>
      </c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181"/>
      <c r="AZ161" s="22">
        <v>2200.5174601372601</v>
      </c>
      <c r="BA161" s="22">
        <v>19.999841308805074</v>
      </c>
      <c r="BB161" s="22">
        <v>44010</v>
      </c>
      <c r="BC161" s="185">
        <f t="shared" si="5"/>
        <v>0.71424398223884089</v>
      </c>
      <c r="BD161" s="99"/>
    </row>
    <row r="162" spans="1:56" x14ac:dyDescent="0.25">
      <c r="A162" s="114"/>
      <c r="B162" s="22" t="s">
        <v>74</v>
      </c>
      <c r="C162" s="22"/>
      <c r="D162" s="22" t="s">
        <v>817</v>
      </c>
      <c r="E162" s="22"/>
      <c r="F162" s="22"/>
      <c r="G162" s="168">
        <v>1600</v>
      </c>
      <c r="H162" s="169">
        <v>2299</v>
      </c>
      <c r="I162" s="28" t="s">
        <v>545</v>
      </c>
      <c r="J162" s="28" t="s">
        <v>557</v>
      </c>
      <c r="K162" s="28" t="s">
        <v>101</v>
      </c>
      <c r="L162" s="29">
        <v>28.129097266320692</v>
      </c>
      <c r="M162" s="22">
        <v>13</v>
      </c>
      <c r="N162" s="22" t="s">
        <v>102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3">
        <v>200510.76476210967</v>
      </c>
      <c r="AG162" s="43" t="s">
        <v>853</v>
      </c>
      <c r="AH162" s="22" t="s">
        <v>848</v>
      </c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183" t="s">
        <v>558</v>
      </c>
      <c r="AZ162" s="22">
        <v>5964.4187806699902</v>
      </c>
      <c r="BA162" s="22">
        <v>20.5</v>
      </c>
      <c r="BB162" s="22">
        <v>121521.6756133998</v>
      </c>
      <c r="BC162" s="185">
        <f t="shared" si="5"/>
        <v>1.9721909911031881</v>
      </c>
      <c r="BD162" s="99"/>
    </row>
    <row r="163" spans="1:56" x14ac:dyDescent="0.25">
      <c r="A163" s="98"/>
      <c r="E163" s="58"/>
      <c r="G163" s="207"/>
      <c r="H163" s="208"/>
      <c r="I163" s="103" t="s">
        <v>281</v>
      </c>
      <c r="J163" s="103" t="s">
        <v>551</v>
      </c>
      <c r="K163" s="103"/>
      <c r="L163" s="84"/>
      <c r="M163" s="57">
        <v>13</v>
      </c>
      <c r="AB163" s="59"/>
      <c r="AF163" s="61">
        <v>15500</v>
      </c>
      <c r="AI163" s="57" t="s">
        <v>123</v>
      </c>
      <c r="AJ163" s="57" t="s">
        <v>552</v>
      </c>
      <c r="AK163" s="61">
        <v>15500</v>
      </c>
      <c r="AY163" s="128"/>
      <c r="AZ163" s="62"/>
      <c r="BA163" s="62"/>
      <c r="BB163" s="100"/>
      <c r="BC163" s="42">
        <f t="shared" si="5"/>
        <v>0</v>
      </c>
      <c r="BD163" s="99"/>
    </row>
    <row r="164" spans="1:56" s="22" customFormat="1" x14ac:dyDescent="0.25">
      <c r="A164" s="98"/>
      <c r="B164" s="57"/>
      <c r="C164" s="57"/>
      <c r="D164" s="57" t="s">
        <v>904</v>
      </c>
      <c r="E164" s="58"/>
      <c r="F164" s="39"/>
      <c r="G164" s="121"/>
      <c r="H164" s="122"/>
      <c r="I164" s="103" t="s">
        <v>897</v>
      </c>
      <c r="J164" s="103"/>
      <c r="K164" s="103"/>
      <c r="L164" s="84"/>
      <c r="M164" s="57">
        <v>13</v>
      </c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9"/>
      <c r="AC164" s="57"/>
      <c r="AD164" s="57"/>
      <c r="AE164" s="57"/>
      <c r="AF164" s="61"/>
      <c r="AG164" s="61"/>
      <c r="AH164" s="39"/>
      <c r="AI164" s="57" t="s">
        <v>123</v>
      </c>
      <c r="AJ164" s="57" t="s">
        <v>552</v>
      </c>
      <c r="AK164" s="61">
        <v>9500</v>
      </c>
      <c r="AL164" s="61"/>
      <c r="AM164" s="57"/>
      <c r="AN164" s="61"/>
      <c r="AO164" s="61"/>
      <c r="AP164" s="57"/>
      <c r="AQ164" s="61"/>
      <c r="AR164" s="61"/>
      <c r="AS164" s="57"/>
      <c r="AT164" s="61"/>
      <c r="AU164" s="61"/>
      <c r="AV164" s="57"/>
      <c r="AW164" s="57"/>
      <c r="AX164" s="57"/>
      <c r="AY164" s="128"/>
      <c r="AZ164" s="62"/>
      <c r="BA164" s="62"/>
      <c r="BB164" s="100"/>
      <c r="BC164" s="42"/>
      <c r="BD164" s="203"/>
    </row>
    <row r="165" spans="1:56" s="22" customFormat="1" x14ac:dyDescent="0.25">
      <c r="A165" s="98"/>
      <c r="B165" s="57" t="s">
        <v>66</v>
      </c>
      <c r="C165" s="57"/>
      <c r="D165" s="57" t="s">
        <v>886</v>
      </c>
      <c r="E165" s="57"/>
      <c r="F165" s="39"/>
      <c r="G165" s="125">
        <v>5500</v>
      </c>
      <c r="H165" s="126">
        <v>5699</v>
      </c>
      <c r="I165" s="60" t="s">
        <v>553</v>
      </c>
      <c r="J165" s="60" t="s">
        <v>554</v>
      </c>
      <c r="K165" s="60" t="s">
        <v>555</v>
      </c>
      <c r="L165" s="59">
        <v>45</v>
      </c>
      <c r="M165" s="57">
        <v>13</v>
      </c>
      <c r="N165" s="57" t="s">
        <v>69</v>
      </c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61">
        <v>40177.550000000003</v>
      </c>
      <c r="AG165" s="61" t="s">
        <v>905</v>
      </c>
      <c r="AH165" s="39"/>
      <c r="AI165" s="57"/>
      <c r="AJ165" s="59"/>
      <c r="AK165" s="61"/>
      <c r="AL165" s="61"/>
      <c r="AM165" s="57"/>
      <c r="AN165" s="61"/>
      <c r="AO165" s="61"/>
      <c r="AP165" s="57"/>
      <c r="AQ165" s="61"/>
      <c r="AR165" s="61"/>
      <c r="AS165" s="57"/>
      <c r="AT165" s="61"/>
      <c r="AU165" s="61"/>
      <c r="AV165" s="57"/>
      <c r="AW165" s="57"/>
      <c r="AX165" s="57"/>
      <c r="AY165" s="127"/>
      <c r="AZ165" s="57">
        <v>1224.0017344761241</v>
      </c>
      <c r="BA165" s="57">
        <v>21.178074564653034</v>
      </c>
      <c r="BB165" s="62">
        <v>25921</v>
      </c>
      <c r="BC165" s="42">
        <f t="shared" ref="BC165:BC190" si="6">BB165/(5280*11.67)</f>
        <v>0.42067526161356494</v>
      </c>
      <c r="BD165" s="203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556</v>
      </c>
      <c r="J166" s="60" t="s">
        <v>553</v>
      </c>
      <c r="K166" s="60" t="s">
        <v>75</v>
      </c>
      <c r="L166" s="59">
        <v>61</v>
      </c>
      <c r="M166" s="57">
        <v>13</v>
      </c>
      <c r="N166" s="57" t="s">
        <v>69</v>
      </c>
      <c r="AF166" s="61">
        <v>5869.85</v>
      </c>
      <c r="AG166" s="61" t="s">
        <v>905</v>
      </c>
      <c r="AY166" s="127"/>
      <c r="AZ166" s="57">
        <v>237</v>
      </c>
      <c r="BA166" s="57">
        <v>16</v>
      </c>
      <c r="BB166" s="62">
        <v>3787</v>
      </c>
      <c r="BC166" s="42">
        <f t="shared" si="6"/>
        <v>6.1459712809327209E-2</v>
      </c>
      <c r="BD166" s="99"/>
    </row>
    <row r="167" spans="1:56" x14ac:dyDescent="0.25">
      <c r="A167" s="98"/>
      <c r="B167" s="57" t="s">
        <v>66</v>
      </c>
      <c r="D167" s="57" t="s">
        <v>886</v>
      </c>
      <c r="G167" s="125">
        <v>1148</v>
      </c>
      <c r="H167" s="126">
        <v>1149</v>
      </c>
      <c r="I167" s="60" t="s">
        <v>563</v>
      </c>
      <c r="J167" s="60" t="s">
        <v>216</v>
      </c>
      <c r="K167" s="60" t="s">
        <v>75</v>
      </c>
      <c r="L167" s="59">
        <v>17</v>
      </c>
      <c r="M167" s="57">
        <v>13</v>
      </c>
      <c r="N167" s="57" t="s">
        <v>69</v>
      </c>
      <c r="AF167" s="61">
        <v>9761.9</v>
      </c>
      <c r="AG167" s="61" t="s">
        <v>905</v>
      </c>
      <c r="AY167" s="127"/>
      <c r="AZ167" s="57">
        <v>262</v>
      </c>
      <c r="BA167" s="57">
        <v>24</v>
      </c>
      <c r="BB167" s="62">
        <v>6298</v>
      </c>
      <c r="BC167" s="42">
        <f t="shared" si="6"/>
        <v>0.10221105658123653</v>
      </c>
      <c r="BD167" s="99"/>
    </row>
    <row r="168" spans="1:56" x14ac:dyDescent="0.25">
      <c r="A168" s="98"/>
      <c r="B168" s="57" t="s">
        <v>66</v>
      </c>
      <c r="D168" s="57" t="s">
        <v>886</v>
      </c>
      <c r="G168" s="125">
        <v>1100</v>
      </c>
      <c r="H168" s="126">
        <v>1199</v>
      </c>
      <c r="I168" s="60" t="s">
        <v>564</v>
      </c>
      <c r="J168" s="60" t="s">
        <v>151</v>
      </c>
      <c r="K168" s="60" t="s">
        <v>565</v>
      </c>
      <c r="L168" s="59">
        <v>45</v>
      </c>
      <c r="M168" s="57">
        <v>13</v>
      </c>
      <c r="N168" s="57" t="s">
        <v>69</v>
      </c>
      <c r="AF168" s="61">
        <v>69550.313500000004</v>
      </c>
      <c r="AG168" s="61" t="s">
        <v>905</v>
      </c>
      <c r="AY168" s="127"/>
      <c r="AZ168" s="57">
        <v>2292.58</v>
      </c>
      <c r="BA168" s="57">
        <v>20.666666666666668</v>
      </c>
      <c r="BB168" s="62">
        <v>44871.17</v>
      </c>
      <c r="BC168" s="42">
        <f t="shared" si="6"/>
        <v>0.72822002155228371</v>
      </c>
      <c r="BD168" s="99"/>
    </row>
    <row r="169" spans="1:56" x14ac:dyDescent="0.25">
      <c r="A169" s="98"/>
      <c r="B169" s="57" t="s">
        <v>66</v>
      </c>
      <c r="D169" s="57" t="s">
        <v>886</v>
      </c>
      <c r="G169" s="125">
        <v>5608</v>
      </c>
      <c r="H169" s="126">
        <v>5699</v>
      </c>
      <c r="I169" s="60" t="s">
        <v>565</v>
      </c>
      <c r="J169" s="60" t="s">
        <v>564</v>
      </c>
      <c r="K169" s="60" t="s">
        <v>75</v>
      </c>
      <c r="L169" s="59">
        <v>26</v>
      </c>
      <c r="M169" s="57">
        <v>13</v>
      </c>
      <c r="N169" s="57" t="s">
        <v>69</v>
      </c>
      <c r="AF169" s="61">
        <v>16296.7</v>
      </c>
      <c r="AG169" s="61" t="s">
        <v>905</v>
      </c>
      <c r="AY169" s="127"/>
      <c r="AZ169" s="57">
        <v>451.14515733717502</v>
      </c>
      <c r="BA169" s="57">
        <v>23.305137668012449</v>
      </c>
      <c r="BB169" s="62">
        <v>10514</v>
      </c>
      <c r="BC169" s="42">
        <f t="shared" si="6"/>
        <v>0.17063306587728183</v>
      </c>
      <c r="BD169" s="99"/>
    </row>
    <row r="170" spans="1:56" x14ac:dyDescent="0.25">
      <c r="A170" s="98"/>
      <c r="B170" s="57" t="s">
        <v>66</v>
      </c>
      <c r="D170" s="57" t="s">
        <v>886</v>
      </c>
      <c r="G170" s="125">
        <v>1000</v>
      </c>
      <c r="H170" s="126">
        <v>1099</v>
      </c>
      <c r="I170" s="60" t="s">
        <v>555</v>
      </c>
      <c r="J170" s="60" t="s">
        <v>565</v>
      </c>
      <c r="K170" s="60" t="s">
        <v>566</v>
      </c>
      <c r="L170" s="59">
        <v>40</v>
      </c>
      <c r="M170" s="57">
        <v>13</v>
      </c>
      <c r="N170" s="57" t="s">
        <v>69</v>
      </c>
      <c r="AF170" s="61">
        <v>32582.55</v>
      </c>
      <c r="AG170" s="61">
        <v>101911.72</v>
      </c>
      <c r="AY170" s="127"/>
      <c r="AZ170" s="57">
        <v>955.51771528118502</v>
      </c>
      <c r="BA170" s="57">
        <v>21.999592120397313</v>
      </c>
      <c r="BB170" s="62">
        <v>21021</v>
      </c>
      <c r="BC170" s="42">
        <f t="shared" si="6"/>
        <v>0.34115252784918598</v>
      </c>
      <c r="BD170" s="99"/>
    </row>
    <row r="171" spans="1:56" x14ac:dyDescent="0.25">
      <c r="A171" s="98"/>
      <c r="B171" s="57" t="s">
        <v>66</v>
      </c>
      <c r="D171" s="57" t="s">
        <v>887</v>
      </c>
      <c r="G171" s="125">
        <v>700</v>
      </c>
      <c r="H171" s="126">
        <v>999</v>
      </c>
      <c r="I171" s="60" t="s">
        <v>567</v>
      </c>
      <c r="J171" s="60" t="s">
        <v>568</v>
      </c>
      <c r="K171" s="60" t="s">
        <v>75</v>
      </c>
      <c r="L171" s="59">
        <v>10</v>
      </c>
      <c r="M171" s="57">
        <v>13</v>
      </c>
      <c r="N171" s="57" t="s">
        <v>69</v>
      </c>
      <c r="AF171" s="61">
        <v>25376.600000000002</v>
      </c>
      <c r="AY171" s="127"/>
      <c r="AZ171" s="57">
        <v>1364</v>
      </c>
      <c r="BA171" s="57">
        <v>12</v>
      </c>
      <c r="BB171" s="62">
        <v>16372</v>
      </c>
      <c r="BC171" s="42">
        <f t="shared" si="6"/>
        <v>0.26570330554906391</v>
      </c>
      <c r="BD171" s="99"/>
    </row>
    <row r="172" spans="1:56" x14ac:dyDescent="0.25">
      <c r="A172" s="98"/>
      <c r="B172" s="22" t="s">
        <v>74</v>
      </c>
      <c r="C172" s="22"/>
      <c r="D172" s="22" t="s">
        <v>775</v>
      </c>
      <c r="E172" s="22"/>
      <c r="F172" s="22"/>
      <c r="G172" s="168">
        <v>12000</v>
      </c>
      <c r="H172" s="169">
        <v>12799</v>
      </c>
      <c r="I172" s="28" t="s">
        <v>579</v>
      </c>
      <c r="J172" s="28" t="s">
        <v>89</v>
      </c>
      <c r="K172" s="28" t="s">
        <v>101</v>
      </c>
      <c r="L172" s="29">
        <v>45</v>
      </c>
      <c r="M172" s="22">
        <v>14</v>
      </c>
      <c r="N172" s="22" t="s">
        <v>102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178785.75</v>
      </c>
      <c r="AG172" s="43">
        <v>152634.79</v>
      </c>
      <c r="AH172" s="22" t="s">
        <v>761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181"/>
      <c r="AZ172" s="57">
        <v>4819.9565413048667</v>
      </c>
      <c r="BA172" s="57">
        <v>22.480908089404767</v>
      </c>
      <c r="BB172" s="57">
        <v>108355</v>
      </c>
      <c r="BC172" s="42">
        <f t="shared" si="6"/>
        <v>1.7585073095998547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204">
        <v>9900</v>
      </c>
      <c r="H173" s="205">
        <v>9999</v>
      </c>
      <c r="I173" s="28" t="s">
        <v>569</v>
      </c>
      <c r="J173" s="28" t="s">
        <v>570</v>
      </c>
      <c r="K173" s="28" t="s">
        <v>75</v>
      </c>
      <c r="L173" s="29">
        <v>64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27546.600000000002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740.5</v>
      </c>
      <c r="BA173" s="57">
        <v>24</v>
      </c>
      <c r="BB173" s="62">
        <v>17772</v>
      </c>
      <c r="BC173" s="42">
        <f t="shared" si="6"/>
        <v>0.28842408662460078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9999</v>
      </c>
      <c r="I174" s="28" t="s">
        <v>570</v>
      </c>
      <c r="J174" s="28" t="s">
        <v>571</v>
      </c>
      <c r="K174" s="28" t="s">
        <v>569</v>
      </c>
      <c r="L174" s="29">
        <v>66.376872348408313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51557.711999999621</v>
      </c>
      <c r="AG174" s="43">
        <f>41397.86+297722.96</f>
        <v>339120.82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1385.95999999999</v>
      </c>
      <c r="BA174" s="57">
        <v>24</v>
      </c>
      <c r="BB174" s="62">
        <v>33263.039999999753</v>
      </c>
      <c r="BC174" s="42">
        <f t="shared" si="6"/>
        <v>0.53983017839058567</v>
      </c>
      <c r="BD174" s="99"/>
    </row>
    <row r="175" spans="1:56" x14ac:dyDescent="0.25">
      <c r="A175" s="98"/>
      <c r="B175" s="22" t="s">
        <v>74</v>
      </c>
      <c r="C175" s="22"/>
      <c r="D175" s="22" t="s">
        <v>869</v>
      </c>
      <c r="E175" s="22"/>
      <c r="F175" s="22"/>
      <c r="G175" s="168">
        <v>5800</v>
      </c>
      <c r="H175" s="169">
        <v>7399</v>
      </c>
      <c r="I175" s="28" t="s">
        <v>572</v>
      </c>
      <c r="J175" s="28" t="s">
        <v>89</v>
      </c>
      <c r="K175" s="28" t="s">
        <v>573</v>
      </c>
      <c r="L175" s="29">
        <v>48.635784391733381</v>
      </c>
      <c r="M175" s="22">
        <v>14</v>
      </c>
      <c r="N175" s="22" t="s">
        <v>71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>
        <v>6</v>
      </c>
      <c r="AF175" s="43">
        <v>270507.33493627777</v>
      </c>
      <c r="AG175" s="43">
        <v>264966.36</v>
      </c>
      <c r="AH175" s="22" t="s">
        <v>868</v>
      </c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181"/>
      <c r="AZ175" s="57">
        <v>7713.7136070599945</v>
      </c>
      <c r="BA175" s="57">
        <v>21.636363636363637</v>
      </c>
      <c r="BB175" s="57">
        <v>163943.83935531988</v>
      </c>
      <c r="BC175" s="42">
        <f t="shared" si="6"/>
        <v>2.6606657733394337</v>
      </c>
      <c r="BD175" s="99"/>
    </row>
    <row r="176" spans="1:56" s="22" customFormat="1" x14ac:dyDescent="0.25">
      <c r="A176" s="98"/>
      <c r="B176" s="22" t="s">
        <v>66</v>
      </c>
      <c r="D176" s="22" t="s">
        <v>819</v>
      </c>
      <c r="F176" s="27"/>
      <c r="G176" s="166">
        <v>5900</v>
      </c>
      <c r="H176" s="167">
        <v>6199</v>
      </c>
      <c r="I176" s="28" t="s">
        <v>574</v>
      </c>
      <c r="J176" s="28" t="s">
        <v>575</v>
      </c>
      <c r="K176" s="28" t="s">
        <v>576</v>
      </c>
      <c r="L176" s="29">
        <v>45</v>
      </c>
      <c r="M176" s="22">
        <v>14</v>
      </c>
      <c r="N176" s="22" t="s">
        <v>69</v>
      </c>
      <c r="AF176" s="43">
        <v>75560.95</v>
      </c>
      <c r="AG176" s="43" t="s">
        <v>854</v>
      </c>
      <c r="AH176" s="27" t="s">
        <v>868</v>
      </c>
      <c r="AJ176" s="29"/>
      <c r="AK176" s="43"/>
      <c r="AL176" s="43"/>
      <c r="AN176" s="43"/>
      <c r="AO176" s="43"/>
      <c r="AQ176" s="43"/>
      <c r="AR176" s="43"/>
      <c r="AT176" s="43"/>
      <c r="AU176" s="43"/>
      <c r="AY176" s="181"/>
      <c r="AZ176" s="57">
        <v>2151.3633841785499</v>
      </c>
      <c r="BA176" s="57">
        <v>22.659584316860407</v>
      </c>
      <c r="BB176" s="62">
        <v>48749</v>
      </c>
      <c r="BC176" s="42">
        <f t="shared" si="6"/>
        <v>0.79115382617953312</v>
      </c>
      <c r="BD176" s="203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10000</v>
      </c>
      <c r="H177" s="167">
        <v>10199</v>
      </c>
      <c r="I177" s="28" t="s">
        <v>261</v>
      </c>
      <c r="J177" s="28" t="s">
        <v>577</v>
      </c>
      <c r="K177" s="28" t="s">
        <v>576</v>
      </c>
      <c r="L177" s="29">
        <v>41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49395.4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1327.8536171704991</v>
      </c>
      <c r="BA177" s="57">
        <v>24.000386479278578</v>
      </c>
      <c r="BB177" s="62">
        <v>31868</v>
      </c>
      <c r="BC177" s="42">
        <f t="shared" si="6"/>
        <v>0.51718989379657765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9413</v>
      </c>
      <c r="H178" s="167">
        <v>9999</v>
      </c>
      <c r="I178" s="28" t="s">
        <v>575</v>
      </c>
      <c r="J178" s="28" t="s">
        <v>578</v>
      </c>
      <c r="K178" s="28" t="s">
        <v>262</v>
      </c>
      <c r="L178" s="29">
        <v>43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53543.200000000004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1439.3365464509859</v>
      </c>
      <c r="BA178" s="57">
        <v>24.000641187899117</v>
      </c>
      <c r="BB178" s="62">
        <v>34544</v>
      </c>
      <c r="BC178" s="42">
        <f t="shared" si="6"/>
        <v>0.56061904390953232</v>
      </c>
      <c r="BD178" s="99"/>
    </row>
    <row r="179" spans="1:56" x14ac:dyDescent="0.25">
      <c r="A179" s="98"/>
      <c r="B179" s="22" t="s">
        <v>66</v>
      </c>
      <c r="C179" s="22"/>
      <c r="D179" s="22" t="s">
        <v>819</v>
      </c>
      <c r="E179" s="22"/>
      <c r="F179" s="27"/>
      <c r="G179" s="166">
        <v>5900</v>
      </c>
      <c r="H179" s="167">
        <v>6099</v>
      </c>
      <c r="I179" s="28" t="s">
        <v>578</v>
      </c>
      <c r="J179" s="28" t="s">
        <v>575</v>
      </c>
      <c r="K179" s="28" t="s">
        <v>258</v>
      </c>
      <c r="L179" s="29">
        <v>54</v>
      </c>
      <c r="M179" s="22">
        <v>14</v>
      </c>
      <c r="N179" s="22" t="s">
        <v>69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37764.200000000004</v>
      </c>
      <c r="AG179" s="43" t="s">
        <v>854</v>
      </c>
      <c r="AH179" s="27" t="s">
        <v>868</v>
      </c>
      <c r="AI179" s="22"/>
      <c r="AJ179" s="29"/>
      <c r="AK179" s="43"/>
      <c r="AL179" s="43"/>
      <c r="AM179" s="22"/>
      <c r="AN179" s="43"/>
      <c r="AO179" s="43"/>
      <c r="AP179" s="22"/>
      <c r="AQ179" s="43"/>
      <c r="AR179" s="43"/>
      <c r="AS179" s="22"/>
      <c r="AT179" s="43"/>
      <c r="AU179" s="43"/>
      <c r="AV179" s="22"/>
      <c r="AW179" s="22"/>
      <c r="AX179" s="22"/>
      <c r="AY179" s="181"/>
      <c r="AZ179" s="57">
        <v>1015.16605345638</v>
      </c>
      <c r="BA179" s="57">
        <v>24</v>
      </c>
      <c r="BB179" s="62">
        <v>24364</v>
      </c>
      <c r="BC179" s="42">
        <f t="shared" si="6"/>
        <v>0.39540650723170007</v>
      </c>
      <c r="BD179" s="99"/>
    </row>
    <row r="180" spans="1:56" x14ac:dyDescent="0.25">
      <c r="A180" s="98"/>
      <c r="B180" s="22" t="s">
        <v>66</v>
      </c>
      <c r="C180" s="22"/>
      <c r="D180" s="22" t="s">
        <v>819</v>
      </c>
      <c r="E180" s="22"/>
      <c r="F180" s="27"/>
      <c r="G180" s="166">
        <v>5900</v>
      </c>
      <c r="H180" s="167">
        <v>6099</v>
      </c>
      <c r="I180" s="28" t="s">
        <v>580</v>
      </c>
      <c r="J180" s="28" t="s">
        <v>575</v>
      </c>
      <c r="K180" s="28" t="s">
        <v>258</v>
      </c>
      <c r="L180" s="29">
        <v>52</v>
      </c>
      <c r="M180" s="22">
        <v>14</v>
      </c>
      <c r="N180" s="22" t="s">
        <v>69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43">
        <v>49198.55</v>
      </c>
      <c r="AG180" s="43" t="s">
        <v>854</v>
      </c>
      <c r="AH180" s="27" t="s">
        <v>868</v>
      </c>
      <c r="AI180" s="22"/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81"/>
      <c r="AZ180" s="57">
        <v>1322.5462769738799</v>
      </c>
      <c r="BA180" s="57">
        <v>24</v>
      </c>
      <c r="BB180" s="62">
        <v>31741</v>
      </c>
      <c r="BC180" s="42">
        <f t="shared" si="6"/>
        <v>0.51512879437043968</v>
      </c>
      <c r="BD180" s="99"/>
    </row>
    <row r="181" spans="1:56" x14ac:dyDescent="0.25">
      <c r="A181" s="98"/>
      <c r="B181" s="22" t="s">
        <v>66</v>
      </c>
      <c r="C181" s="22"/>
      <c r="D181" s="22" t="s">
        <v>819</v>
      </c>
      <c r="E181" s="22"/>
      <c r="F181" s="27"/>
      <c r="G181" s="166">
        <v>9900</v>
      </c>
      <c r="H181" s="167">
        <v>10199</v>
      </c>
      <c r="I181" s="28" t="s">
        <v>576</v>
      </c>
      <c r="J181" s="28" t="s">
        <v>574</v>
      </c>
      <c r="K181" s="28" t="s">
        <v>75</v>
      </c>
      <c r="L181" s="29">
        <v>42</v>
      </c>
      <c r="M181" s="22">
        <v>14</v>
      </c>
      <c r="N181" s="22" t="s">
        <v>69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43">
        <v>85848.3</v>
      </c>
      <c r="AG181" s="43" t="s">
        <v>854</v>
      </c>
      <c r="AH181" s="27" t="s">
        <v>868</v>
      </c>
      <c r="AI181" s="22"/>
      <c r="AJ181" s="29"/>
      <c r="AK181" s="43"/>
      <c r="AL181" s="43"/>
      <c r="AM181" s="22"/>
      <c r="AN181" s="43"/>
      <c r="AO181" s="43"/>
      <c r="AP181" s="22"/>
      <c r="AQ181" s="43"/>
      <c r="AR181" s="43"/>
      <c r="AS181" s="22"/>
      <c r="AT181" s="43"/>
      <c r="AU181" s="43"/>
      <c r="AV181" s="22"/>
      <c r="AW181" s="22"/>
      <c r="AX181" s="22"/>
      <c r="AY181" s="181"/>
      <c r="AZ181" s="57">
        <v>2307.714431734551</v>
      </c>
      <c r="BA181" s="57">
        <v>24.000369906414345</v>
      </c>
      <c r="BB181" s="62">
        <v>55386</v>
      </c>
      <c r="BC181" s="42">
        <f t="shared" si="6"/>
        <v>0.89886655760691747</v>
      </c>
      <c r="BD181" s="99"/>
    </row>
    <row r="182" spans="1:56" x14ac:dyDescent="0.25">
      <c r="A182" s="98"/>
      <c r="B182" s="22" t="s">
        <v>66</v>
      </c>
      <c r="C182" s="22"/>
      <c r="D182" s="22" t="s">
        <v>819</v>
      </c>
      <c r="E182" s="22"/>
      <c r="F182" s="27"/>
      <c r="G182" s="166">
        <v>6000</v>
      </c>
      <c r="H182" s="167">
        <v>6199</v>
      </c>
      <c r="I182" s="28" t="s">
        <v>577</v>
      </c>
      <c r="J182" s="28" t="s">
        <v>261</v>
      </c>
      <c r="K182" s="28" t="s">
        <v>576</v>
      </c>
      <c r="L182" s="29">
        <v>60</v>
      </c>
      <c r="M182" s="22">
        <v>14</v>
      </c>
      <c r="N182" s="22" t="s">
        <v>69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43">
        <v>29284.15</v>
      </c>
      <c r="AG182" s="43" t="s">
        <v>854</v>
      </c>
      <c r="AH182" s="27" t="s">
        <v>868</v>
      </c>
      <c r="AI182" s="22"/>
      <c r="AJ182" s="29"/>
      <c r="AK182" s="43"/>
      <c r="AL182" s="43"/>
      <c r="AM182" s="22"/>
      <c r="AN182" s="43"/>
      <c r="AO182" s="43"/>
      <c r="AP182" s="22"/>
      <c r="AQ182" s="43"/>
      <c r="AR182" s="43"/>
      <c r="AS182" s="22"/>
      <c r="AT182" s="43"/>
      <c r="AU182" s="43"/>
      <c r="AV182" s="22"/>
      <c r="AW182" s="22"/>
      <c r="AX182" s="22"/>
      <c r="AY182" s="181"/>
      <c r="AZ182" s="57">
        <v>787.22746659100301</v>
      </c>
      <c r="BA182" s="57">
        <v>23.999416689326072</v>
      </c>
      <c r="BB182" s="62">
        <v>18893</v>
      </c>
      <c r="BC182" s="42">
        <f t="shared" si="6"/>
        <v>0.30661694061436995</v>
      </c>
      <c r="BD182" s="99"/>
    </row>
    <row r="183" spans="1:56" x14ac:dyDescent="0.25">
      <c r="A183" s="114"/>
      <c r="B183" s="22" t="s">
        <v>74</v>
      </c>
      <c r="C183" s="22"/>
      <c r="D183" s="22" t="s">
        <v>817</v>
      </c>
      <c r="E183" s="22"/>
      <c r="F183" s="22"/>
      <c r="G183" s="168">
        <v>5100</v>
      </c>
      <c r="H183" s="169">
        <v>5699</v>
      </c>
      <c r="I183" s="28" t="s">
        <v>101</v>
      </c>
      <c r="J183" s="28" t="s">
        <v>259</v>
      </c>
      <c r="K183" s="28" t="s">
        <v>100</v>
      </c>
      <c r="L183" s="29">
        <v>18.537308808634339</v>
      </c>
      <c r="M183" s="22">
        <v>14</v>
      </c>
      <c r="N183" s="22" t="s">
        <v>102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43">
        <v>117573.99375149999</v>
      </c>
      <c r="AG183" s="43">
        <v>374884.01</v>
      </c>
      <c r="AH183" s="22" t="s">
        <v>848</v>
      </c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181"/>
      <c r="AZ183" s="22">
        <v>3562.8482954999999</v>
      </c>
      <c r="BA183" s="22">
        <v>20</v>
      </c>
      <c r="BB183" s="22">
        <v>71256.965909999999</v>
      </c>
      <c r="BC183" s="185">
        <f t="shared" si="6"/>
        <v>1.156438516105788</v>
      </c>
      <c r="BD183" s="99"/>
    </row>
    <row r="184" spans="1:56" x14ac:dyDescent="0.25">
      <c r="A184" s="98"/>
      <c r="B184" s="22" t="s">
        <v>66</v>
      </c>
      <c r="C184" s="22"/>
      <c r="D184" s="22" t="s">
        <v>820</v>
      </c>
      <c r="E184" s="22"/>
      <c r="F184" s="27"/>
      <c r="G184" s="166">
        <v>1400</v>
      </c>
      <c r="H184" s="167">
        <v>1599</v>
      </c>
      <c r="I184" s="28" t="s">
        <v>263</v>
      </c>
      <c r="J184" s="28" t="s">
        <v>99</v>
      </c>
      <c r="K184" s="28" t="s">
        <v>581</v>
      </c>
      <c r="L184" s="29">
        <v>27.584378182281057</v>
      </c>
      <c r="M184" s="22">
        <v>15</v>
      </c>
      <c r="N184" s="57" t="s">
        <v>69</v>
      </c>
      <c r="AF184" s="61">
        <v>113000.7039999999</v>
      </c>
      <c r="AG184" s="61">
        <v>55722.96</v>
      </c>
      <c r="AH184" s="39" t="s">
        <v>931</v>
      </c>
      <c r="AY184" s="127"/>
      <c r="AZ184" s="57">
        <v>3015.2299999999968</v>
      </c>
      <c r="BA184" s="57">
        <v>24.333333333333332</v>
      </c>
      <c r="BB184" s="62">
        <v>72903.679999999935</v>
      </c>
      <c r="BC184" s="42">
        <f t="shared" si="6"/>
        <v>1.1831632520578526</v>
      </c>
      <c r="BD184" s="99"/>
    </row>
    <row r="185" spans="1:56" ht="27.6" x14ac:dyDescent="0.3">
      <c r="A185" s="98"/>
      <c r="B185" s="22" t="s">
        <v>66</v>
      </c>
      <c r="C185" s="22"/>
      <c r="D185" s="22" t="s">
        <v>776</v>
      </c>
      <c r="E185" s="26">
        <v>42917</v>
      </c>
      <c r="F185" s="35"/>
      <c r="G185" s="129"/>
      <c r="H185" s="130"/>
      <c r="I185" s="28" t="s">
        <v>104</v>
      </c>
      <c r="J185" s="28" t="s">
        <v>103</v>
      </c>
      <c r="K185" s="28" t="s">
        <v>90</v>
      </c>
      <c r="L185" s="29"/>
      <c r="M185" s="22">
        <v>15</v>
      </c>
      <c r="N185" s="22" t="s">
        <v>73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184">
        <v>0</v>
      </c>
      <c r="AC185" s="22"/>
      <c r="AD185" s="22"/>
      <c r="AE185" s="22" t="s">
        <v>165</v>
      </c>
      <c r="AF185" s="43">
        <v>33872.85</v>
      </c>
      <c r="AG185" s="43">
        <f>8968.35+18864.31</f>
        <v>27832.660000000003</v>
      </c>
      <c r="AH185" s="35" t="s">
        <v>76</v>
      </c>
      <c r="AI185" s="22" t="s">
        <v>142</v>
      </c>
      <c r="AJ185" s="29"/>
      <c r="AK185" s="43"/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75" t="s">
        <v>805</v>
      </c>
      <c r="AZ185" s="22">
        <v>567</v>
      </c>
      <c r="BA185" s="29">
        <v>36</v>
      </c>
      <c r="BB185" s="41">
        <v>20412</v>
      </c>
      <c r="BC185" s="42">
        <f t="shared" si="6"/>
        <v>0.33126898808132743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3800</v>
      </c>
      <c r="H186" s="126">
        <v>4049</v>
      </c>
      <c r="I186" s="60" t="s">
        <v>582</v>
      </c>
      <c r="J186" s="60" t="s">
        <v>583</v>
      </c>
      <c r="K186" s="60" t="s">
        <v>584</v>
      </c>
      <c r="L186" s="59">
        <v>58</v>
      </c>
      <c r="M186" s="57">
        <v>15</v>
      </c>
      <c r="N186" s="57" t="s">
        <v>69</v>
      </c>
      <c r="AF186" s="61">
        <v>55149</v>
      </c>
      <c r="AG186" s="61" t="s">
        <v>888</v>
      </c>
      <c r="AY186" s="127"/>
      <c r="AZ186" s="57">
        <v>1397.4472634173749</v>
      </c>
      <c r="BA186" s="57">
        <v>25.460710347660068</v>
      </c>
      <c r="BB186" s="62">
        <v>35580</v>
      </c>
      <c r="BC186" s="42">
        <f t="shared" si="6"/>
        <v>0.57743242190542965</v>
      </c>
      <c r="BD186" s="99"/>
    </row>
    <row r="187" spans="1:56" x14ac:dyDescent="0.25">
      <c r="A187" s="98"/>
      <c r="B187" s="57" t="s">
        <v>66</v>
      </c>
      <c r="D187" s="57" t="s">
        <v>870</v>
      </c>
      <c r="G187" s="125">
        <v>500</v>
      </c>
      <c r="H187" s="126">
        <v>999</v>
      </c>
      <c r="I187" s="60" t="s">
        <v>584</v>
      </c>
      <c r="J187" s="60" t="s">
        <v>585</v>
      </c>
      <c r="K187" s="60" t="s">
        <v>118</v>
      </c>
      <c r="L187" s="59">
        <v>34</v>
      </c>
      <c r="M187" s="57">
        <v>15</v>
      </c>
      <c r="N187" s="57" t="s">
        <v>69</v>
      </c>
      <c r="AF187" s="61">
        <v>116383.3</v>
      </c>
      <c r="AG187" s="61">
        <v>54743.76</v>
      </c>
      <c r="AY187" s="127"/>
      <c r="AZ187" s="57">
        <v>2502.8675172989178</v>
      </c>
      <c r="BA187" s="57">
        <v>29.999989804107745</v>
      </c>
      <c r="BB187" s="62">
        <v>75086</v>
      </c>
      <c r="BC187" s="42">
        <f t="shared" si="6"/>
        <v>1.2185804055984004</v>
      </c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1100</v>
      </c>
      <c r="H188" s="126">
        <v>1199</v>
      </c>
      <c r="I188" s="60" t="s">
        <v>586</v>
      </c>
      <c r="J188" s="60" t="s">
        <v>587</v>
      </c>
      <c r="K188" s="60" t="s">
        <v>588</v>
      </c>
      <c r="L188" s="59">
        <v>17</v>
      </c>
      <c r="M188" s="57">
        <v>15</v>
      </c>
      <c r="N188" s="57" t="s">
        <v>69</v>
      </c>
      <c r="AF188" s="61">
        <v>14503.35</v>
      </c>
      <c r="AG188" s="61" t="s">
        <v>879</v>
      </c>
      <c r="AY188" s="127"/>
      <c r="AZ188" s="57">
        <v>390</v>
      </c>
      <c r="BA188" s="57">
        <v>24</v>
      </c>
      <c r="BB188" s="62">
        <v>9357</v>
      </c>
      <c r="BC188" s="42">
        <f t="shared" si="6"/>
        <v>0.15185596323128459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3400</v>
      </c>
      <c r="H189" s="126">
        <v>3533</v>
      </c>
      <c r="I189" s="60" t="s">
        <v>589</v>
      </c>
      <c r="J189" s="60" t="s">
        <v>583</v>
      </c>
      <c r="K189" s="60" t="s">
        <v>584</v>
      </c>
      <c r="L189" s="59">
        <v>73</v>
      </c>
      <c r="M189" s="57">
        <v>15</v>
      </c>
      <c r="N189" s="57" t="s">
        <v>69</v>
      </c>
      <c r="AF189" s="61">
        <v>54260.85</v>
      </c>
      <c r="AG189" s="61" t="s">
        <v>888</v>
      </c>
      <c r="AY189" s="127"/>
      <c r="AZ189" s="57">
        <v>1398.7600523559349</v>
      </c>
      <c r="BA189" s="57">
        <v>25.027165982498303</v>
      </c>
      <c r="BB189" s="62">
        <v>35007</v>
      </c>
      <c r="BC189" s="42">
        <f t="shared" si="6"/>
        <v>0.56813313079379923</v>
      </c>
      <c r="BD189" s="99"/>
    </row>
    <row r="190" spans="1:56" x14ac:dyDescent="0.25">
      <c r="A190" s="98"/>
      <c r="B190" s="57" t="s">
        <v>66</v>
      </c>
      <c r="D190" s="57" t="s">
        <v>871</v>
      </c>
      <c r="G190" s="125">
        <v>1000</v>
      </c>
      <c r="H190" s="126">
        <v>1099</v>
      </c>
      <c r="I190" s="60" t="s">
        <v>590</v>
      </c>
      <c r="J190" s="60" t="s">
        <v>591</v>
      </c>
      <c r="K190" s="60" t="s">
        <v>588</v>
      </c>
      <c r="L190" s="59">
        <v>30</v>
      </c>
      <c r="M190" s="57">
        <v>15</v>
      </c>
      <c r="N190" s="57" t="s">
        <v>69</v>
      </c>
      <c r="AF190" s="61">
        <v>19530</v>
      </c>
      <c r="AG190" s="61">
        <v>59095.34</v>
      </c>
      <c r="AY190" s="127"/>
      <c r="AZ190" s="57">
        <v>394</v>
      </c>
      <c r="BA190" s="57">
        <v>32</v>
      </c>
      <c r="BB190" s="62">
        <v>12600</v>
      </c>
      <c r="BC190" s="42">
        <f t="shared" si="6"/>
        <v>0.20448702967983173</v>
      </c>
      <c r="BD190" s="99"/>
    </row>
    <row r="191" spans="1:56" x14ac:dyDescent="0.25">
      <c r="A191" s="98"/>
      <c r="D191" s="176"/>
      <c r="G191" s="125"/>
      <c r="H191" s="126"/>
      <c r="I191" s="60" t="s">
        <v>821</v>
      </c>
      <c r="J191" s="60" t="s">
        <v>203</v>
      </c>
      <c r="K191" s="60" t="s">
        <v>822</v>
      </c>
      <c r="M191" s="57">
        <v>15</v>
      </c>
      <c r="AF191" s="61">
        <v>40000</v>
      </c>
      <c r="AI191" s="57" t="s">
        <v>123</v>
      </c>
      <c r="AJ191" s="59" t="s">
        <v>823</v>
      </c>
      <c r="AK191" s="61">
        <v>9331.24</v>
      </c>
      <c r="AM191" s="57" t="s">
        <v>824</v>
      </c>
      <c r="AN191" s="61">
        <v>1736.45</v>
      </c>
      <c r="AP191" s="57" t="s">
        <v>825</v>
      </c>
      <c r="AQ191" s="61">
        <v>589.20000000000005</v>
      </c>
      <c r="AS191" s="57" t="s">
        <v>826</v>
      </c>
      <c r="AT191" s="61">
        <v>16513.810000000001</v>
      </c>
      <c r="AV191" s="57" t="s">
        <v>827</v>
      </c>
      <c r="AW191" s="57">
        <v>977.81</v>
      </c>
      <c r="AY191" s="127" t="s">
        <v>828</v>
      </c>
      <c r="BC191" s="42"/>
      <c r="BD191" s="99"/>
    </row>
    <row r="192" spans="1:56" x14ac:dyDescent="0.25">
      <c r="A192" s="98"/>
      <c r="B192" s="57" t="s">
        <v>66</v>
      </c>
      <c r="D192" s="57" t="s">
        <v>871</v>
      </c>
      <c r="G192" s="125">
        <v>1000</v>
      </c>
      <c r="H192" s="126">
        <v>1399</v>
      </c>
      <c r="I192" s="60" t="s">
        <v>592</v>
      </c>
      <c r="J192" s="60" t="s">
        <v>587</v>
      </c>
      <c r="K192" s="60" t="s">
        <v>75</v>
      </c>
      <c r="L192" s="59">
        <v>61</v>
      </c>
      <c r="M192" s="57">
        <v>15</v>
      </c>
      <c r="N192" s="57" t="s">
        <v>69</v>
      </c>
      <c r="AF192" s="61">
        <v>77876.650000000009</v>
      </c>
      <c r="AG192" s="61" t="s">
        <v>879</v>
      </c>
      <c r="AY192" s="127"/>
      <c r="AZ192" s="57">
        <v>1606.291950539279</v>
      </c>
      <c r="BA192" s="57">
        <v>31.27887180355474</v>
      </c>
      <c r="BB192" s="62">
        <v>50243</v>
      </c>
      <c r="BC192" s="42">
        <f t="shared" ref="BC192:BC227" si="7">BB192/(5280*11.67)</f>
        <v>0.81540014541299888</v>
      </c>
      <c r="BD192" s="99"/>
    </row>
    <row r="193" spans="1:56" x14ac:dyDescent="0.25">
      <c r="A193" s="98"/>
      <c r="B193" s="57" t="s">
        <v>66</v>
      </c>
      <c r="D193" s="57" t="s">
        <v>870</v>
      </c>
      <c r="G193" s="125">
        <v>500</v>
      </c>
      <c r="H193" s="126">
        <v>999</v>
      </c>
      <c r="I193" s="60" t="s">
        <v>593</v>
      </c>
      <c r="J193" s="60" t="s">
        <v>585</v>
      </c>
      <c r="K193" s="60" t="s">
        <v>118</v>
      </c>
      <c r="L193" s="59">
        <v>23</v>
      </c>
      <c r="M193" s="57">
        <v>15</v>
      </c>
      <c r="N193" s="57" t="s">
        <v>69</v>
      </c>
      <c r="AF193" s="61">
        <v>114844.15000000001</v>
      </c>
      <c r="AG193" s="61" t="s">
        <v>888</v>
      </c>
      <c r="AY193" s="127"/>
      <c r="AZ193" s="57">
        <v>2469.7566105961341</v>
      </c>
      <c r="BA193" s="57">
        <v>30.000122150544989</v>
      </c>
      <c r="BB193" s="62">
        <v>74093</v>
      </c>
      <c r="BC193" s="42">
        <f t="shared" si="7"/>
        <v>1.2024648801641089</v>
      </c>
      <c r="BD193" s="99"/>
    </row>
    <row r="194" spans="1:56" x14ac:dyDescent="0.25">
      <c r="A194" s="114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339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9500</v>
      </c>
      <c r="AG194" s="43">
        <f>19627.4+32355.32</f>
        <v>51982.720000000001</v>
      </c>
      <c r="AH194" s="27" t="s">
        <v>761</v>
      </c>
      <c r="AI194" s="22" t="s">
        <v>159</v>
      </c>
      <c r="AJ194" s="29" t="s">
        <v>341</v>
      </c>
      <c r="AK194" s="43">
        <v>9500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5775</v>
      </c>
      <c r="BC194" s="42">
        <f t="shared" si="7"/>
        <v>9.3723221936589551E-2</v>
      </c>
      <c r="BD194" s="99"/>
    </row>
    <row r="195" spans="1:56" x14ac:dyDescent="0.25">
      <c r="A195" s="98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342</v>
      </c>
      <c r="J195" s="28" t="s">
        <v>340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13250</v>
      </c>
      <c r="AG195" s="43" t="s">
        <v>362</v>
      </c>
      <c r="AH195" s="27" t="s">
        <v>761</v>
      </c>
      <c r="AI195" s="22" t="s">
        <v>159</v>
      </c>
      <c r="AJ195" s="29" t="s">
        <v>343</v>
      </c>
      <c r="AK195" s="43">
        <v>13250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8026</v>
      </c>
      <c r="BC195" s="42">
        <f t="shared" si="7"/>
        <v>0.13025499208018487</v>
      </c>
      <c r="BD195" s="99"/>
    </row>
    <row r="196" spans="1:56" x14ac:dyDescent="0.25">
      <c r="A196" s="98"/>
      <c r="B196" s="22" t="s">
        <v>66</v>
      </c>
      <c r="C196" s="22"/>
      <c r="D196" s="22" t="s">
        <v>338</v>
      </c>
      <c r="E196" s="26"/>
      <c r="F196" s="27"/>
      <c r="G196" s="129"/>
      <c r="H196" s="130"/>
      <c r="I196" s="28" t="s">
        <v>345</v>
      </c>
      <c r="J196" s="28" t="s">
        <v>346</v>
      </c>
      <c r="K196" s="28" t="s">
        <v>347</v>
      </c>
      <c r="L196" s="88"/>
      <c r="M196" s="22">
        <v>16</v>
      </c>
      <c r="N196" s="22" t="s">
        <v>69</v>
      </c>
      <c r="O196" s="22"/>
      <c r="P196" s="22"/>
      <c r="Q196" s="29"/>
      <c r="R196" s="29"/>
      <c r="S196" s="185"/>
      <c r="T196" s="29"/>
      <c r="U196" s="22"/>
      <c r="V196" s="29"/>
      <c r="W196" s="43"/>
      <c r="X196" s="43"/>
      <c r="Y196" s="43"/>
      <c r="Z196" s="43"/>
      <c r="AA196" s="43"/>
      <c r="AB196" s="22"/>
      <c r="AC196" s="43"/>
      <c r="AD196" s="43"/>
      <c r="AE196" s="22"/>
      <c r="AF196" s="43">
        <v>41000</v>
      </c>
      <c r="AG196" s="43">
        <f>8529.38+27358.52</f>
        <v>35887.9</v>
      </c>
      <c r="AH196" s="27" t="s">
        <v>761</v>
      </c>
      <c r="AI196" s="22" t="s">
        <v>159</v>
      </c>
      <c r="AJ196" s="29" t="s">
        <v>341</v>
      </c>
      <c r="AK196" s="43">
        <v>41000</v>
      </c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22"/>
      <c r="BA196" s="22"/>
      <c r="BB196" s="44">
        <v>24788</v>
      </c>
      <c r="BC196" s="42">
        <f t="shared" si="7"/>
        <v>0.40228765807171979</v>
      </c>
      <c r="BD196" s="99"/>
    </row>
    <row r="197" spans="1:56" x14ac:dyDescent="0.25">
      <c r="A197" s="98"/>
      <c r="B197" s="22" t="s">
        <v>66</v>
      </c>
      <c r="C197" s="22"/>
      <c r="D197" s="22" t="s">
        <v>338</v>
      </c>
      <c r="E197" s="26"/>
      <c r="F197" s="27"/>
      <c r="G197" s="129"/>
      <c r="H197" s="130"/>
      <c r="I197" s="28" t="s">
        <v>348</v>
      </c>
      <c r="J197" s="28" t="s">
        <v>340</v>
      </c>
      <c r="K197" s="28" t="s">
        <v>75</v>
      </c>
      <c r="L197" s="88"/>
      <c r="M197" s="22">
        <v>16</v>
      </c>
      <c r="N197" s="22" t="s">
        <v>69</v>
      </c>
      <c r="O197" s="22"/>
      <c r="P197" s="22"/>
      <c r="Q197" s="29"/>
      <c r="R197" s="29"/>
      <c r="S197" s="185"/>
      <c r="T197" s="29"/>
      <c r="U197" s="22"/>
      <c r="V197" s="29"/>
      <c r="W197" s="43"/>
      <c r="X197" s="43"/>
      <c r="Y197" s="43"/>
      <c r="Z197" s="43"/>
      <c r="AA197" s="43"/>
      <c r="AB197" s="22"/>
      <c r="AC197" s="43"/>
      <c r="AD197" s="43"/>
      <c r="AE197" s="22"/>
      <c r="AF197" s="43">
        <v>4500</v>
      </c>
      <c r="AG197" s="43" t="s">
        <v>362</v>
      </c>
      <c r="AH197" s="27" t="s">
        <v>761</v>
      </c>
      <c r="AI197" s="22" t="s">
        <v>159</v>
      </c>
      <c r="AJ197" s="29" t="s">
        <v>349</v>
      </c>
      <c r="AK197" s="43">
        <v>4500</v>
      </c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31"/>
      <c r="AZ197" s="22"/>
      <c r="BA197" s="22"/>
      <c r="BB197" s="44">
        <v>2632</v>
      </c>
      <c r="BC197" s="42">
        <f t="shared" si="7"/>
        <v>4.2715068422009297E-2</v>
      </c>
      <c r="BD197" s="99"/>
    </row>
    <row r="198" spans="1:56" x14ac:dyDescent="0.25">
      <c r="A198" s="98"/>
      <c r="B198" s="22" t="s">
        <v>66</v>
      </c>
      <c r="C198" s="22"/>
      <c r="D198" s="22" t="s">
        <v>338</v>
      </c>
      <c r="E198" s="26"/>
      <c r="F198" s="27"/>
      <c r="G198" s="129"/>
      <c r="H198" s="130"/>
      <c r="I198" s="28" t="s">
        <v>350</v>
      </c>
      <c r="J198" s="28" t="s">
        <v>340</v>
      </c>
      <c r="K198" s="28" t="s">
        <v>75</v>
      </c>
      <c r="L198" s="88"/>
      <c r="M198" s="22">
        <v>16</v>
      </c>
      <c r="N198" s="22" t="s">
        <v>69</v>
      </c>
      <c r="O198" s="22"/>
      <c r="P198" s="22"/>
      <c r="Q198" s="29"/>
      <c r="R198" s="29"/>
      <c r="S198" s="185"/>
      <c r="T198" s="29"/>
      <c r="U198" s="22"/>
      <c r="V198" s="29"/>
      <c r="W198" s="43"/>
      <c r="X198" s="43"/>
      <c r="Y198" s="43"/>
      <c r="Z198" s="43"/>
      <c r="AA198" s="43"/>
      <c r="AB198" s="22"/>
      <c r="AC198" s="43"/>
      <c r="AD198" s="43"/>
      <c r="AE198" s="22"/>
      <c r="AF198" s="43">
        <v>6750</v>
      </c>
      <c r="AG198" s="43" t="s">
        <v>362</v>
      </c>
      <c r="AH198" s="27" t="s">
        <v>761</v>
      </c>
      <c r="AI198" s="22" t="s">
        <v>159</v>
      </c>
      <c r="AJ198" s="29" t="s">
        <v>341</v>
      </c>
      <c r="AK198" s="43">
        <v>6750</v>
      </c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31"/>
      <c r="AZ198" s="22"/>
      <c r="BA198" s="22"/>
      <c r="BB198" s="44">
        <v>4104</v>
      </c>
      <c r="BC198" s="42">
        <f t="shared" si="7"/>
        <v>6.6604346810002338E-2</v>
      </c>
      <c r="BD198" s="99"/>
    </row>
    <row r="199" spans="1:56" x14ac:dyDescent="0.25">
      <c r="A199" s="114"/>
      <c r="B199" s="22" t="s">
        <v>66</v>
      </c>
      <c r="C199" s="22"/>
      <c r="D199" s="22" t="s">
        <v>338</v>
      </c>
      <c r="E199" s="26"/>
      <c r="F199" s="27"/>
      <c r="G199" s="129"/>
      <c r="H199" s="130"/>
      <c r="I199" s="28" t="s">
        <v>351</v>
      </c>
      <c r="J199" s="28" t="s">
        <v>346</v>
      </c>
      <c r="K199" s="28" t="s">
        <v>75</v>
      </c>
      <c r="L199" s="88"/>
      <c r="M199" s="22">
        <v>16</v>
      </c>
      <c r="N199" s="22" t="s">
        <v>69</v>
      </c>
      <c r="O199" s="22"/>
      <c r="P199" s="22"/>
      <c r="Q199" s="29"/>
      <c r="R199" s="29"/>
      <c r="S199" s="185"/>
      <c r="T199" s="29"/>
      <c r="U199" s="22"/>
      <c r="V199" s="29"/>
      <c r="W199" s="43"/>
      <c r="X199" s="43"/>
      <c r="Y199" s="43"/>
      <c r="Z199" s="43"/>
      <c r="AA199" s="43"/>
      <c r="AB199" s="22"/>
      <c r="AC199" s="43"/>
      <c r="AD199" s="43"/>
      <c r="AE199" s="22"/>
      <c r="AF199" s="43">
        <v>7000</v>
      </c>
      <c r="AG199" s="43" t="s">
        <v>363</v>
      </c>
      <c r="AH199" s="27" t="s">
        <v>761</v>
      </c>
      <c r="AI199" s="22" t="s">
        <v>159</v>
      </c>
      <c r="AJ199" s="29" t="s">
        <v>341</v>
      </c>
      <c r="AK199" s="43">
        <v>7000</v>
      </c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31"/>
      <c r="AZ199" s="22"/>
      <c r="BA199" s="22"/>
      <c r="BB199" s="44">
        <v>4218</v>
      </c>
      <c r="BC199" s="42">
        <f t="shared" si="7"/>
        <v>6.8454467554724632E-2</v>
      </c>
      <c r="BD199" s="99"/>
    </row>
    <row r="200" spans="1:56" x14ac:dyDescent="0.25">
      <c r="A200" s="114"/>
      <c r="B200" s="22" t="s">
        <v>66</v>
      </c>
      <c r="C200" s="22"/>
      <c r="D200" s="22" t="s">
        <v>344</v>
      </c>
      <c r="E200" s="26"/>
      <c r="F200" s="27"/>
      <c r="G200" s="129">
        <v>5000</v>
      </c>
      <c r="H200" s="130">
        <v>5199</v>
      </c>
      <c r="I200" s="28" t="s">
        <v>265</v>
      </c>
      <c r="J200" s="28" t="s">
        <v>213</v>
      </c>
      <c r="K200" s="28" t="s">
        <v>75</v>
      </c>
      <c r="L200" s="89">
        <v>73.563616993520895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9"/>
      <c r="AC200" s="22"/>
      <c r="AD200" s="22"/>
      <c r="AE200" s="22"/>
      <c r="AF200" s="43">
        <v>71290.7</v>
      </c>
      <c r="AG200" s="43">
        <v>93228.54</v>
      </c>
      <c r="AH200" s="27" t="s">
        <v>76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31"/>
      <c r="AZ200" s="44">
        <v>2299.6811160766802</v>
      </c>
      <c r="BA200" s="29">
        <v>20.000164230798678</v>
      </c>
      <c r="BB200" s="44">
        <v>45994</v>
      </c>
      <c r="BC200" s="42">
        <f t="shared" si="7"/>
        <v>0.74644257484874454</v>
      </c>
      <c r="BD200" s="99"/>
    </row>
    <row r="201" spans="1:56" x14ac:dyDescent="0.25">
      <c r="A201" s="114"/>
      <c r="B201" s="22" t="s">
        <v>66</v>
      </c>
      <c r="C201" s="22"/>
      <c r="D201" s="22" t="s">
        <v>344</v>
      </c>
      <c r="E201" s="22"/>
      <c r="F201" s="22"/>
      <c r="G201" s="129">
        <v>6600</v>
      </c>
      <c r="H201" s="130">
        <v>6703</v>
      </c>
      <c r="I201" s="28" t="s">
        <v>266</v>
      </c>
      <c r="J201" s="28" t="s">
        <v>265</v>
      </c>
      <c r="K201" s="28" t="s">
        <v>267</v>
      </c>
      <c r="L201" s="89">
        <v>58.453028107794843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26745.25</v>
      </c>
      <c r="AG201" s="43" t="s">
        <v>777</v>
      </c>
      <c r="AH201" s="22" t="s">
        <v>76</v>
      </c>
      <c r="AI201" s="22"/>
      <c r="AJ201" s="29"/>
      <c r="AK201" s="43"/>
      <c r="AL201" s="43"/>
      <c r="AM201" s="22"/>
      <c r="AN201" s="43"/>
      <c r="AO201" s="43"/>
      <c r="AP201" s="22"/>
      <c r="AQ201" s="22"/>
      <c r="AR201" s="22"/>
      <c r="AS201" s="22"/>
      <c r="AT201" s="22"/>
      <c r="AU201" s="22"/>
      <c r="AV201" s="22"/>
      <c r="AW201" s="22"/>
      <c r="AX201" s="22"/>
      <c r="AY201" s="175"/>
      <c r="AZ201" s="22">
        <v>915.07190170774993</v>
      </c>
      <c r="BA201" s="22">
        <v>18.856441737308199</v>
      </c>
      <c r="BB201" s="44">
        <v>17255</v>
      </c>
      <c r="BC201" s="42">
        <f t="shared" si="7"/>
        <v>0.2800336267559918</v>
      </c>
      <c r="BD201" s="99"/>
    </row>
    <row r="202" spans="1:56" x14ac:dyDescent="0.25">
      <c r="A202" s="114"/>
      <c r="B202" s="22" t="s">
        <v>74</v>
      </c>
      <c r="C202" s="22"/>
      <c r="D202" s="22" t="s">
        <v>829</v>
      </c>
      <c r="E202" s="22"/>
      <c r="F202" s="22"/>
      <c r="G202" s="168">
        <v>4300</v>
      </c>
      <c r="H202" s="169">
        <v>5238</v>
      </c>
      <c r="I202" s="28" t="s">
        <v>105</v>
      </c>
      <c r="J202" s="28" t="s">
        <v>599</v>
      </c>
      <c r="K202" s="28" t="s">
        <v>213</v>
      </c>
      <c r="L202" s="29">
        <v>35</v>
      </c>
      <c r="M202" s="22">
        <v>16</v>
      </c>
      <c r="N202" s="22" t="s">
        <v>73</v>
      </c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43">
        <v>412647.64972782659</v>
      </c>
      <c r="AG202" s="43">
        <v>376932.69</v>
      </c>
      <c r="AH202" s="22" t="s">
        <v>848</v>
      </c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181"/>
      <c r="AZ202" s="22">
        <v>10499.632477709978</v>
      </c>
      <c r="BA202" s="22">
        <v>23.1</v>
      </c>
      <c r="BB202" s="22">
        <v>235798.65698732948</v>
      </c>
      <c r="BC202" s="185">
        <f t="shared" si="7"/>
        <v>3.8268069023676592</v>
      </c>
      <c r="BD202" s="99"/>
    </row>
    <row r="203" spans="1:56" x14ac:dyDescent="0.3">
      <c r="A203" s="114"/>
      <c r="B203" s="22" t="s">
        <v>74</v>
      </c>
      <c r="C203" s="22"/>
      <c r="D203" s="22" t="s">
        <v>830</v>
      </c>
      <c r="E203" s="22"/>
      <c r="F203" s="22"/>
      <c r="G203" s="129"/>
      <c r="H203" s="130"/>
      <c r="I203" s="28" t="s">
        <v>600</v>
      </c>
      <c r="J203" s="28" t="s">
        <v>601</v>
      </c>
      <c r="K203" s="28" t="s">
        <v>602</v>
      </c>
      <c r="L203" s="29"/>
      <c r="M203" s="22">
        <v>16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43">
        <v>110000</v>
      </c>
      <c r="AG203" s="43">
        <f>85570.99+220578.91</f>
        <v>306149.90000000002</v>
      </c>
      <c r="AH203" s="22" t="s">
        <v>848</v>
      </c>
      <c r="AI203" s="22" t="s">
        <v>123</v>
      </c>
      <c r="AJ203" s="22" t="s">
        <v>603</v>
      </c>
      <c r="AK203" s="22">
        <v>110000</v>
      </c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193"/>
      <c r="AZ203" s="22"/>
      <c r="BA203" s="22"/>
      <c r="BB203" s="22"/>
      <c r="BC203" s="185">
        <f t="shared" si="7"/>
        <v>0</v>
      </c>
      <c r="BD203" s="99"/>
    </row>
    <row r="204" spans="1:56" x14ac:dyDescent="0.25">
      <c r="A204" s="98"/>
      <c r="B204" s="22" t="s">
        <v>66</v>
      </c>
      <c r="C204" s="22"/>
      <c r="D204" s="22" t="s">
        <v>778</v>
      </c>
      <c r="E204" s="22"/>
      <c r="F204" s="27"/>
      <c r="G204" s="166">
        <v>6700</v>
      </c>
      <c r="H204" s="167">
        <v>6999</v>
      </c>
      <c r="I204" s="28" t="s">
        <v>594</v>
      </c>
      <c r="J204" s="28" t="s">
        <v>595</v>
      </c>
      <c r="K204" s="28" t="s">
        <v>596</v>
      </c>
      <c r="L204" s="29">
        <v>42</v>
      </c>
      <c r="M204" s="22">
        <v>16</v>
      </c>
      <c r="N204" s="22" t="s">
        <v>69</v>
      </c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43">
        <v>123324.2</v>
      </c>
      <c r="AG204" s="43" t="s">
        <v>806</v>
      </c>
      <c r="AH204" s="27" t="s">
        <v>801</v>
      </c>
      <c r="AI204" s="22"/>
      <c r="AJ204" s="29"/>
      <c r="AK204" s="43"/>
      <c r="AL204" s="43"/>
      <c r="AM204" s="22"/>
      <c r="AN204" s="43"/>
      <c r="AO204" s="43"/>
      <c r="AP204" s="22"/>
      <c r="AQ204" s="43"/>
      <c r="AR204" s="43"/>
      <c r="AS204" s="22"/>
      <c r="AT204" s="43"/>
      <c r="AU204" s="43"/>
      <c r="AV204" s="22"/>
      <c r="AW204" s="22"/>
      <c r="AX204" s="22"/>
      <c r="AY204" s="181"/>
      <c r="AZ204" s="57">
        <v>2453.0900792970792</v>
      </c>
      <c r="BA204" s="57">
        <v>32.434194191025661</v>
      </c>
      <c r="BB204" s="62">
        <v>79564</v>
      </c>
      <c r="BC204" s="42">
        <f t="shared" si="7"/>
        <v>1.2912544467814391</v>
      </c>
      <c r="BD204" s="99"/>
    </row>
    <row r="205" spans="1:56" x14ac:dyDescent="0.25">
      <c r="A205" s="98"/>
      <c r="B205" s="22" t="s">
        <v>66</v>
      </c>
      <c r="C205" s="22"/>
      <c r="D205" s="22" t="s">
        <v>778</v>
      </c>
      <c r="E205" s="22"/>
      <c r="F205" s="27"/>
      <c r="G205" s="166">
        <v>3000</v>
      </c>
      <c r="H205" s="167">
        <v>3099</v>
      </c>
      <c r="I205" s="28" t="s">
        <v>597</v>
      </c>
      <c r="J205" s="28" t="s">
        <v>594</v>
      </c>
      <c r="K205" s="28" t="s">
        <v>598</v>
      </c>
      <c r="L205" s="29">
        <v>35</v>
      </c>
      <c r="M205" s="22">
        <v>16</v>
      </c>
      <c r="N205" s="22" t="s">
        <v>69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43">
        <v>14859.85</v>
      </c>
      <c r="AG205" s="43">
        <v>191892.52</v>
      </c>
      <c r="AH205" s="27" t="s">
        <v>801</v>
      </c>
      <c r="AI205" s="22"/>
      <c r="AJ205" s="29"/>
      <c r="AK205" s="43"/>
      <c r="AL205" s="43"/>
      <c r="AM205" s="22"/>
      <c r="AN205" s="43"/>
      <c r="AO205" s="43"/>
      <c r="AP205" s="22"/>
      <c r="AQ205" s="43"/>
      <c r="AR205" s="43"/>
      <c r="AS205" s="22"/>
      <c r="AT205" s="43"/>
      <c r="AU205" s="43"/>
      <c r="AV205" s="22"/>
      <c r="AW205" s="22"/>
      <c r="AX205" s="22"/>
      <c r="AY205" s="181"/>
      <c r="AZ205" s="57">
        <v>436</v>
      </c>
      <c r="BA205" s="57">
        <v>22</v>
      </c>
      <c r="BB205" s="62">
        <v>9587</v>
      </c>
      <c r="BC205" s="42">
        <f t="shared" si="7"/>
        <v>0.15558866297940849</v>
      </c>
      <c r="BD205" s="99"/>
    </row>
    <row r="206" spans="1:56" x14ac:dyDescent="0.25">
      <c r="A206" s="98"/>
      <c r="B206" s="22" t="s">
        <v>66</v>
      </c>
      <c r="C206" s="22"/>
      <c r="D206" s="22" t="s">
        <v>778</v>
      </c>
      <c r="E206" s="22"/>
      <c r="F206" s="27"/>
      <c r="G206" s="166"/>
      <c r="H206" s="167"/>
      <c r="I206" s="28" t="s">
        <v>604</v>
      </c>
      <c r="J206" s="28" t="s">
        <v>598</v>
      </c>
      <c r="K206" s="28" t="s">
        <v>75</v>
      </c>
      <c r="L206" s="29"/>
      <c r="M206" s="22">
        <v>16</v>
      </c>
      <c r="N206" s="22" t="s">
        <v>69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43"/>
      <c r="AG206" s="43" t="s">
        <v>806</v>
      </c>
      <c r="AH206" s="27" t="s">
        <v>801</v>
      </c>
      <c r="AI206" s="22"/>
      <c r="AJ206" s="29"/>
      <c r="AK206" s="43"/>
      <c r="AL206" s="43"/>
      <c r="AM206" s="22"/>
      <c r="AN206" s="43"/>
      <c r="AO206" s="43"/>
      <c r="AP206" s="22"/>
      <c r="AQ206" s="43"/>
      <c r="AR206" s="43"/>
      <c r="AS206" s="22"/>
      <c r="AT206" s="43"/>
      <c r="AU206" s="43"/>
      <c r="AV206" s="22"/>
      <c r="AW206" s="22"/>
      <c r="AX206" s="22"/>
      <c r="AY206" s="181"/>
      <c r="BB206" s="62">
        <v>3828</v>
      </c>
      <c r="BC206" s="42">
        <f t="shared" si="7"/>
        <v>6.2125107112253643E-2</v>
      </c>
      <c r="BD206" s="99"/>
    </row>
    <row r="207" spans="1:56" s="22" customFormat="1" x14ac:dyDescent="0.25">
      <c r="A207" s="98"/>
      <c r="B207" s="22" t="s">
        <v>66</v>
      </c>
      <c r="D207" s="22" t="s">
        <v>778</v>
      </c>
      <c r="F207" s="27"/>
      <c r="G207" s="166">
        <v>7000</v>
      </c>
      <c r="H207" s="167">
        <v>7099</v>
      </c>
      <c r="I207" s="28" t="s">
        <v>598</v>
      </c>
      <c r="J207" s="28" t="s">
        <v>605</v>
      </c>
      <c r="K207" s="28" t="s">
        <v>75</v>
      </c>
      <c r="L207" s="29">
        <v>53</v>
      </c>
      <c r="M207" s="22">
        <v>16</v>
      </c>
      <c r="N207" s="22" t="s">
        <v>69</v>
      </c>
      <c r="AF207" s="43">
        <v>40575.9</v>
      </c>
      <c r="AG207" s="43" t="s">
        <v>806</v>
      </c>
      <c r="AH207" s="27" t="s">
        <v>801</v>
      </c>
      <c r="AJ207" s="29"/>
      <c r="AK207" s="43"/>
      <c r="AL207" s="43"/>
      <c r="AN207" s="43"/>
      <c r="AO207" s="43"/>
      <c r="AQ207" s="43"/>
      <c r="AR207" s="43"/>
      <c r="AT207" s="43"/>
      <c r="AU207" s="43"/>
      <c r="AY207" s="181"/>
      <c r="AZ207" s="57">
        <v>1120.6118398163151</v>
      </c>
      <c r="BA207" s="57">
        <v>23.360452807897303</v>
      </c>
      <c r="BB207" s="62">
        <v>26178</v>
      </c>
      <c r="BC207" s="42">
        <f t="shared" si="7"/>
        <v>0.42484614785385993</v>
      </c>
      <c r="BD207" s="203"/>
    </row>
    <row r="208" spans="1:56" s="22" customFormat="1" x14ac:dyDescent="0.3">
      <c r="A208" s="98"/>
      <c r="B208" s="57" t="s">
        <v>66</v>
      </c>
      <c r="C208" s="57"/>
      <c r="D208" s="57" t="s">
        <v>214</v>
      </c>
      <c r="E208" s="58"/>
      <c r="F208" s="39"/>
      <c r="G208" s="121"/>
      <c r="H208" s="122"/>
      <c r="I208" s="33" t="s">
        <v>188</v>
      </c>
      <c r="J208" s="60" t="s">
        <v>91</v>
      </c>
      <c r="K208" s="60" t="s">
        <v>215</v>
      </c>
      <c r="L208" s="59">
        <v>73</v>
      </c>
      <c r="M208" s="57">
        <v>16</v>
      </c>
      <c r="N208" s="57" t="s">
        <v>71</v>
      </c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9"/>
      <c r="AC208" s="57"/>
      <c r="AD208" s="57"/>
      <c r="AE208" s="61"/>
      <c r="AF208" s="61">
        <v>297233</v>
      </c>
      <c r="AG208" s="61"/>
      <c r="AH208" s="39"/>
      <c r="AI208" s="57"/>
      <c r="AJ208" s="59"/>
      <c r="AK208" s="61"/>
      <c r="AL208" s="61"/>
      <c r="AM208" s="57"/>
      <c r="AN208" s="61"/>
      <c r="AO208" s="61"/>
      <c r="AP208" s="57"/>
      <c r="AQ208" s="61"/>
      <c r="AR208" s="61"/>
      <c r="AS208" s="57"/>
      <c r="AT208" s="61"/>
      <c r="AU208" s="61"/>
      <c r="AV208" s="57"/>
      <c r="AW208" s="57"/>
      <c r="AX208" s="57"/>
      <c r="AY208" s="128" t="s">
        <v>367</v>
      </c>
      <c r="AZ208" s="62"/>
      <c r="BA208" s="62"/>
      <c r="BB208" s="41"/>
      <c r="BC208" s="42">
        <f t="shared" si="7"/>
        <v>0</v>
      </c>
      <c r="BD208" s="203"/>
    </row>
    <row r="209" spans="1:56" x14ac:dyDescent="0.25">
      <c r="A209" s="98"/>
      <c r="B209" s="57" t="s">
        <v>66</v>
      </c>
      <c r="D209" s="57" t="s">
        <v>335</v>
      </c>
      <c r="E209" s="58"/>
      <c r="G209" s="142">
        <v>10500</v>
      </c>
      <c r="H209" s="143">
        <v>10599</v>
      </c>
      <c r="I209" s="76" t="s">
        <v>186</v>
      </c>
      <c r="J209" s="80" t="s">
        <v>75</v>
      </c>
      <c r="K209" s="80" t="s">
        <v>187</v>
      </c>
      <c r="L209" s="74">
        <v>59</v>
      </c>
      <c r="M209" s="79">
        <v>17</v>
      </c>
      <c r="N209" s="79" t="s">
        <v>69</v>
      </c>
      <c r="AB209" s="59">
        <v>0</v>
      </c>
      <c r="AF209" s="119">
        <v>30665.200000000001</v>
      </c>
      <c r="AG209" s="61" t="s">
        <v>336</v>
      </c>
      <c r="AY209" s="128" t="s">
        <v>368</v>
      </c>
      <c r="AZ209" s="81">
        <v>581.86934333212503</v>
      </c>
      <c r="BA209" s="74">
        <v>34</v>
      </c>
      <c r="BB209" s="82">
        <v>19784</v>
      </c>
      <c r="BC209" s="42">
        <f t="shared" si="7"/>
        <v>0.32107709485601515</v>
      </c>
      <c r="BD209" s="99"/>
    </row>
    <row r="210" spans="1:56" x14ac:dyDescent="0.25">
      <c r="A210" s="98"/>
      <c r="B210" s="57" t="s">
        <v>66</v>
      </c>
      <c r="D210" s="57" t="s">
        <v>335</v>
      </c>
      <c r="E210" s="58"/>
      <c r="G210" s="142">
        <v>4100</v>
      </c>
      <c r="H210" s="143">
        <v>4399</v>
      </c>
      <c r="I210" s="76" t="s">
        <v>187</v>
      </c>
      <c r="J210" s="80" t="s">
        <v>75</v>
      </c>
      <c r="K210" s="80" t="s">
        <v>188</v>
      </c>
      <c r="L210" s="74">
        <v>58.915724710258978</v>
      </c>
      <c r="M210" s="79">
        <v>17</v>
      </c>
      <c r="N210" s="79" t="s">
        <v>69</v>
      </c>
      <c r="AB210" s="59">
        <v>2</v>
      </c>
      <c r="AF210" s="119">
        <v>43331.8</v>
      </c>
      <c r="AG210" s="61" t="s">
        <v>336</v>
      </c>
      <c r="AY210" s="128" t="s">
        <v>368</v>
      </c>
      <c r="AZ210" s="81">
        <v>1188.8878066785098</v>
      </c>
      <c r="BA210" s="74">
        <v>23.514413927839747</v>
      </c>
      <c r="BB210" s="82">
        <v>27956</v>
      </c>
      <c r="BC210" s="42">
        <f t="shared" si="7"/>
        <v>0.45370153981979178</v>
      </c>
      <c r="BD210" s="99"/>
    </row>
    <row r="211" spans="1:56" x14ac:dyDescent="0.25">
      <c r="A211" s="98"/>
      <c r="B211" s="57" t="s">
        <v>66</v>
      </c>
      <c r="D211" s="57" t="s">
        <v>872</v>
      </c>
      <c r="G211" s="125">
        <v>4800</v>
      </c>
      <c r="H211" s="126">
        <v>4899</v>
      </c>
      <c r="I211" s="60" t="s">
        <v>606</v>
      </c>
      <c r="J211" s="60" t="s">
        <v>607</v>
      </c>
      <c r="K211" s="60" t="s">
        <v>75</v>
      </c>
      <c r="L211" s="59">
        <v>70</v>
      </c>
      <c r="M211" s="57">
        <v>17</v>
      </c>
      <c r="N211" s="57" t="s">
        <v>69</v>
      </c>
      <c r="AF211" s="61">
        <v>31486.7</v>
      </c>
      <c r="AY211" s="127"/>
      <c r="AZ211" s="57">
        <v>923.38049633694504</v>
      </c>
      <c r="BA211" s="57">
        <v>21.999598302742733</v>
      </c>
      <c r="BB211" s="62">
        <v>20314</v>
      </c>
      <c r="BC211" s="42">
        <f t="shared" si="7"/>
        <v>0.32967853340603986</v>
      </c>
      <c r="BD211" s="99"/>
    </row>
    <row r="212" spans="1:56" x14ac:dyDescent="0.25">
      <c r="A212" s="98"/>
      <c r="B212" s="57" t="s">
        <v>66</v>
      </c>
      <c r="D212" s="57" t="s">
        <v>872</v>
      </c>
      <c r="G212" s="149">
        <v>13000</v>
      </c>
      <c r="H212" s="150">
        <v>13004</v>
      </c>
      <c r="I212" s="60" t="s">
        <v>608</v>
      </c>
      <c r="J212" s="60" t="s">
        <v>606</v>
      </c>
      <c r="K212" s="60" t="s">
        <v>75</v>
      </c>
      <c r="L212" s="59">
        <v>56</v>
      </c>
      <c r="M212" s="57">
        <v>17</v>
      </c>
      <c r="N212" s="57" t="s">
        <v>69</v>
      </c>
      <c r="AF212" s="61">
        <v>8129.75</v>
      </c>
      <c r="AY212" s="127"/>
      <c r="AZ212" s="57">
        <v>238</v>
      </c>
      <c r="BA212" s="57">
        <v>22</v>
      </c>
      <c r="BB212" s="62">
        <v>5245</v>
      </c>
      <c r="BC212" s="42">
        <f t="shared" si="7"/>
        <v>8.5121783386564884E-2</v>
      </c>
      <c r="BD212" s="99"/>
    </row>
    <row r="213" spans="1:56" x14ac:dyDescent="0.25">
      <c r="A213" s="98"/>
      <c r="B213" s="57" t="s">
        <v>66</v>
      </c>
      <c r="D213" s="57" t="s">
        <v>335</v>
      </c>
      <c r="E213" s="58"/>
      <c r="G213" s="142">
        <v>3700</v>
      </c>
      <c r="H213" s="143">
        <v>3799</v>
      </c>
      <c r="I213" s="76" t="s">
        <v>189</v>
      </c>
      <c r="J213" s="80" t="s">
        <v>188</v>
      </c>
      <c r="K213" s="80" t="s">
        <v>188</v>
      </c>
      <c r="L213" s="74">
        <v>51</v>
      </c>
      <c r="M213" s="79">
        <v>17</v>
      </c>
      <c r="N213" s="79" t="s">
        <v>69</v>
      </c>
      <c r="Q213" s="59"/>
      <c r="R213" s="59"/>
      <c r="S213" s="63"/>
      <c r="T213" s="59"/>
      <c r="V213" s="59"/>
      <c r="W213" s="61"/>
      <c r="X213" s="61"/>
      <c r="Y213" s="61"/>
      <c r="Z213" s="61"/>
      <c r="AA213" s="61"/>
      <c r="AB213" s="57">
        <v>4</v>
      </c>
      <c r="AC213" s="61"/>
      <c r="AD213" s="61"/>
      <c r="AF213" s="119">
        <v>47671.8</v>
      </c>
      <c r="AG213" s="61" t="s">
        <v>336</v>
      </c>
      <c r="AY213" s="128" t="s">
        <v>368</v>
      </c>
      <c r="AZ213" s="81">
        <v>1281.5067496377101</v>
      </c>
      <c r="BA213" s="74">
        <v>24</v>
      </c>
      <c r="BB213" s="82">
        <v>30756</v>
      </c>
      <c r="BC213" s="42">
        <f t="shared" si="7"/>
        <v>0.49914310197086548</v>
      </c>
      <c r="BD213" s="99"/>
    </row>
    <row r="214" spans="1:56" x14ac:dyDescent="0.25">
      <c r="B214" s="57" t="s">
        <v>66</v>
      </c>
      <c r="D214" s="57" t="s">
        <v>872</v>
      </c>
      <c r="G214" s="125">
        <v>4500</v>
      </c>
      <c r="H214" s="126">
        <v>4699</v>
      </c>
      <c r="I214" s="60" t="s">
        <v>609</v>
      </c>
      <c r="J214" s="60" t="s">
        <v>607</v>
      </c>
      <c r="K214" s="60" t="s">
        <v>610</v>
      </c>
      <c r="L214" s="59">
        <v>61</v>
      </c>
      <c r="M214" s="57">
        <v>17</v>
      </c>
      <c r="N214" s="57" t="s">
        <v>69</v>
      </c>
      <c r="AF214" s="61">
        <v>75001.400000000009</v>
      </c>
      <c r="AY214" s="127"/>
      <c r="AZ214" s="57">
        <v>2199.4495919465662</v>
      </c>
      <c r="BA214" s="57">
        <v>22.00004954747585</v>
      </c>
      <c r="BB214" s="62">
        <v>48388</v>
      </c>
      <c r="BC214" s="42">
        <f t="shared" si="7"/>
        <v>0.78529511048791256</v>
      </c>
    </row>
    <row r="215" spans="1:56" x14ac:dyDescent="0.25">
      <c r="B215" s="57" t="s">
        <v>66</v>
      </c>
      <c r="D215" s="57" t="s">
        <v>855</v>
      </c>
      <c r="F215" s="57"/>
      <c r="G215" s="138">
        <v>3206</v>
      </c>
      <c r="H215" s="139">
        <v>4099</v>
      </c>
      <c r="I215" s="60" t="s">
        <v>611</v>
      </c>
      <c r="J215" s="60" t="s">
        <v>188</v>
      </c>
      <c r="K215" s="60" t="s">
        <v>456</v>
      </c>
      <c r="L215" s="59">
        <v>23</v>
      </c>
      <c r="M215" s="57">
        <v>17</v>
      </c>
      <c r="N215" s="57" t="s">
        <v>102</v>
      </c>
      <c r="AF215" s="61">
        <v>208043.55</v>
      </c>
      <c r="AG215" s="61">
        <f>202188.7+5979.44</f>
        <v>208168.14</v>
      </c>
      <c r="AH215" s="57"/>
      <c r="AJ215" s="57"/>
      <c r="AK215" s="57"/>
      <c r="AL215" s="57"/>
      <c r="AN215" s="57"/>
      <c r="AO215" s="57"/>
      <c r="AQ215" s="57"/>
      <c r="AR215" s="57"/>
      <c r="AT215" s="57"/>
      <c r="AU215" s="57"/>
      <c r="AY215" s="127"/>
      <c r="AZ215" s="57">
        <v>5810</v>
      </c>
      <c r="BA215" s="57">
        <v>24</v>
      </c>
      <c r="BB215" s="57">
        <v>126087</v>
      </c>
      <c r="BC215" s="42">
        <f t="shared" si="7"/>
        <v>2.0462822310508688</v>
      </c>
    </row>
    <row r="216" spans="1:56" x14ac:dyDescent="0.25">
      <c r="B216" s="57" t="s">
        <v>66</v>
      </c>
      <c r="D216" s="57" t="s">
        <v>872</v>
      </c>
      <c r="G216" s="125">
        <v>4300</v>
      </c>
      <c r="H216" s="126">
        <v>4399</v>
      </c>
      <c r="I216" s="60" t="s">
        <v>612</v>
      </c>
      <c r="J216" s="60" t="s">
        <v>607</v>
      </c>
      <c r="K216" s="60" t="s">
        <v>75</v>
      </c>
      <c r="L216" s="59">
        <v>47</v>
      </c>
      <c r="M216" s="57">
        <v>17</v>
      </c>
      <c r="N216" s="57" t="s">
        <v>69</v>
      </c>
      <c r="AE216" s="57">
        <v>29</v>
      </c>
      <c r="AF216" s="61">
        <v>29443.8</v>
      </c>
      <c r="AG216" s="61">
        <v>67209.73</v>
      </c>
      <c r="AY216" s="127"/>
      <c r="AZ216" s="57">
        <v>863</v>
      </c>
      <c r="BA216" s="57">
        <v>22</v>
      </c>
      <c r="BB216" s="62">
        <v>18996</v>
      </c>
      <c r="BC216" s="42">
        <f t="shared" si="7"/>
        <v>0.30828854093635583</v>
      </c>
    </row>
    <row r="217" spans="1:56" x14ac:dyDescent="0.25">
      <c r="B217" s="57" t="s">
        <v>66</v>
      </c>
      <c r="D217" s="57" t="s">
        <v>889</v>
      </c>
      <c r="F217" s="57"/>
      <c r="G217" s="138">
        <v>2599</v>
      </c>
      <c r="H217" s="139">
        <v>2405</v>
      </c>
      <c r="I217" s="60" t="s">
        <v>613</v>
      </c>
      <c r="J217" s="60" t="s">
        <v>614</v>
      </c>
      <c r="K217" s="60" t="s">
        <v>615</v>
      </c>
      <c r="L217" s="59">
        <v>23</v>
      </c>
      <c r="M217" s="57">
        <v>17</v>
      </c>
      <c r="N217" s="57" t="s">
        <v>71</v>
      </c>
      <c r="AF217" s="61">
        <v>14701.5</v>
      </c>
      <c r="AG217" s="61" t="s">
        <v>906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27"/>
      <c r="AZ217" s="57">
        <v>445.47490684224601</v>
      </c>
      <c r="BA217" s="57">
        <v>20.001126580077511</v>
      </c>
      <c r="BB217" s="57">
        <v>8910</v>
      </c>
      <c r="BC217" s="42">
        <f t="shared" si="7"/>
        <v>0.14460154241645246</v>
      </c>
    </row>
    <row r="218" spans="1:56" x14ac:dyDescent="0.25">
      <c r="B218" s="57" t="s">
        <v>66</v>
      </c>
      <c r="D218" s="57" t="s">
        <v>872</v>
      </c>
      <c r="G218" s="125">
        <v>4400</v>
      </c>
      <c r="H218" s="126">
        <v>4499</v>
      </c>
      <c r="I218" s="60" t="s">
        <v>616</v>
      </c>
      <c r="J218" s="60" t="s">
        <v>456</v>
      </c>
      <c r="K218" s="60" t="s">
        <v>607</v>
      </c>
      <c r="L218" s="59">
        <v>43</v>
      </c>
      <c r="M218" s="57">
        <v>17</v>
      </c>
      <c r="N218" s="57" t="s">
        <v>69</v>
      </c>
      <c r="AF218" s="61">
        <v>9896.75</v>
      </c>
      <c r="AY218" s="127"/>
      <c r="AZ218" s="57">
        <v>290</v>
      </c>
      <c r="BA218" s="57">
        <v>22</v>
      </c>
      <c r="BB218" s="62">
        <v>6385</v>
      </c>
      <c r="BC218" s="42">
        <f t="shared" si="7"/>
        <v>0.10362299083378775</v>
      </c>
    </row>
    <row r="219" spans="1:56" x14ac:dyDescent="0.25">
      <c r="B219" s="57" t="s">
        <v>66</v>
      </c>
      <c r="D219" s="57" t="s">
        <v>335</v>
      </c>
      <c r="E219" s="58"/>
      <c r="G219" s="142"/>
      <c r="H219" s="143"/>
      <c r="I219" s="76" t="s">
        <v>324</v>
      </c>
      <c r="J219" s="80" t="s">
        <v>188</v>
      </c>
      <c r="K219" s="80" t="s">
        <v>187</v>
      </c>
      <c r="L219" s="74"/>
      <c r="M219" s="79">
        <v>17</v>
      </c>
      <c r="N219" s="79" t="s">
        <v>69</v>
      </c>
      <c r="AB219" s="59"/>
      <c r="AF219" s="119">
        <v>5000</v>
      </c>
      <c r="AG219" s="61" t="s">
        <v>336</v>
      </c>
      <c r="AY219" s="128" t="s">
        <v>368</v>
      </c>
      <c r="AZ219" s="81"/>
      <c r="BA219" s="74"/>
      <c r="BB219" s="82"/>
      <c r="BC219" s="42">
        <f t="shared" si="7"/>
        <v>0</v>
      </c>
    </row>
    <row r="220" spans="1:56" x14ac:dyDescent="0.25">
      <c r="B220" s="57" t="s">
        <v>66</v>
      </c>
      <c r="D220" s="57" t="s">
        <v>872</v>
      </c>
      <c r="G220" s="125">
        <v>4700</v>
      </c>
      <c r="H220" s="126">
        <v>4799</v>
      </c>
      <c r="I220" s="60" t="s">
        <v>617</v>
      </c>
      <c r="J220" s="60" t="s">
        <v>607</v>
      </c>
      <c r="K220" s="60" t="s">
        <v>75</v>
      </c>
      <c r="L220" s="59">
        <v>58</v>
      </c>
      <c r="M220" s="57">
        <v>17</v>
      </c>
      <c r="N220" s="57" t="s">
        <v>69</v>
      </c>
      <c r="AF220" s="61">
        <v>20179.45</v>
      </c>
      <c r="AY220" s="127"/>
      <c r="AZ220" s="57">
        <v>592</v>
      </c>
      <c r="BA220" s="57">
        <v>22</v>
      </c>
      <c r="BB220" s="62">
        <v>13019</v>
      </c>
      <c r="BC220" s="42">
        <f t="shared" si="7"/>
        <v>0.21128703487315312</v>
      </c>
    </row>
    <row r="221" spans="1:56" x14ac:dyDescent="0.25">
      <c r="B221" s="57" t="s">
        <v>66</v>
      </c>
      <c r="D221" s="57" t="s">
        <v>872</v>
      </c>
      <c r="F221" s="57"/>
      <c r="G221" s="138">
        <v>3900</v>
      </c>
      <c r="H221" s="139">
        <v>4399</v>
      </c>
      <c r="I221" s="60" t="s">
        <v>618</v>
      </c>
      <c r="J221" s="60" t="s">
        <v>456</v>
      </c>
      <c r="K221" s="60" t="s">
        <v>619</v>
      </c>
      <c r="L221" s="59">
        <v>40</v>
      </c>
      <c r="M221" s="57">
        <v>17</v>
      </c>
      <c r="N221" s="57" t="s">
        <v>102</v>
      </c>
      <c r="AF221" s="61">
        <v>94883.25</v>
      </c>
      <c r="AH221" s="57"/>
      <c r="AJ221" s="57"/>
      <c r="AK221" s="57"/>
      <c r="AL221" s="57"/>
      <c r="AN221" s="57"/>
      <c r="AO221" s="57"/>
      <c r="AQ221" s="57"/>
      <c r="AR221" s="57"/>
      <c r="AT221" s="57"/>
      <c r="AU221" s="57"/>
      <c r="AY221" s="137" t="s">
        <v>620</v>
      </c>
      <c r="AZ221" s="57">
        <v>3064.6156631486419</v>
      </c>
      <c r="BA221" s="57">
        <v>18.764180021490301</v>
      </c>
      <c r="BB221" s="57">
        <v>57505</v>
      </c>
      <c r="BC221" s="42">
        <f t="shared" si="7"/>
        <v>0.93325608267767657</v>
      </c>
    </row>
    <row r="222" spans="1:56" x14ac:dyDescent="0.25">
      <c r="B222" s="57" t="s">
        <v>66</v>
      </c>
      <c r="D222" s="57" t="s">
        <v>889</v>
      </c>
      <c r="G222" s="125">
        <v>1700</v>
      </c>
      <c r="H222" s="126">
        <v>1799</v>
      </c>
      <c r="I222" s="60" t="s">
        <v>621</v>
      </c>
      <c r="J222" s="60" t="s">
        <v>622</v>
      </c>
      <c r="K222" s="60" t="s">
        <v>75</v>
      </c>
      <c r="L222" s="59">
        <v>46</v>
      </c>
      <c r="M222" s="57">
        <v>17</v>
      </c>
      <c r="N222" s="57" t="s">
        <v>69</v>
      </c>
      <c r="AF222" s="61">
        <v>33267.65</v>
      </c>
      <c r="AG222" s="61">
        <v>16840.919999999998</v>
      </c>
      <c r="AY222" s="127"/>
      <c r="AZ222" s="57">
        <v>940.00801729924092</v>
      </c>
      <c r="BA222" s="57">
        <v>22.832783981636506</v>
      </c>
      <c r="BB222" s="62">
        <v>21463</v>
      </c>
      <c r="BC222" s="42">
        <f t="shared" si="7"/>
        <v>0.34832580301731975</v>
      </c>
    </row>
    <row r="223" spans="1:56" x14ac:dyDescent="0.25">
      <c r="B223" s="57" t="s">
        <v>66</v>
      </c>
      <c r="D223" s="57" t="s">
        <v>872</v>
      </c>
      <c r="G223" s="125">
        <v>12900</v>
      </c>
      <c r="H223" s="126">
        <v>13099</v>
      </c>
      <c r="I223" s="60" t="s">
        <v>623</v>
      </c>
      <c r="J223" s="60" t="s">
        <v>606</v>
      </c>
      <c r="K223" s="60" t="s">
        <v>607</v>
      </c>
      <c r="L223" s="59">
        <v>44.605655799425499</v>
      </c>
      <c r="M223" s="57">
        <v>17</v>
      </c>
      <c r="N223" s="57" t="s">
        <v>69</v>
      </c>
      <c r="AF223" s="61">
        <v>85590.659</v>
      </c>
      <c r="AY223" s="127"/>
      <c r="AZ223" s="57">
        <v>2509.9899999999998</v>
      </c>
      <c r="BA223" s="57">
        <v>22</v>
      </c>
      <c r="BB223" s="62">
        <v>55219.78</v>
      </c>
      <c r="BC223" s="42">
        <f t="shared" si="7"/>
        <v>0.89616895172807765</v>
      </c>
    </row>
    <row r="224" spans="1:56" x14ac:dyDescent="0.25">
      <c r="B224" s="57" t="s">
        <v>66</v>
      </c>
      <c r="D224" s="57" t="s">
        <v>889</v>
      </c>
      <c r="G224" s="125">
        <v>10800</v>
      </c>
      <c r="H224" s="126">
        <v>10899</v>
      </c>
      <c r="I224" s="60" t="s">
        <v>624</v>
      </c>
      <c r="J224" s="60" t="s">
        <v>621</v>
      </c>
      <c r="K224" s="60" t="s">
        <v>75</v>
      </c>
      <c r="L224" s="59">
        <v>39</v>
      </c>
      <c r="M224" s="57">
        <v>17</v>
      </c>
      <c r="N224" s="57" t="s">
        <v>69</v>
      </c>
      <c r="AF224" s="61">
        <v>7779.45</v>
      </c>
      <c r="AG224" s="61" t="s">
        <v>906</v>
      </c>
      <c r="AY224" s="127"/>
      <c r="AZ224" s="57">
        <v>251</v>
      </c>
      <c r="BA224" s="57">
        <v>20</v>
      </c>
      <c r="BB224" s="62">
        <v>5019</v>
      </c>
      <c r="BC224" s="42">
        <f t="shared" si="7"/>
        <v>8.145400015579965E-2</v>
      </c>
    </row>
    <row r="225" spans="1:55" x14ac:dyDescent="0.25">
      <c r="B225" s="22" t="s">
        <v>66</v>
      </c>
      <c r="C225" s="22"/>
      <c r="D225" s="22" t="s">
        <v>779</v>
      </c>
      <c r="E225" s="22"/>
      <c r="F225" s="27"/>
      <c r="G225" s="166">
        <v>4000</v>
      </c>
      <c r="H225" s="167">
        <v>4299</v>
      </c>
      <c r="I225" s="28" t="s">
        <v>625</v>
      </c>
      <c r="J225" s="28" t="s">
        <v>626</v>
      </c>
      <c r="K225" s="28" t="s">
        <v>627</v>
      </c>
      <c r="L225" s="29">
        <v>27.134689635845625</v>
      </c>
      <c r="M225" s="22">
        <v>18</v>
      </c>
      <c r="N225" s="22" t="s">
        <v>69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95575.727999999959</v>
      </c>
      <c r="AG225" s="43">
        <f>13210.29+74811.69</f>
        <v>88021.98000000001</v>
      </c>
      <c r="AH225" s="27" t="s">
        <v>868</v>
      </c>
      <c r="AI225" s="22"/>
      <c r="AJ225" s="29"/>
      <c r="AK225" s="43"/>
      <c r="AL225" s="43"/>
      <c r="AM225" s="22"/>
      <c r="AN225" s="43"/>
      <c r="AO225" s="43"/>
      <c r="AP225" s="22"/>
      <c r="AQ225" s="43"/>
      <c r="AR225" s="43"/>
      <c r="AS225" s="22"/>
      <c r="AT225" s="43"/>
      <c r="AU225" s="43"/>
      <c r="AV225" s="22"/>
      <c r="AW225" s="22"/>
      <c r="AX225" s="22"/>
      <c r="AY225" s="181"/>
      <c r="AZ225" s="57">
        <v>2569.2399999999993</v>
      </c>
      <c r="BA225" s="57">
        <v>24</v>
      </c>
      <c r="BB225" s="62">
        <v>61661.759999999973</v>
      </c>
      <c r="BC225" s="42">
        <f t="shared" si="7"/>
        <v>1.0007166783516395</v>
      </c>
    </row>
    <row r="226" spans="1:55" x14ac:dyDescent="0.25">
      <c r="B226" s="22" t="s">
        <v>66</v>
      </c>
      <c r="C226" s="22"/>
      <c r="D226" s="22" t="s">
        <v>779</v>
      </c>
      <c r="E226" s="22"/>
      <c r="F226" s="27"/>
      <c r="G226" s="166">
        <v>4300</v>
      </c>
      <c r="H226" s="167">
        <v>4499</v>
      </c>
      <c r="I226" s="28" t="s">
        <v>628</v>
      </c>
      <c r="J226" s="28" t="s">
        <v>629</v>
      </c>
      <c r="K226" s="28" t="s">
        <v>629</v>
      </c>
      <c r="L226" s="29">
        <v>39</v>
      </c>
      <c r="M226" s="22">
        <v>18</v>
      </c>
      <c r="N226" s="22" t="s">
        <v>69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43">
        <v>86682.2</v>
      </c>
      <c r="AG226" s="43">
        <f>34296.11+61541.12</f>
        <v>95837.23000000001</v>
      </c>
      <c r="AH226" s="27" t="s">
        <v>868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81"/>
      <c r="AZ226" s="57">
        <v>2330.171576077842</v>
      </c>
      <c r="BA226" s="57">
        <v>23.999949434681369</v>
      </c>
      <c r="BB226" s="62">
        <v>55924</v>
      </c>
      <c r="BC226" s="42">
        <f t="shared" si="7"/>
        <v>0.90759782919165954</v>
      </c>
    </row>
    <row r="227" spans="1:55" x14ac:dyDescent="0.25">
      <c r="B227" s="22" t="s">
        <v>66</v>
      </c>
      <c r="C227" s="22"/>
      <c r="D227" s="22" t="s">
        <v>779</v>
      </c>
      <c r="E227" s="22"/>
      <c r="F227" s="27"/>
      <c r="G227" s="166">
        <v>2600</v>
      </c>
      <c r="H227" s="167">
        <v>2699</v>
      </c>
      <c r="I227" s="28" t="s">
        <v>626</v>
      </c>
      <c r="J227" s="28" t="s">
        <v>625</v>
      </c>
      <c r="K227" s="28" t="s">
        <v>283</v>
      </c>
      <c r="L227" s="29">
        <v>24</v>
      </c>
      <c r="M227" s="22">
        <v>18</v>
      </c>
      <c r="N227" s="22" t="s">
        <v>69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43">
        <v>26379.45</v>
      </c>
      <c r="AG227" s="43" t="s">
        <v>873</v>
      </c>
      <c r="AH227" s="27" t="s">
        <v>868</v>
      </c>
      <c r="AI227" s="22"/>
      <c r="AJ227" s="29"/>
      <c r="AK227" s="43"/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81"/>
      <c r="AZ227" s="57">
        <v>740</v>
      </c>
      <c r="BA227" s="57">
        <v>23</v>
      </c>
      <c r="BB227" s="62">
        <v>17019</v>
      </c>
      <c r="BC227" s="42">
        <f t="shared" si="7"/>
        <v>0.27620355223182985</v>
      </c>
    </row>
    <row r="228" spans="1:55" x14ac:dyDescent="0.25">
      <c r="D228" s="57" t="s">
        <v>907</v>
      </c>
      <c r="G228" s="125"/>
      <c r="H228" s="126"/>
      <c r="I228" s="60" t="s">
        <v>890</v>
      </c>
      <c r="J228" s="60" t="s">
        <v>891</v>
      </c>
      <c r="K228" s="60" t="s">
        <v>892</v>
      </c>
      <c r="M228" s="57">
        <v>18</v>
      </c>
      <c r="N228" s="57" t="s">
        <v>69</v>
      </c>
      <c r="AF228" s="61">
        <v>128000</v>
      </c>
      <c r="AI228" s="57" t="s">
        <v>159</v>
      </c>
      <c r="AJ228" s="59" t="s">
        <v>893</v>
      </c>
      <c r="AK228" s="61">
        <v>128000</v>
      </c>
      <c r="AY228" s="127"/>
    </row>
    <row r="229" spans="1:55" x14ac:dyDescent="0.25">
      <c r="B229" s="22" t="s">
        <v>74</v>
      </c>
      <c r="C229" s="22"/>
      <c r="D229" s="22" t="s">
        <v>638</v>
      </c>
      <c r="E229" s="22"/>
      <c r="F229" s="22"/>
      <c r="G229" s="168">
        <v>100</v>
      </c>
      <c r="H229" s="169">
        <v>2599</v>
      </c>
      <c r="I229" s="28" t="s">
        <v>639</v>
      </c>
      <c r="J229" s="28" t="s">
        <v>632</v>
      </c>
      <c r="K229" s="28" t="s">
        <v>272</v>
      </c>
      <c r="L229" s="29">
        <v>40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738432.75</v>
      </c>
      <c r="AG229" s="43">
        <v>707823.65</v>
      </c>
      <c r="AH229" s="22" t="s">
        <v>761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20311</v>
      </c>
      <c r="BA229" s="57">
        <v>23</v>
      </c>
      <c r="BB229" s="57">
        <v>447535</v>
      </c>
      <c r="BC229" s="42">
        <f t="shared" ref="BC229:BC249" si="8">BB229/(5280*11.67)</f>
        <v>7.2631033990288492</v>
      </c>
    </row>
    <row r="230" spans="1:55" x14ac:dyDescent="0.25">
      <c r="B230" s="22" t="s">
        <v>66</v>
      </c>
      <c r="C230" s="22"/>
      <c r="D230" s="22" t="s">
        <v>320</v>
      </c>
      <c r="E230" s="26"/>
      <c r="F230" s="27"/>
      <c r="G230" s="129">
        <v>2100</v>
      </c>
      <c r="H230" s="130">
        <v>2199</v>
      </c>
      <c r="I230" s="28" t="s">
        <v>270</v>
      </c>
      <c r="J230" s="28" t="s">
        <v>271</v>
      </c>
      <c r="K230" s="28" t="s">
        <v>272</v>
      </c>
      <c r="L230" s="89">
        <v>28</v>
      </c>
      <c r="M230" s="22">
        <v>19</v>
      </c>
      <c r="N230" s="22" t="s">
        <v>69</v>
      </c>
      <c r="O230" s="22"/>
      <c r="P230" s="22"/>
      <c r="Q230" s="29"/>
      <c r="R230" s="29"/>
      <c r="S230" s="185"/>
      <c r="T230" s="29"/>
      <c r="U230" s="22"/>
      <c r="V230" s="29"/>
      <c r="W230" s="43"/>
      <c r="X230" s="43"/>
      <c r="Y230" s="43"/>
      <c r="Z230" s="43"/>
      <c r="AA230" s="43"/>
      <c r="AB230" s="22"/>
      <c r="AC230" s="43"/>
      <c r="AD230" s="43"/>
      <c r="AE230" s="22"/>
      <c r="AF230" s="43">
        <v>205271.15</v>
      </c>
      <c r="AG230" s="43">
        <v>3585.12</v>
      </c>
      <c r="AH230" s="27" t="s">
        <v>76</v>
      </c>
      <c r="AI230" s="22"/>
      <c r="AJ230" s="29"/>
      <c r="AK230" s="43"/>
      <c r="AL230" s="43"/>
      <c r="AM230" s="22"/>
      <c r="AN230" s="43"/>
      <c r="AO230" s="43"/>
      <c r="AP230" s="22"/>
      <c r="AQ230" s="43"/>
      <c r="AR230" s="43"/>
      <c r="AS230" s="22"/>
      <c r="AT230" s="43"/>
      <c r="AU230" s="43"/>
      <c r="AV230" s="22"/>
      <c r="AW230" s="22"/>
      <c r="AX230" s="22"/>
      <c r="AY230" s="131" t="s">
        <v>781</v>
      </c>
      <c r="AZ230" s="22">
        <v>1488.00632597194</v>
      </c>
      <c r="BA230" s="22">
        <v>89</v>
      </c>
      <c r="BB230" s="44">
        <v>132433</v>
      </c>
      <c r="BC230" s="42">
        <f t="shared" si="8"/>
        <v>2.1492722858404094</v>
      </c>
    </row>
    <row r="231" spans="1:55" x14ac:dyDescent="0.25">
      <c r="B231" s="22" t="s">
        <v>66</v>
      </c>
      <c r="C231" s="22"/>
      <c r="D231" s="22" t="s">
        <v>352</v>
      </c>
      <c r="E231" s="26"/>
      <c r="F231" s="27"/>
      <c r="G231" s="129"/>
      <c r="H231" s="130"/>
      <c r="I231" s="28" t="s">
        <v>270</v>
      </c>
      <c r="J231" s="28" t="s">
        <v>204</v>
      </c>
      <c r="K231" s="28" t="s">
        <v>272</v>
      </c>
      <c r="L231" s="89"/>
      <c r="M231" s="22">
        <v>19</v>
      </c>
      <c r="N231" s="22" t="s">
        <v>69</v>
      </c>
      <c r="O231" s="22"/>
      <c r="P231" s="22"/>
      <c r="Q231" s="29"/>
      <c r="R231" s="29"/>
      <c r="S231" s="185"/>
      <c r="T231" s="29"/>
      <c r="U231" s="22"/>
      <c r="V231" s="29"/>
      <c r="W231" s="43"/>
      <c r="X231" s="43"/>
      <c r="Y231" s="43"/>
      <c r="Z231" s="43"/>
      <c r="AA231" s="43"/>
      <c r="AB231" s="22"/>
      <c r="AC231" s="43"/>
      <c r="AD231" s="43"/>
      <c r="AE231" s="22"/>
      <c r="AF231" s="43">
        <v>250000</v>
      </c>
      <c r="AG231" s="43">
        <f>305015.16+2866.55</f>
        <v>307881.70999999996</v>
      </c>
      <c r="AH231" s="27" t="s">
        <v>76</v>
      </c>
      <c r="AI231" s="22" t="s">
        <v>159</v>
      </c>
      <c r="AJ231" s="29" t="s">
        <v>341</v>
      </c>
      <c r="AK231" s="43">
        <v>86472.74</v>
      </c>
      <c r="AL231" s="43"/>
      <c r="AM231" s="22"/>
      <c r="AN231" s="43"/>
      <c r="AO231" s="43"/>
      <c r="AP231" s="22"/>
      <c r="AQ231" s="43"/>
      <c r="AR231" s="43"/>
      <c r="AS231" s="22"/>
      <c r="AT231" s="43"/>
      <c r="AU231" s="43"/>
      <c r="AV231" s="22"/>
      <c r="AW231" s="22"/>
      <c r="AX231" s="22"/>
      <c r="AY231" s="131"/>
      <c r="AZ231" s="22"/>
      <c r="BA231" s="22"/>
      <c r="BB231" s="44"/>
      <c r="BC231" s="42">
        <f t="shared" si="8"/>
        <v>0</v>
      </c>
    </row>
    <row r="232" spans="1:55" x14ac:dyDescent="0.25">
      <c r="B232" s="22" t="s">
        <v>74</v>
      </c>
      <c r="C232" s="22"/>
      <c r="D232" s="22" t="s">
        <v>635</v>
      </c>
      <c r="E232" s="22"/>
      <c r="F232" s="27"/>
      <c r="G232" s="166">
        <v>1700</v>
      </c>
      <c r="H232" s="167">
        <v>2500</v>
      </c>
      <c r="I232" s="28" t="s">
        <v>636</v>
      </c>
      <c r="J232" s="28" t="s">
        <v>637</v>
      </c>
      <c r="K232" s="28"/>
      <c r="L232" s="29">
        <v>39</v>
      </c>
      <c r="M232" s="22">
        <v>19</v>
      </c>
      <c r="N232" s="22" t="s">
        <v>69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43">
        <v>239290.16249999998</v>
      </c>
      <c r="AG232" s="43">
        <v>242678.62</v>
      </c>
      <c r="AH232" s="27" t="s">
        <v>76</v>
      </c>
      <c r="AI232" s="22"/>
      <c r="AJ232" s="29"/>
      <c r="AK232" s="43"/>
      <c r="AL232" s="43"/>
      <c r="AM232" s="22"/>
      <c r="AN232" s="43"/>
      <c r="AO232" s="43"/>
      <c r="AP232" s="22"/>
      <c r="AQ232" s="43"/>
      <c r="AR232" s="43"/>
      <c r="AS232" s="22"/>
      <c r="AT232" s="43"/>
      <c r="AU232" s="43"/>
      <c r="AV232" s="22"/>
      <c r="AW232" s="22"/>
      <c r="AX232" s="22"/>
      <c r="AY232" s="181"/>
      <c r="AZ232" s="57">
        <v>4421</v>
      </c>
      <c r="BA232" s="57">
        <v>44.462719667805501</v>
      </c>
      <c r="BB232" s="62">
        <v>205841</v>
      </c>
      <c r="BC232" s="42">
        <f t="shared" si="8"/>
        <v>3.3406202124068449</v>
      </c>
    </row>
    <row r="233" spans="1:55" x14ac:dyDescent="0.25">
      <c r="B233" s="22" t="s">
        <v>74</v>
      </c>
      <c r="C233" s="22"/>
      <c r="D233" s="22" t="s">
        <v>630</v>
      </c>
      <c r="E233" s="22"/>
      <c r="F233" s="22"/>
      <c r="G233" s="168">
        <v>100</v>
      </c>
      <c r="H233" s="169">
        <v>1999</v>
      </c>
      <c r="I233" s="28" t="s">
        <v>631</v>
      </c>
      <c r="J233" s="28" t="s">
        <v>632</v>
      </c>
      <c r="K233" s="28" t="s">
        <v>633</v>
      </c>
      <c r="L233" s="29">
        <v>39</v>
      </c>
      <c r="M233" s="22">
        <v>19</v>
      </c>
      <c r="N233" s="22" t="s">
        <v>102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43">
        <v>357432.89999999997</v>
      </c>
      <c r="AG233" s="43">
        <v>362956.32</v>
      </c>
      <c r="AH233" s="22" t="s">
        <v>801</v>
      </c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181"/>
      <c r="AZ233" s="57">
        <v>10927.114809010551</v>
      </c>
      <c r="BA233" s="57">
        <v>19.82462926273724</v>
      </c>
      <c r="BB233" s="57">
        <v>216626</v>
      </c>
      <c r="BC233" s="42">
        <f t="shared" si="8"/>
        <v>3.515651372335177</v>
      </c>
    </row>
    <row r="234" spans="1:55" x14ac:dyDescent="0.25">
      <c r="B234" s="57" t="s">
        <v>66</v>
      </c>
      <c r="D234" s="57" t="s">
        <v>907</v>
      </c>
      <c r="F234" s="57"/>
      <c r="G234" s="138">
        <v>510</v>
      </c>
      <c r="H234" s="139">
        <v>609</v>
      </c>
      <c r="I234" s="60" t="s">
        <v>269</v>
      </c>
      <c r="J234" s="60" t="s">
        <v>634</v>
      </c>
      <c r="K234" s="60" t="s">
        <v>268</v>
      </c>
      <c r="L234" s="59">
        <v>42.189344056135958</v>
      </c>
      <c r="M234" s="57">
        <v>19</v>
      </c>
      <c r="N234" s="57" t="s">
        <v>71</v>
      </c>
      <c r="AF234" s="61">
        <v>39174.777159077996</v>
      </c>
      <c r="AH234" s="57"/>
      <c r="AJ234" s="57"/>
      <c r="AK234" s="57"/>
      <c r="AL234" s="57"/>
      <c r="AN234" s="57"/>
      <c r="AO234" s="57"/>
      <c r="AQ234" s="57"/>
      <c r="AR234" s="57"/>
      <c r="AT234" s="57"/>
      <c r="AU234" s="57"/>
      <c r="AY234" s="127"/>
      <c r="AZ234" s="57">
        <v>840.76048022000009</v>
      </c>
      <c r="BA234" s="57">
        <v>28</v>
      </c>
      <c r="BB234" s="57">
        <v>23742.289187319999</v>
      </c>
      <c r="BC234" s="42">
        <f t="shared" si="8"/>
        <v>0.38531668204084546</v>
      </c>
    </row>
    <row r="235" spans="1:55" x14ac:dyDescent="0.25">
      <c r="B235" s="22" t="s">
        <v>66</v>
      </c>
      <c r="C235" s="22"/>
      <c r="D235" s="22" t="s">
        <v>856</v>
      </c>
      <c r="E235" s="22"/>
      <c r="F235" s="27"/>
      <c r="G235" s="168">
        <v>9400</v>
      </c>
      <c r="H235" s="169">
        <v>9599</v>
      </c>
      <c r="I235" s="28" t="s">
        <v>640</v>
      </c>
      <c r="J235" s="28" t="s">
        <v>75</v>
      </c>
      <c r="K235" s="28" t="s">
        <v>75</v>
      </c>
      <c r="L235" s="29">
        <v>43</v>
      </c>
      <c r="M235" s="22">
        <v>20</v>
      </c>
      <c r="N235" s="22" t="s">
        <v>69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43">
        <v>13398.2</v>
      </c>
      <c r="AG235" s="43" t="s">
        <v>857</v>
      </c>
      <c r="AH235" s="27" t="s">
        <v>931</v>
      </c>
      <c r="AI235" s="22"/>
      <c r="AJ235" s="29"/>
      <c r="AK235" s="43"/>
      <c r="AL235" s="43"/>
      <c r="AM235" s="22"/>
      <c r="AN235" s="43"/>
      <c r="AO235" s="43"/>
      <c r="AP235" s="22"/>
      <c r="AQ235" s="43"/>
      <c r="AR235" s="43"/>
      <c r="AS235" s="22"/>
      <c r="AT235" s="43"/>
      <c r="AU235" s="43"/>
      <c r="AV235" s="22"/>
      <c r="AW235" s="22"/>
      <c r="AX235" s="22"/>
      <c r="AY235" s="181"/>
      <c r="AZ235" s="57">
        <v>480</v>
      </c>
      <c r="BA235" s="57">
        <v>18</v>
      </c>
      <c r="BB235" s="62">
        <v>8644</v>
      </c>
      <c r="BC235" s="42">
        <f t="shared" si="8"/>
        <v>0.14028459401210044</v>
      </c>
    </row>
    <row r="236" spans="1:55" x14ac:dyDescent="0.25">
      <c r="B236" s="22" t="s">
        <v>66</v>
      </c>
      <c r="C236" s="22"/>
      <c r="D236" s="22" t="s">
        <v>858</v>
      </c>
      <c r="E236" s="22"/>
      <c r="F236" s="27"/>
      <c r="G236" s="166">
        <v>4700</v>
      </c>
      <c r="H236" s="167">
        <v>4799</v>
      </c>
      <c r="I236" s="28" t="s">
        <v>641</v>
      </c>
      <c r="J236" s="28" t="s">
        <v>642</v>
      </c>
      <c r="K236" s="28" t="s">
        <v>75</v>
      </c>
      <c r="L236" s="29">
        <v>63</v>
      </c>
      <c r="M236" s="22">
        <v>20</v>
      </c>
      <c r="N236" s="22" t="s">
        <v>69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43">
        <v>18905.350000000002</v>
      </c>
      <c r="AG236" s="43" t="s">
        <v>874</v>
      </c>
      <c r="AH236" s="27" t="s">
        <v>931</v>
      </c>
      <c r="AI236" s="22"/>
      <c r="AJ236" s="29"/>
      <c r="AK236" s="43"/>
      <c r="AL236" s="43"/>
      <c r="AM236" s="22"/>
      <c r="AN236" s="43"/>
      <c r="AO236" s="43"/>
      <c r="AP236" s="22"/>
      <c r="AQ236" s="43"/>
      <c r="AR236" s="43"/>
      <c r="AS236" s="22"/>
      <c r="AT236" s="43"/>
      <c r="AU236" s="43"/>
      <c r="AV236" s="22"/>
      <c r="AW236" s="22"/>
      <c r="AX236" s="22"/>
      <c r="AY236" s="181"/>
      <c r="AZ236" s="57">
        <v>554</v>
      </c>
      <c r="BA236" s="57">
        <v>22</v>
      </c>
      <c r="BB236" s="62">
        <v>12197</v>
      </c>
      <c r="BC236" s="42">
        <f t="shared" si="8"/>
        <v>0.19794669055594505</v>
      </c>
    </row>
    <row r="237" spans="1:55" x14ac:dyDescent="0.25">
      <c r="B237" s="22" t="s">
        <v>66</v>
      </c>
      <c r="C237" s="22"/>
      <c r="D237" s="22" t="s">
        <v>858</v>
      </c>
      <c r="E237" s="22"/>
      <c r="F237" s="27"/>
      <c r="G237" s="166">
        <v>11700</v>
      </c>
      <c r="H237" s="167">
        <v>11799</v>
      </c>
      <c r="I237" s="28" t="s">
        <v>643</v>
      </c>
      <c r="J237" s="28" t="s">
        <v>273</v>
      </c>
      <c r="K237" s="28" t="s">
        <v>644</v>
      </c>
      <c r="L237" s="29">
        <v>67</v>
      </c>
      <c r="M237" s="22">
        <v>20</v>
      </c>
      <c r="N237" s="22" t="s">
        <v>69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43">
        <v>20523.55</v>
      </c>
      <c r="AG237" s="43" t="s">
        <v>874</v>
      </c>
      <c r="AH237" s="27" t="s">
        <v>931</v>
      </c>
      <c r="AI237" s="22"/>
      <c r="AJ237" s="29"/>
      <c r="AK237" s="43"/>
      <c r="AL237" s="43"/>
      <c r="AM237" s="22"/>
      <c r="AN237" s="43"/>
      <c r="AO237" s="43"/>
      <c r="AP237" s="22"/>
      <c r="AQ237" s="43"/>
      <c r="AR237" s="43"/>
      <c r="AS237" s="22"/>
      <c r="AT237" s="43"/>
      <c r="AU237" s="43"/>
      <c r="AV237" s="22"/>
      <c r="AW237" s="22"/>
      <c r="AX237" s="22"/>
      <c r="AY237" s="181"/>
      <c r="AZ237" s="57">
        <v>552</v>
      </c>
      <c r="BA237" s="57">
        <v>24</v>
      </c>
      <c r="BB237" s="62">
        <v>13241</v>
      </c>
      <c r="BC237" s="42">
        <f t="shared" si="8"/>
        <v>0.21488990158655968</v>
      </c>
    </row>
    <row r="238" spans="1:55" x14ac:dyDescent="0.25">
      <c r="A238" s="22"/>
      <c r="B238" s="22" t="s">
        <v>66</v>
      </c>
      <c r="C238" s="22"/>
      <c r="D238" s="22" t="s">
        <v>856</v>
      </c>
      <c r="E238" s="22"/>
      <c r="F238" s="27"/>
      <c r="G238" s="168">
        <v>9700</v>
      </c>
      <c r="H238" s="169">
        <v>9799</v>
      </c>
      <c r="I238" s="28" t="s">
        <v>645</v>
      </c>
      <c r="J238" s="28" t="s">
        <v>646</v>
      </c>
      <c r="K238" s="28" t="s">
        <v>75</v>
      </c>
      <c r="L238" s="29">
        <v>68</v>
      </c>
      <c r="M238" s="22">
        <v>20</v>
      </c>
      <c r="N238" s="22" t="s">
        <v>69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43">
        <v>4154</v>
      </c>
      <c r="AG238" s="43" t="s">
        <v>857</v>
      </c>
      <c r="AH238" s="27" t="s">
        <v>931</v>
      </c>
      <c r="AI238" s="22"/>
      <c r="AJ238" s="29"/>
      <c r="AK238" s="43"/>
      <c r="AL238" s="43"/>
      <c r="AM238" s="22"/>
      <c r="AN238" s="43"/>
      <c r="AO238" s="43"/>
      <c r="AP238" s="22"/>
      <c r="AQ238" s="43"/>
      <c r="AR238" s="43"/>
      <c r="AS238" s="22"/>
      <c r="AT238" s="43"/>
      <c r="AU238" s="43"/>
      <c r="AV238" s="22"/>
      <c r="AW238" s="22"/>
      <c r="AX238" s="22"/>
      <c r="AY238" s="181"/>
      <c r="AZ238" s="57">
        <v>168</v>
      </c>
      <c r="BA238" s="57">
        <v>16</v>
      </c>
      <c r="BB238" s="62">
        <v>2680</v>
      </c>
      <c r="BC238" s="42">
        <f t="shared" si="8"/>
        <v>4.3494066630313417E-2</v>
      </c>
    </row>
    <row r="239" spans="1:55" x14ac:dyDescent="0.25">
      <c r="A239" s="22"/>
      <c r="B239" s="22" t="s">
        <v>66</v>
      </c>
      <c r="C239" s="22"/>
      <c r="D239" s="22" t="s">
        <v>856</v>
      </c>
      <c r="E239" s="22"/>
      <c r="F239" s="27"/>
      <c r="G239" s="166">
        <v>5000</v>
      </c>
      <c r="H239" s="167">
        <v>5199</v>
      </c>
      <c r="I239" s="28" t="s">
        <v>646</v>
      </c>
      <c r="J239" s="28" t="s">
        <v>647</v>
      </c>
      <c r="K239" s="28" t="s">
        <v>75</v>
      </c>
      <c r="L239" s="29">
        <v>67</v>
      </c>
      <c r="M239" s="22">
        <v>20</v>
      </c>
      <c r="N239" s="22" t="s">
        <v>69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43">
        <v>37351.9</v>
      </c>
      <c r="AG239" s="43" t="s">
        <v>857</v>
      </c>
      <c r="AH239" s="27" t="s">
        <v>931</v>
      </c>
      <c r="AI239" s="22"/>
      <c r="AJ239" s="29"/>
      <c r="AK239" s="43"/>
      <c r="AL239" s="43"/>
      <c r="AM239" s="22"/>
      <c r="AN239" s="43"/>
      <c r="AO239" s="43"/>
      <c r="AP239" s="22"/>
      <c r="AQ239" s="43"/>
      <c r="AR239" s="43"/>
      <c r="AS239" s="22"/>
      <c r="AT239" s="43"/>
      <c r="AU239" s="43"/>
      <c r="AV239" s="22"/>
      <c r="AW239" s="22"/>
      <c r="AX239" s="22"/>
      <c r="AY239" s="181"/>
      <c r="AZ239" s="57">
        <v>1064</v>
      </c>
      <c r="BA239" s="57">
        <v>23</v>
      </c>
      <c r="BB239" s="62">
        <v>24098</v>
      </c>
      <c r="BC239" s="42">
        <f t="shared" si="8"/>
        <v>0.39108955882734803</v>
      </c>
    </row>
    <row r="240" spans="1:55" x14ac:dyDescent="0.25">
      <c r="A240" s="22"/>
      <c r="B240" s="22" t="s">
        <v>66</v>
      </c>
      <c r="C240" s="22"/>
      <c r="D240" s="22" t="s">
        <v>856</v>
      </c>
      <c r="E240" s="22"/>
      <c r="F240" s="27"/>
      <c r="G240" s="168">
        <v>9600</v>
      </c>
      <c r="H240" s="169">
        <v>9699</v>
      </c>
      <c r="I240" s="28" t="s">
        <v>648</v>
      </c>
      <c r="J240" s="28" t="s">
        <v>649</v>
      </c>
      <c r="K240" s="28" t="s">
        <v>75</v>
      </c>
      <c r="L240" s="29">
        <v>68</v>
      </c>
      <c r="M240" s="22">
        <v>20</v>
      </c>
      <c r="N240" s="22" t="s">
        <v>69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43">
        <v>4388.05</v>
      </c>
      <c r="AG240" s="43" t="s">
        <v>857</v>
      </c>
      <c r="AH240" s="27" t="s">
        <v>931</v>
      </c>
      <c r="AI240" s="22"/>
      <c r="AJ240" s="29"/>
      <c r="AK240" s="43"/>
      <c r="AL240" s="43"/>
      <c r="AM240" s="22"/>
      <c r="AN240" s="43"/>
      <c r="AO240" s="43"/>
      <c r="AP240" s="22"/>
      <c r="AQ240" s="43"/>
      <c r="AR240" s="43"/>
      <c r="AS240" s="22"/>
      <c r="AT240" s="43"/>
      <c r="AU240" s="43"/>
      <c r="AV240" s="22"/>
      <c r="AW240" s="22"/>
      <c r="AX240" s="22"/>
      <c r="AY240" s="181"/>
      <c r="AZ240" s="57">
        <v>157</v>
      </c>
      <c r="BA240" s="57">
        <v>18</v>
      </c>
      <c r="BB240" s="62">
        <v>2831</v>
      </c>
      <c r="BC240" s="42">
        <f t="shared" si="8"/>
        <v>4.5944665160603464E-2</v>
      </c>
    </row>
    <row r="241" spans="1:55" x14ac:dyDescent="0.25">
      <c r="A241" s="22"/>
      <c r="B241" s="22" t="s">
        <v>66</v>
      </c>
      <c r="C241" s="22"/>
      <c r="D241" s="22" t="s">
        <v>856</v>
      </c>
      <c r="E241" s="22"/>
      <c r="F241" s="27"/>
      <c r="G241" s="166">
        <v>9806</v>
      </c>
      <c r="H241" s="167">
        <v>10099</v>
      </c>
      <c r="I241" s="28" t="s">
        <v>650</v>
      </c>
      <c r="J241" s="28" t="s">
        <v>150</v>
      </c>
      <c r="K241" s="28" t="s">
        <v>651</v>
      </c>
      <c r="L241" s="29">
        <v>43</v>
      </c>
      <c r="M241" s="22">
        <v>20</v>
      </c>
      <c r="N241" s="22" t="s">
        <v>69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43">
        <v>48642.1</v>
      </c>
      <c r="AG241" s="43">
        <f>19877.27+19227+176709.7</f>
        <v>215813.97000000003</v>
      </c>
      <c r="AH241" s="27" t="s">
        <v>931</v>
      </c>
      <c r="AI241" s="22"/>
      <c r="AJ241" s="29"/>
      <c r="AK241" s="43"/>
      <c r="AL241" s="43"/>
      <c r="AM241" s="22"/>
      <c r="AN241" s="43"/>
      <c r="AO241" s="43"/>
      <c r="AP241" s="22"/>
      <c r="AQ241" s="43"/>
      <c r="AR241" s="43"/>
      <c r="AS241" s="22"/>
      <c r="AT241" s="43"/>
      <c r="AU241" s="43"/>
      <c r="AV241" s="22"/>
      <c r="AW241" s="22"/>
      <c r="AX241" s="22"/>
      <c r="AY241" s="181"/>
      <c r="AZ241" s="57">
        <v>923</v>
      </c>
      <c r="BA241" s="57">
        <v>34</v>
      </c>
      <c r="BB241" s="62">
        <v>31382</v>
      </c>
      <c r="BC241" s="42">
        <f t="shared" si="8"/>
        <v>0.50930253693749838</v>
      </c>
    </row>
    <row r="242" spans="1:55" x14ac:dyDescent="0.25">
      <c r="A242" s="22"/>
      <c r="B242" s="22" t="s">
        <v>66</v>
      </c>
      <c r="C242" s="22"/>
      <c r="D242" s="22" t="s">
        <v>858</v>
      </c>
      <c r="E242" s="22"/>
      <c r="F242" s="27"/>
      <c r="G242" s="166">
        <v>12300</v>
      </c>
      <c r="H242" s="167">
        <v>12399</v>
      </c>
      <c r="I242" s="28" t="s">
        <v>652</v>
      </c>
      <c r="J242" s="28" t="s">
        <v>644</v>
      </c>
      <c r="K242" s="28" t="s">
        <v>75</v>
      </c>
      <c r="L242" s="29">
        <v>28</v>
      </c>
      <c r="M242" s="22">
        <v>20</v>
      </c>
      <c r="N242" s="22" t="s">
        <v>69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43">
        <v>8188.6500000000005</v>
      </c>
      <c r="AG242" s="43" t="s">
        <v>874</v>
      </c>
      <c r="AH242" s="27" t="s">
        <v>931</v>
      </c>
      <c r="AI242" s="22"/>
      <c r="AJ242" s="29"/>
      <c r="AK242" s="43"/>
      <c r="AL242" s="43"/>
      <c r="AM242" s="22"/>
      <c r="AN242" s="43"/>
      <c r="AO242" s="43"/>
      <c r="AP242" s="22"/>
      <c r="AQ242" s="43"/>
      <c r="AR242" s="43"/>
      <c r="AS242" s="22"/>
      <c r="AT242" s="43"/>
      <c r="AU242" s="43"/>
      <c r="AV242" s="22"/>
      <c r="AW242" s="22"/>
      <c r="AX242" s="22"/>
      <c r="AY242" s="181"/>
      <c r="AZ242" s="57">
        <v>240</v>
      </c>
      <c r="BA242" s="57">
        <v>22</v>
      </c>
      <c r="BB242" s="62">
        <v>5283</v>
      </c>
      <c r="BC242" s="42">
        <f t="shared" si="8"/>
        <v>8.5738490301472306E-2</v>
      </c>
    </row>
    <row r="243" spans="1:55" x14ac:dyDescent="0.25">
      <c r="A243" s="22"/>
      <c r="B243" s="22" t="s">
        <v>66</v>
      </c>
      <c r="C243" s="22"/>
      <c r="D243" s="22" t="s">
        <v>856</v>
      </c>
      <c r="E243" s="22"/>
      <c r="F243" s="27"/>
      <c r="G243" s="166">
        <v>5100</v>
      </c>
      <c r="H243" s="167">
        <v>5299</v>
      </c>
      <c r="I243" s="28" t="s">
        <v>653</v>
      </c>
      <c r="J243" s="28" t="s">
        <v>650</v>
      </c>
      <c r="K243" s="28" t="s">
        <v>75</v>
      </c>
      <c r="L243" s="29">
        <v>39</v>
      </c>
      <c r="M243" s="22">
        <v>20</v>
      </c>
      <c r="N243" s="22" t="s">
        <v>69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43">
        <v>13399.75</v>
      </c>
      <c r="AG243" s="43" t="s">
        <v>857</v>
      </c>
      <c r="AH243" s="27" t="s">
        <v>931</v>
      </c>
      <c r="AI243" s="22"/>
      <c r="AJ243" s="29"/>
      <c r="AK243" s="43"/>
      <c r="AL243" s="43"/>
      <c r="AM243" s="22"/>
      <c r="AN243" s="43"/>
      <c r="AO243" s="43"/>
      <c r="AP243" s="22"/>
      <c r="AQ243" s="43"/>
      <c r="AR243" s="43"/>
      <c r="AS243" s="22"/>
      <c r="AT243" s="43"/>
      <c r="AU243" s="43"/>
      <c r="AV243" s="22"/>
      <c r="AW243" s="22"/>
      <c r="AX243" s="22"/>
      <c r="AY243" s="181"/>
      <c r="AZ243" s="57">
        <v>480</v>
      </c>
      <c r="BA243" s="57">
        <v>18</v>
      </c>
      <c r="BB243" s="62">
        <v>8645</v>
      </c>
      <c r="BC243" s="42">
        <f t="shared" si="8"/>
        <v>0.1403008231414401</v>
      </c>
    </row>
    <row r="244" spans="1:55" x14ac:dyDescent="0.25">
      <c r="A244" s="22"/>
      <c r="B244" s="22" t="s">
        <v>66</v>
      </c>
      <c r="C244" s="22"/>
      <c r="D244" s="22" t="s">
        <v>858</v>
      </c>
      <c r="E244" s="22"/>
      <c r="F244" s="27"/>
      <c r="G244" s="166">
        <v>11400</v>
      </c>
      <c r="H244" s="167">
        <v>11799</v>
      </c>
      <c r="I244" s="28" t="s">
        <v>642</v>
      </c>
      <c r="J244" s="28" t="s">
        <v>644</v>
      </c>
      <c r="K244" s="28" t="s">
        <v>654</v>
      </c>
      <c r="L244" s="29">
        <v>54</v>
      </c>
      <c r="M244" s="22">
        <v>20</v>
      </c>
      <c r="N244" s="22" t="s">
        <v>69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43">
        <v>62271.25</v>
      </c>
      <c r="AG244" s="43" t="s">
        <v>874</v>
      </c>
      <c r="AH244" s="27" t="s">
        <v>931</v>
      </c>
      <c r="AI244" s="22"/>
      <c r="AJ244" s="29"/>
      <c r="AK244" s="43"/>
      <c r="AL244" s="43"/>
      <c r="AM244" s="22"/>
      <c r="AN244" s="43"/>
      <c r="AO244" s="43"/>
      <c r="AP244" s="22"/>
      <c r="AQ244" s="43"/>
      <c r="AR244" s="43"/>
      <c r="AS244" s="22"/>
      <c r="AT244" s="43"/>
      <c r="AU244" s="43"/>
      <c r="AV244" s="22"/>
      <c r="AW244" s="22"/>
      <c r="AX244" s="22"/>
      <c r="AY244" s="181"/>
      <c r="AZ244" s="57">
        <v>1674</v>
      </c>
      <c r="BA244" s="57">
        <v>24</v>
      </c>
      <c r="BB244" s="62">
        <v>40175</v>
      </c>
      <c r="BC244" s="42">
        <f t="shared" si="8"/>
        <v>0.65200527122120955</v>
      </c>
    </row>
    <row r="245" spans="1:55" x14ac:dyDescent="0.25">
      <c r="A245" s="22"/>
      <c r="B245" s="22" t="s">
        <v>66</v>
      </c>
      <c r="C245" s="22"/>
      <c r="D245" s="22" t="s">
        <v>858</v>
      </c>
      <c r="E245" s="22"/>
      <c r="F245" s="27"/>
      <c r="G245" s="166">
        <v>4400</v>
      </c>
      <c r="H245" s="167">
        <v>4599</v>
      </c>
      <c r="I245" s="28" t="s">
        <v>644</v>
      </c>
      <c r="J245" s="28" t="s">
        <v>655</v>
      </c>
      <c r="K245" s="28" t="s">
        <v>654</v>
      </c>
      <c r="L245" s="29">
        <v>45</v>
      </c>
      <c r="M245" s="22">
        <v>20</v>
      </c>
      <c r="N245" s="22" t="s">
        <v>69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43">
        <v>84561.8</v>
      </c>
      <c r="AG245" s="43">
        <f>41474.37+157205.19</f>
        <v>198679.56</v>
      </c>
      <c r="AH245" s="27" t="s">
        <v>931</v>
      </c>
      <c r="AI245" s="22"/>
      <c r="AJ245" s="29"/>
      <c r="AK245" s="43"/>
      <c r="AL245" s="43"/>
      <c r="AM245" s="22"/>
      <c r="AN245" s="43"/>
      <c r="AO245" s="43"/>
      <c r="AP245" s="22"/>
      <c r="AQ245" s="43"/>
      <c r="AR245" s="43"/>
      <c r="AS245" s="22"/>
      <c r="AT245" s="43"/>
      <c r="AU245" s="43"/>
      <c r="AV245" s="22"/>
      <c r="AW245" s="22"/>
      <c r="AX245" s="22"/>
      <c r="AY245" s="181"/>
      <c r="AZ245" s="57">
        <v>2273</v>
      </c>
      <c r="BA245" s="57">
        <v>24</v>
      </c>
      <c r="BB245" s="62">
        <v>54556</v>
      </c>
      <c r="BC245" s="42">
        <f t="shared" si="8"/>
        <v>0.88539638025499212</v>
      </c>
    </row>
    <row r="246" spans="1:55" x14ac:dyDescent="0.25">
      <c r="B246" s="22" t="s">
        <v>66</v>
      </c>
      <c r="C246" s="22"/>
      <c r="D246" s="22" t="s">
        <v>856</v>
      </c>
      <c r="E246" s="22"/>
      <c r="F246" s="27"/>
      <c r="G246" s="166">
        <v>5400</v>
      </c>
      <c r="H246" s="167">
        <v>5499</v>
      </c>
      <c r="I246" s="28" t="s">
        <v>656</v>
      </c>
      <c r="J246" s="28" t="s">
        <v>651</v>
      </c>
      <c r="K246" s="28" t="s">
        <v>75</v>
      </c>
      <c r="L246" s="29">
        <v>38</v>
      </c>
      <c r="M246" s="22">
        <v>20</v>
      </c>
      <c r="N246" s="22" t="s">
        <v>69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43">
        <v>4149.3500000000004</v>
      </c>
      <c r="AG246" s="43" t="s">
        <v>857</v>
      </c>
      <c r="AH246" s="27" t="s">
        <v>931</v>
      </c>
      <c r="AI246" s="22"/>
      <c r="AJ246" s="29"/>
      <c r="AK246" s="43"/>
      <c r="AL246" s="43"/>
      <c r="AM246" s="22"/>
      <c r="AN246" s="43"/>
      <c r="AO246" s="43"/>
      <c r="AP246" s="22"/>
      <c r="AQ246" s="43"/>
      <c r="AR246" s="43"/>
      <c r="AS246" s="22"/>
      <c r="AT246" s="43"/>
      <c r="AU246" s="43"/>
      <c r="AV246" s="22"/>
      <c r="AW246" s="22"/>
      <c r="AX246" s="22"/>
      <c r="AY246" s="181"/>
      <c r="AZ246" s="57">
        <v>149</v>
      </c>
      <c r="BA246" s="57">
        <v>18</v>
      </c>
      <c r="BB246" s="62">
        <v>2677</v>
      </c>
      <c r="BC246" s="42">
        <f t="shared" si="8"/>
        <v>4.3445379242294413E-2</v>
      </c>
    </row>
    <row r="247" spans="1:55" x14ac:dyDescent="0.25">
      <c r="B247" s="22" t="s">
        <v>66</v>
      </c>
      <c r="C247" s="22"/>
      <c r="D247" s="22" t="s">
        <v>856</v>
      </c>
      <c r="E247" s="22"/>
      <c r="F247" s="27"/>
      <c r="G247" s="166">
        <v>5000</v>
      </c>
      <c r="H247" s="167">
        <v>5399</v>
      </c>
      <c r="I247" s="28" t="s">
        <v>651</v>
      </c>
      <c r="J247" s="28" t="s">
        <v>650</v>
      </c>
      <c r="K247" s="28" t="s">
        <v>657</v>
      </c>
      <c r="L247" s="29">
        <v>26</v>
      </c>
      <c r="M247" s="22">
        <v>20</v>
      </c>
      <c r="N247" s="22" t="s">
        <v>69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43">
        <v>68736.3</v>
      </c>
      <c r="AG247" s="43" t="s">
        <v>857</v>
      </c>
      <c r="AH247" s="27" t="s">
        <v>931</v>
      </c>
      <c r="AI247" s="22"/>
      <c r="AJ247" s="29"/>
      <c r="AK247" s="43"/>
      <c r="AL247" s="43"/>
      <c r="AM247" s="22"/>
      <c r="AN247" s="43"/>
      <c r="AO247" s="43"/>
      <c r="AP247" s="22"/>
      <c r="AQ247" s="43"/>
      <c r="AR247" s="43"/>
      <c r="AS247" s="22"/>
      <c r="AT247" s="43"/>
      <c r="AU247" s="43"/>
      <c r="AV247" s="22"/>
      <c r="AW247" s="22"/>
      <c r="AX247" s="22"/>
      <c r="AY247" s="181"/>
      <c r="AZ247" s="57">
        <v>1958</v>
      </c>
      <c r="BA247" s="57">
        <v>23</v>
      </c>
      <c r="BB247" s="62">
        <v>44346</v>
      </c>
      <c r="BC247" s="42">
        <f t="shared" si="8"/>
        <v>0.71969696969696972</v>
      </c>
    </row>
    <row r="248" spans="1:55" x14ac:dyDescent="0.25">
      <c r="B248" s="22" t="s">
        <v>66</v>
      </c>
      <c r="C248" s="22"/>
      <c r="D248" s="22" t="s">
        <v>856</v>
      </c>
      <c r="E248" s="22"/>
      <c r="F248" s="27"/>
      <c r="G248" s="166">
        <v>4600</v>
      </c>
      <c r="H248" s="167">
        <v>4699</v>
      </c>
      <c r="I248" s="28" t="s">
        <v>658</v>
      </c>
      <c r="J248" s="28" t="s">
        <v>642</v>
      </c>
      <c r="K248" s="28" t="s">
        <v>75</v>
      </c>
      <c r="L248" s="29">
        <v>58</v>
      </c>
      <c r="M248" s="22">
        <v>20</v>
      </c>
      <c r="N248" s="22" t="s">
        <v>69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43">
        <v>10583.4</v>
      </c>
      <c r="AG248" s="43" t="s">
        <v>857</v>
      </c>
      <c r="AH248" s="27" t="s">
        <v>931</v>
      </c>
      <c r="AI248" s="22"/>
      <c r="AJ248" s="29"/>
      <c r="AK248" s="43"/>
      <c r="AL248" s="43"/>
      <c r="AM248" s="22"/>
      <c r="AN248" s="43"/>
      <c r="AO248" s="43"/>
      <c r="AP248" s="22"/>
      <c r="AQ248" s="43"/>
      <c r="AR248" s="43"/>
      <c r="AS248" s="22"/>
      <c r="AT248" s="43"/>
      <c r="AU248" s="43"/>
      <c r="AV248" s="22"/>
      <c r="AW248" s="22"/>
      <c r="AX248" s="22"/>
      <c r="AY248" s="181"/>
      <c r="AZ248" s="57">
        <v>310</v>
      </c>
      <c r="BA248" s="57">
        <v>22</v>
      </c>
      <c r="BB248" s="62">
        <v>6828</v>
      </c>
      <c r="BC248" s="42">
        <f t="shared" si="8"/>
        <v>0.11081249513126121</v>
      </c>
    </row>
    <row r="249" spans="1:55" x14ac:dyDescent="0.25">
      <c r="B249" s="57" t="s">
        <v>74</v>
      </c>
      <c r="E249" s="58"/>
      <c r="G249" s="142">
        <v>2000</v>
      </c>
      <c r="H249" s="143">
        <v>4000</v>
      </c>
      <c r="I249" s="83" t="s">
        <v>190</v>
      </c>
      <c r="J249" s="83" t="s">
        <v>191</v>
      </c>
      <c r="K249" s="83" t="s">
        <v>191</v>
      </c>
      <c r="L249" s="84">
        <v>62</v>
      </c>
      <c r="M249" s="85">
        <v>20</v>
      </c>
      <c r="N249" s="85" t="s">
        <v>102</v>
      </c>
      <c r="AB249" s="59">
        <v>0</v>
      </c>
      <c r="AF249" s="144">
        <v>245286.31049999999</v>
      </c>
      <c r="AY249" s="145" t="s">
        <v>192</v>
      </c>
      <c r="AZ249" s="86">
        <v>8744.61</v>
      </c>
      <c r="BA249" s="84">
        <v>17</v>
      </c>
      <c r="BB249" s="87">
        <v>148658.37</v>
      </c>
      <c r="BC249" s="42">
        <f t="shared" si="8"/>
        <v>2.4125959141543976</v>
      </c>
    </row>
    <row r="250" spans="1:55" x14ac:dyDescent="0.3">
      <c r="B250" s="57" t="s">
        <v>74</v>
      </c>
      <c r="D250" s="57" t="s">
        <v>916</v>
      </c>
      <c r="F250" s="57"/>
      <c r="G250" s="121"/>
      <c r="H250" s="122"/>
      <c r="I250" s="60" t="s">
        <v>917</v>
      </c>
      <c r="M250" s="57">
        <v>20</v>
      </c>
      <c r="AF250" s="61">
        <v>50000</v>
      </c>
      <c r="AH250" s="57"/>
      <c r="AJ250" s="57"/>
      <c r="AK250" s="57"/>
      <c r="AL250" s="57"/>
      <c r="AN250" s="57"/>
      <c r="AO250" s="57"/>
      <c r="AQ250" s="57"/>
      <c r="AR250" s="57"/>
      <c r="AT250" s="57"/>
      <c r="AU250" s="57"/>
      <c r="AY250" s="105"/>
      <c r="BB250" s="57"/>
      <c r="BC250" s="57"/>
    </row>
    <row r="251" spans="1:55" x14ac:dyDescent="0.25">
      <c r="B251" s="57" t="s">
        <v>66</v>
      </c>
      <c r="D251" s="57" t="s">
        <v>831</v>
      </c>
      <c r="G251" s="138">
        <v>4700</v>
      </c>
      <c r="H251" s="139">
        <v>4799</v>
      </c>
      <c r="I251" s="60" t="s">
        <v>659</v>
      </c>
      <c r="J251" s="60" t="s">
        <v>660</v>
      </c>
      <c r="K251" s="60" t="s">
        <v>661</v>
      </c>
      <c r="L251" s="59">
        <v>20</v>
      </c>
      <c r="M251" s="57">
        <v>21</v>
      </c>
      <c r="N251" s="57" t="s">
        <v>69</v>
      </c>
      <c r="AF251" s="61">
        <v>50263.4</v>
      </c>
      <c r="AG251" s="61" t="s">
        <v>908</v>
      </c>
      <c r="AY251" s="127"/>
      <c r="AZ251" s="57">
        <v>1158</v>
      </c>
      <c r="BA251" s="57">
        <v>28</v>
      </c>
      <c r="BB251" s="62">
        <v>32428</v>
      </c>
      <c r="BC251" s="42">
        <f t="shared" ref="BC251:BC258" si="9">BB251/(5280*11.67)</f>
        <v>0.52627820622679233</v>
      </c>
    </row>
    <row r="252" spans="1:55" x14ac:dyDescent="0.25">
      <c r="B252" s="57" t="s">
        <v>66</v>
      </c>
      <c r="D252" s="57" t="s">
        <v>831</v>
      </c>
      <c r="G252" s="138">
        <v>400</v>
      </c>
      <c r="H252" s="139">
        <v>599</v>
      </c>
      <c r="I252" s="60" t="s">
        <v>662</v>
      </c>
      <c r="J252" s="60" t="s">
        <v>663</v>
      </c>
      <c r="K252" s="60" t="s">
        <v>206</v>
      </c>
      <c r="L252" s="59">
        <v>14</v>
      </c>
      <c r="M252" s="57">
        <v>21</v>
      </c>
      <c r="N252" s="57" t="s">
        <v>69</v>
      </c>
      <c r="AF252" s="61">
        <v>27952.7</v>
      </c>
      <c r="AG252" s="61" t="s">
        <v>908</v>
      </c>
      <c r="AY252" s="127"/>
      <c r="AZ252" s="57">
        <v>897</v>
      </c>
      <c r="BA252" s="57">
        <v>20</v>
      </c>
      <c r="BB252" s="62">
        <v>18034</v>
      </c>
      <c r="BC252" s="42">
        <f t="shared" si="9"/>
        <v>0.29267611851159409</v>
      </c>
    </row>
    <row r="253" spans="1:55" x14ac:dyDescent="0.25">
      <c r="B253" s="57" t="s">
        <v>66</v>
      </c>
      <c r="D253" s="57" t="s">
        <v>832</v>
      </c>
      <c r="E253" s="58"/>
      <c r="F253" s="34"/>
      <c r="G253" s="121">
        <v>6900</v>
      </c>
      <c r="H253" s="122">
        <v>6999</v>
      </c>
      <c r="I253" s="67" t="s">
        <v>274</v>
      </c>
      <c r="J253" s="67" t="s">
        <v>275</v>
      </c>
      <c r="K253" s="67" t="s">
        <v>276</v>
      </c>
      <c r="L253" s="84">
        <v>41</v>
      </c>
      <c r="M253" s="57">
        <v>21</v>
      </c>
      <c r="N253" s="57" t="s">
        <v>69</v>
      </c>
      <c r="Q253" s="59"/>
      <c r="R253" s="59"/>
      <c r="S253" s="63"/>
      <c r="T253" s="59"/>
      <c r="V253" s="59"/>
      <c r="W253" s="61"/>
      <c r="X253" s="61"/>
      <c r="Y253" s="61"/>
      <c r="Z253" s="61"/>
      <c r="AA253" s="61"/>
      <c r="AC253" s="61"/>
      <c r="AD253" s="61"/>
      <c r="AF253" s="61">
        <v>8712.5500000000011</v>
      </c>
      <c r="AG253" s="106"/>
      <c r="AH253" s="34"/>
      <c r="AW253" s="61"/>
      <c r="AX253" s="61"/>
      <c r="AY253" s="124" t="s">
        <v>369</v>
      </c>
      <c r="AZ253" s="57">
        <v>312.261511855001</v>
      </c>
      <c r="BA253" s="57">
        <v>18</v>
      </c>
      <c r="BB253" s="62">
        <v>5621</v>
      </c>
      <c r="BC253" s="42">
        <f t="shared" si="9"/>
        <v>9.1223936018280494E-2</v>
      </c>
    </row>
    <row r="254" spans="1:55" x14ac:dyDescent="0.3">
      <c r="B254" s="30" t="s">
        <v>66</v>
      </c>
      <c r="C254" s="30"/>
      <c r="D254" s="30" t="s">
        <v>163</v>
      </c>
      <c r="E254" s="31">
        <v>43282</v>
      </c>
      <c r="F254" s="40"/>
      <c r="G254" s="151">
        <v>200</v>
      </c>
      <c r="H254" s="152">
        <v>499</v>
      </c>
      <c r="I254" s="33" t="s">
        <v>152</v>
      </c>
      <c r="J254" s="33" t="s">
        <v>107</v>
      </c>
      <c r="K254" s="33" t="s">
        <v>153</v>
      </c>
      <c r="L254" s="37">
        <v>51.000785790292213</v>
      </c>
      <c r="M254" s="30">
        <v>21</v>
      </c>
      <c r="N254" s="57" t="s">
        <v>69</v>
      </c>
      <c r="AB254" s="59">
        <v>6</v>
      </c>
      <c r="AF254" s="61">
        <v>91627.5</v>
      </c>
      <c r="AI254" s="57" t="s">
        <v>97</v>
      </c>
      <c r="AK254" s="61">
        <v>91627.5</v>
      </c>
      <c r="AL254" s="61" t="str">
        <f>IF(AG254="","",AG254)</f>
        <v/>
      </c>
      <c r="AY254" s="128" t="s">
        <v>154</v>
      </c>
      <c r="AZ254" s="62">
        <v>2545.255317786271</v>
      </c>
      <c r="BA254" s="62">
        <v>23.999556969054293</v>
      </c>
      <c r="BB254" s="41">
        <v>61085</v>
      </c>
      <c r="BC254" s="42">
        <f t="shared" si="9"/>
        <v>0.99135636571369223</v>
      </c>
    </row>
    <row r="255" spans="1:55" x14ac:dyDescent="0.3">
      <c r="B255" s="30" t="s">
        <v>66</v>
      </c>
      <c r="C255" s="30"/>
      <c r="D255" s="30" t="s">
        <v>163</v>
      </c>
      <c r="E255" s="31">
        <v>43282</v>
      </c>
      <c r="F255" s="40"/>
      <c r="G255" s="151">
        <v>400</v>
      </c>
      <c r="H255" s="152">
        <v>599</v>
      </c>
      <c r="I255" s="33" t="s">
        <v>155</v>
      </c>
      <c r="J255" s="33" t="s">
        <v>152</v>
      </c>
      <c r="K255" s="33" t="s">
        <v>75</v>
      </c>
      <c r="L255" s="37">
        <v>29.241756905965417</v>
      </c>
      <c r="M255" s="30">
        <v>21</v>
      </c>
      <c r="N255" s="57" t="s">
        <v>69</v>
      </c>
      <c r="AB255" s="57">
        <v>0</v>
      </c>
      <c r="AF255" s="61">
        <v>71077.679999999993</v>
      </c>
      <c r="AI255" s="57" t="s">
        <v>97</v>
      </c>
      <c r="AK255" s="61">
        <v>71077.679999999993</v>
      </c>
      <c r="AL255" s="61" t="str">
        <f>IF(AG255="","",AG255)</f>
        <v/>
      </c>
      <c r="AY255" s="128"/>
      <c r="AZ255" s="57">
        <v>1974.3799999999999</v>
      </c>
      <c r="BA255" s="57">
        <v>24</v>
      </c>
      <c r="BB255" s="41">
        <v>47385.119999999995</v>
      </c>
      <c r="BC255" s="42">
        <f t="shared" si="9"/>
        <v>0.76901924125574506</v>
      </c>
    </row>
    <row r="256" spans="1:55" x14ac:dyDescent="0.25">
      <c r="B256" s="57" t="s">
        <v>66</v>
      </c>
      <c r="D256" s="57" t="s">
        <v>831</v>
      </c>
      <c r="G256" s="138">
        <v>500</v>
      </c>
      <c r="H256" s="139">
        <v>599</v>
      </c>
      <c r="I256" s="60" t="s">
        <v>664</v>
      </c>
      <c r="J256" s="60" t="s">
        <v>665</v>
      </c>
      <c r="K256" s="60" t="s">
        <v>661</v>
      </c>
      <c r="L256" s="59">
        <v>25</v>
      </c>
      <c r="M256" s="57">
        <v>21</v>
      </c>
      <c r="N256" s="57" t="s">
        <v>69</v>
      </c>
      <c r="AF256" s="61">
        <v>52331.1</v>
      </c>
      <c r="AG256" s="61" t="s">
        <v>908</v>
      </c>
      <c r="AY256" s="127"/>
      <c r="AZ256" s="57">
        <v>1407</v>
      </c>
      <c r="BA256" s="57">
        <v>24</v>
      </c>
      <c r="BB256" s="62">
        <v>33762</v>
      </c>
      <c r="BC256" s="42">
        <f t="shared" si="9"/>
        <v>0.54792786476591104</v>
      </c>
    </row>
    <row r="257" spans="2:55" x14ac:dyDescent="0.3">
      <c r="B257" s="30"/>
      <c r="C257" s="30"/>
      <c r="D257" s="30"/>
      <c r="E257" s="31">
        <v>42917</v>
      </c>
      <c r="F257" s="32"/>
      <c r="G257" s="121"/>
      <c r="H257" s="122"/>
      <c r="I257" s="33" t="s">
        <v>114</v>
      </c>
      <c r="J257" s="33" t="s">
        <v>115</v>
      </c>
      <c r="K257" s="33" t="s">
        <v>75</v>
      </c>
      <c r="L257" s="37"/>
      <c r="M257" s="30">
        <v>21</v>
      </c>
      <c r="N257" s="30" t="s">
        <v>69</v>
      </c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6">
        <v>27956</v>
      </c>
      <c r="AG257" s="36"/>
      <c r="AH257" s="32"/>
      <c r="AI257" s="57" t="s">
        <v>142</v>
      </c>
      <c r="AJ257" s="37"/>
      <c r="AK257" s="36"/>
      <c r="AL257" s="36"/>
      <c r="AM257" s="30"/>
      <c r="AN257" s="36"/>
      <c r="AO257" s="36"/>
      <c r="AP257" s="30"/>
      <c r="AQ257" s="36"/>
      <c r="AR257" s="36"/>
      <c r="AS257" s="30"/>
      <c r="AT257" s="36"/>
      <c r="AU257" s="36"/>
      <c r="AV257" s="30"/>
      <c r="AW257" s="30"/>
      <c r="AX257" s="30"/>
      <c r="AY257" s="153" t="s">
        <v>166</v>
      </c>
      <c r="AZ257" s="30"/>
      <c r="BA257" s="30"/>
      <c r="BB257" s="41">
        <v>16943</v>
      </c>
      <c r="BC257" s="42">
        <f t="shared" si="9"/>
        <v>0.27497013840201501</v>
      </c>
    </row>
    <row r="258" spans="2:55" x14ac:dyDescent="0.3">
      <c r="B258" s="30"/>
      <c r="C258" s="30"/>
      <c r="D258" s="30"/>
      <c r="E258" s="31">
        <v>42917</v>
      </c>
      <c r="F258" s="32"/>
      <c r="G258" s="121"/>
      <c r="H258" s="122"/>
      <c r="I258" s="33" t="s">
        <v>109</v>
      </c>
      <c r="J258" s="33" t="s">
        <v>110</v>
      </c>
      <c r="K258" s="33" t="s">
        <v>111</v>
      </c>
      <c r="L258" s="37"/>
      <c r="M258" s="30">
        <v>21</v>
      </c>
      <c r="N258" s="30" t="s">
        <v>69</v>
      </c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6">
        <v>57107</v>
      </c>
      <c r="AG258" s="36"/>
      <c r="AH258" s="32"/>
      <c r="AI258" s="30" t="s">
        <v>112</v>
      </c>
      <c r="AJ258" s="37" t="s">
        <v>113</v>
      </c>
      <c r="AK258" s="36">
        <v>50000</v>
      </c>
      <c r="AL258" s="36"/>
      <c r="AM258" s="30"/>
      <c r="AN258" s="36"/>
      <c r="AO258" s="36"/>
      <c r="AP258" s="30"/>
      <c r="AQ258" s="36"/>
      <c r="AR258" s="36"/>
      <c r="AS258" s="30"/>
      <c r="AT258" s="36"/>
      <c r="AU258" s="36"/>
      <c r="AV258" s="30"/>
      <c r="AW258" s="30"/>
      <c r="AX258" s="30"/>
      <c r="AY258" s="153" t="s">
        <v>166</v>
      </c>
      <c r="AZ258" s="30"/>
      <c r="BA258" s="30"/>
      <c r="BB258" s="41">
        <v>34610</v>
      </c>
      <c r="BC258" s="42">
        <f t="shared" si="9"/>
        <v>0.56169016644595049</v>
      </c>
    </row>
    <row r="259" spans="2:55" x14ac:dyDescent="0.3">
      <c r="D259" s="57" t="s">
        <v>831</v>
      </c>
      <c r="E259" s="58"/>
      <c r="F259" s="34"/>
      <c r="G259" s="121"/>
      <c r="H259" s="122"/>
      <c r="I259" s="60" t="s">
        <v>942</v>
      </c>
      <c r="J259" s="60" t="s">
        <v>118</v>
      </c>
      <c r="K259" s="60" t="s">
        <v>148</v>
      </c>
      <c r="M259" s="57">
        <v>21</v>
      </c>
      <c r="N259" s="57" t="s">
        <v>69</v>
      </c>
      <c r="AG259" s="61" t="s">
        <v>908</v>
      </c>
      <c r="AH259" s="34"/>
      <c r="AY259" s="124"/>
    </row>
    <row r="260" spans="2:55" x14ac:dyDescent="0.3">
      <c r="B260" s="30" t="s">
        <v>66</v>
      </c>
      <c r="C260" s="30"/>
      <c r="D260" s="30" t="s">
        <v>163</v>
      </c>
      <c r="E260" s="31">
        <v>43282</v>
      </c>
      <c r="F260" s="40"/>
      <c r="G260" s="151">
        <v>6700</v>
      </c>
      <c r="H260" s="152">
        <v>6799</v>
      </c>
      <c r="I260" s="33" t="s">
        <v>156</v>
      </c>
      <c r="J260" s="33" t="s">
        <v>152</v>
      </c>
      <c r="K260" s="33" t="s">
        <v>155</v>
      </c>
      <c r="L260" s="37">
        <v>2</v>
      </c>
      <c r="M260" s="30">
        <v>21</v>
      </c>
      <c r="N260" s="57" t="s">
        <v>69</v>
      </c>
      <c r="AB260" s="59">
        <v>0</v>
      </c>
      <c r="AF260" s="61">
        <v>14709.600000000002</v>
      </c>
      <c r="AI260" s="57" t="s">
        <v>97</v>
      </c>
      <c r="AK260" s="61">
        <v>14709.600000000002</v>
      </c>
      <c r="AL260" s="61" t="str">
        <f>IF(AG260="","",AG260)</f>
        <v/>
      </c>
      <c r="AY260" s="128"/>
      <c r="AZ260" s="62">
        <v>408.6</v>
      </c>
      <c r="BA260" s="62">
        <v>24.000000000000004</v>
      </c>
      <c r="BB260" s="41">
        <v>9806.4000000000015</v>
      </c>
      <c r="BC260" s="42">
        <f t="shared" ref="BC260:BC281" si="10">BB260/(5280*11.67)</f>
        <v>0.15914933395653194</v>
      </c>
    </row>
    <row r="261" spans="2:55" x14ac:dyDescent="0.3">
      <c r="B261" s="30" t="s">
        <v>66</v>
      </c>
      <c r="C261" s="30"/>
      <c r="D261" s="30" t="s">
        <v>163</v>
      </c>
      <c r="E261" s="31">
        <v>43282</v>
      </c>
      <c r="F261" s="40"/>
      <c r="G261" s="151">
        <v>6500</v>
      </c>
      <c r="H261" s="152">
        <v>6699</v>
      </c>
      <c r="I261" s="33" t="s">
        <v>156</v>
      </c>
      <c r="J261" s="33" t="s">
        <v>152</v>
      </c>
      <c r="K261" s="33" t="s">
        <v>157</v>
      </c>
      <c r="L261" s="37">
        <v>53.977723345801195</v>
      </c>
      <c r="M261" s="30">
        <v>21</v>
      </c>
      <c r="N261" s="57" t="s">
        <v>69</v>
      </c>
      <c r="AB261" s="57">
        <v>4</v>
      </c>
      <c r="AF261" s="61">
        <v>45316.5</v>
      </c>
      <c r="AI261" s="57" t="s">
        <v>97</v>
      </c>
      <c r="AK261" s="61">
        <v>45316.5</v>
      </c>
      <c r="AL261" s="61" t="str">
        <f>IF(AG261="","",AG261)</f>
        <v/>
      </c>
      <c r="AY261" s="128"/>
      <c r="AZ261" s="57">
        <v>1316.5660123774539</v>
      </c>
      <c r="BA261" s="57">
        <v>22.94681749033229</v>
      </c>
      <c r="BB261" s="41">
        <v>30211</v>
      </c>
      <c r="BC261" s="42">
        <f t="shared" si="10"/>
        <v>0.49029822648074578</v>
      </c>
    </row>
    <row r="262" spans="2:55" ht="14.4" thickBot="1" x14ac:dyDescent="0.3">
      <c r="B262" s="57" t="s">
        <v>66</v>
      </c>
      <c r="D262" s="57" t="s">
        <v>832</v>
      </c>
      <c r="F262" s="57"/>
      <c r="G262" s="121">
        <v>200</v>
      </c>
      <c r="H262" s="122">
        <v>399</v>
      </c>
      <c r="I262" s="60" t="s">
        <v>276</v>
      </c>
      <c r="J262" s="60" t="s">
        <v>275</v>
      </c>
      <c r="K262" s="60" t="s">
        <v>277</v>
      </c>
      <c r="L262" s="84">
        <v>52.759037111334003</v>
      </c>
      <c r="M262" s="57">
        <v>21</v>
      </c>
      <c r="N262" s="57" t="s">
        <v>69</v>
      </c>
      <c r="AF262" s="61">
        <v>38633.75</v>
      </c>
      <c r="AH262" s="57"/>
      <c r="AQ262" s="57"/>
      <c r="AR262" s="57"/>
      <c r="AT262" s="57"/>
      <c r="AU262" s="57"/>
      <c r="AY262" s="124" t="s">
        <v>370</v>
      </c>
      <c r="AZ262" s="57">
        <v>1704.5485143992798</v>
      </c>
      <c r="BA262" s="57">
        <v>14.622640417356566</v>
      </c>
      <c r="BB262" s="62">
        <v>24925</v>
      </c>
      <c r="BC262" s="42">
        <f t="shared" si="10"/>
        <v>0.40451104879125444</v>
      </c>
    </row>
    <row r="263" spans="2:55" x14ac:dyDescent="0.25">
      <c r="B263" s="57" t="s">
        <v>66</v>
      </c>
      <c r="D263" s="57" t="s">
        <v>831</v>
      </c>
      <c r="G263" s="154">
        <v>4800</v>
      </c>
      <c r="H263" s="155">
        <v>5099</v>
      </c>
      <c r="I263" s="60" t="s">
        <v>206</v>
      </c>
      <c r="J263" s="60" t="s">
        <v>659</v>
      </c>
      <c r="K263" s="60" t="s">
        <v>663</v>
      </c>
      <c r="L263" s="59">
        <v>55</v>
      </c>
      <c r="M263" s="57">
        <v>21</v>
      </c>
      <c r="N263" s="57" t="s">
        <v>69</v>
      </c>
      <c r="AF263" s="61">
        <v>103527.6</v>
      </c>
      <c r="AG263" s="61" t="s">
        <v>908</v>
      </c>
      <c r="AY263" s="127"/>
      <c r="AZ263" s="57">
        <v>2450</v>
      </c>
      <c r="BA263" s="57">
        <v>27</v>
      </c>
      <c r="BB263" s="62">
        <v>66792</v>
      </c>
      <c r="BC263" s="42">
        <f t="shared" si="10"/>
        <v>1.0839760068551842</v>
      </c>
    </row>
    <row r="264" spans="2:55" x14ac:dyDescent="0.25">
      <c r="B264" s="57" t="s">
        <v>66</v>
      </c>
      <c r="D264" s="57" t="s">
        <v>831</v>
      </c>
      <c r="G264" s="138">
        <v>4800</v>
      </c>
      <c r="H264" s="139">
        <v>4999</v>
      </c>
      <c r="I264" s="60" t="s">
        <v>118</v>
      </c>
      <c r="J264" s="60" t="s">
        <v>659</v>
      </c>
      <c r="K264" s="60" t="s">
        <v>662</v>
      </c>
      <c r="L264" s="59">
        <v>51</v>
      </c>
      <c r="M264" s="57">
        <v>21</v>
      </c>
      <c r="N264" s="57" t="s">
        <v>69</v>
      </c>
      <c r="AF264" s="61">
        <v>66095.100000000006</v>
      </c>
      <c r="AG264" s="61" t="s">
        <v>908</v>
      </c>
      <c r="AY264" s="127"/>
      <c r="AZ264" s="57">
        <v>1653</v>
      </c>
      <c r="BA264" s="57">
        <v>26</v>
      </c>
      <c r="BB264" s="62">
        <v>42642</v>
      </c>
      <c r="BC264" s="42">
        <f t="shared" si="10"/>
        <v>0.69204253330217347</v>
      </c>
    </row>
    <row r="265" spans="2:55" x14ac:dyDescent="0.25">
      <c r="B265" s="57" t="s">
        <v>66</v>
      </c>
      <c r="D265" s="30" t="s">
        <v>831</v>
      </c>
      <c r="E265" s="30"/>
      <c r="F265" s="40"/>
      <c r="G265" s="198">
        <v>500</v>
      </c>
      <c r="H265" s="199">
        <v>599</v>
      </c>
      <c r="I265" s="33" t="s">
        <v>665</v>
      </c>
      <c r="J265" s="60" t="s">
        <v>664</v>
      </c>
      <c r="K265" s="60" t="s">
        <v>661</v>
      </c>
      <c r="L265" s="59">
        <v>24</v>
      </c>
      <c r="M265" s="57">
        <v>21</v>
      </c>
      <c r="N265" s="57" t="s">
        <v>69</v>
      </c>
      <c r="AF265" s="61">
        <v>41704.300000000003</v>
      </c>
      <c r="AG265" s="61" t="s">
        <v>908</v>
      </c>
      <c r="AY265" s="127"/>
      <c r="AZ265" s="57">
        <v>1121</v>
      </c>
      <c r="BA265" s="57">
        <v>24</v>
      </c>
      <c r="BB265" s="62">
        <v>26906</v>
      </c>
      <c r="BC265" s="42">
        <f t="shared" si="10"/>
        <v>0.43666095401313909</v>
      </c>
    </row>
    <row r="266" spans="2:55" x14ac:dyDescent="0.25">
      <c r="B266" s="57" t="s">
        <v>66</v>
      </c>
      <c r="D266" s="57" t="s">
        <v>831</v>
      </c>
      <c r="F266" s="57"/>
      <c r="G266" s="138">
        <v>115</v>
      </c>
      <c r="H266" s="139">
        <v>499</v>
      </c>
      <c r="I266" s="60" t="s">
        <v>193</v>
      </c>
      <c r="J266" s="60" t="s">
        <v>108</v>
      </c>
      <c r="K266" s="60" t="s">
        <v>242</v>
      </c>
      <c r="L266" s="59">
        <v>44.191383837714412</v>
      </c>
      <c r="M266" s="57">
        <v>21</v>
      </c>
      <c r="N266" s="57" t="s">
        <v>69</v>
      </c>
      <c r="AF266" s="61">
        <v>48178.618999999962</v>
      </c>
      <c r="AG266" s="61" t="s">
        <v>908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1422.2999999999988</v>
      </c>
      <c r="BA266" s="57">
        <v>22</v>
      </c>
      <c r="BB266" s="57">
        <v>31082.979999999974</v>
      </c>
      <c r="BC266" s="42">
        <f t="shared" si="10"/>
        <v>0.50444970268235012</v>
      </c>
    </row>
    <row r="267" spans="2:55" x14ac:dyDescent="0.25">
      <c r="B267" s="57" t="s">
        <v>66</v>
      </c>
      <c r="D267" s="57" t="s">
        <v>831</v>
      </c>
      <c r="G267" s="138">
        <v>300</v>
      </c>
      <c r="H267" s="139">
        <v>599</v>
      </c>
      <c r="I267" s="60" t="s">
        <v>663</v>
      </c>
      <c r="J267" s="60" t="s">
        <v>661</v>
      </c>
      <c r="K267" s="60" t="s">
        <v>203</v>
      </c>
      <c r="L267" s="59">
        <v>45</v>
      </c>
      <c r="M267" s="57">
        <v>21</v>
      </c>
      <c r="N267" s="57" t="s">
        <v>69</v>
      </c>
      <c r="AF267" s="61">
        <v>89424.150000000009</v>
      </c>
      <c r="AG267" s="61">
        <v>115529.16</v>
      </c>
      <c r="AY267" s="127"/>
      <c r="AZ267" s="57">
        <v>1950</v>
      </c>
      <c r="BA267" s="57">
        <v>30</v>
      </c>
      <c r="BB267" s="62">
        <v>57693</v>
      </c>
      <c r="BC267" s="42">
        <f t="shared" si="10"/>
        <v>0.93630715899353434</v>
      </c>
    </row>
    <row r="268" spans="2:55" x14ac:dyDescent="0.25">
      <c r="B268" s="22" t="s">
        <v>66</v>
      </c>
      <c r="C268" s="22"/>
      <c r="D268" s="22" t="s">
        <v>880</v>
      </c>
      <c r="E268" s="22"/>
      <c r="F268" s="22"/>
      <c r="G268" s="168">
        <v>8100</v>
      </c>
      <c r="H268" s="169">
        <v>8299</v>
      </c>
      <c r="I268" s="28" t="s">
        <v>668</v>
      </c>
      <c r="J268" s="28" t="s">
        <v>75</v>
      </c>
      <c r="K268" s="28" t="s">
        <v>75</v>
      </c>
      <c r="L268" s="29">
        <v>52</v>
      </c>
      <c r="M268" s="22">
        <v>22</v>
      </c>
      <c r="N268" s="22" t="s">
        <v>69</v>
      </c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43">
        <v>24711.65</v>
      </c>
      <c r="AG268" s="43" t="s">
        <v>943</v>
      </c>
      <c r="AH268" s="22" t="s">
        <v>931</v>
      </c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181"/>
      <c r="AZ268" s="57">
        <v>688.77197820072388</v>
      </c>
      <c r="BA268" s="57">
        <v>23.146992770594167</v>
      </c>
      <c r="BB268" s="57">
        <v>15943</v>
      </c>
      <c r="BC268" s="42">
        <f t="shared" si="10"/>
        <v>0.25874100906234582</v>
      </c>
    </row>
    <row r="269" spans="2:55" x14ac:dyDescent="0.25">
      <c r="B269" s="22" t="s">
        <v>66</v>
      </c>
      <c r="C269" s="22"/>
      <c r="D269" s="22" t="s">
        <v>880</v>
      </c>
      <c r="E269" s="22"/>
      <c r="F269" s="22"/>
      <c r="G269" s="168">
        <v>6200</v>
      </c>
      <c r="H269" s="169">
        <v>6299</v>
      </c>
      <c r="I269" s="28" t="s">
        <v>669</v>
      </c>
      <c r="J269" s="28" t="s">
        <v>670</v>
      </c>
      <c r="K269" s="28" t="s">
        <v>668</v>
      </c>
      <c r="L269" s="29">
        <v>28</v>
      </c>
      <c r="M269" s="22">
        <v>22</v>
      </c>
      <c r="N269" s="22" t="s">
        <v>69</v>
      </c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43">
        <v>22909</v>
      </c>
      <c r="AG269" s="43">
        <f>79426.35+319141.75</f>
        <v>398568.1</v>
      </c>
      <c r="AH269" s="22" t="s">
        <v>931</v>
      </c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181"/>
      <c r="AZ269" s="57">
        <v>641.12385143677307</v>
      </c>
      <c r="BA269" s="57">
        <v>23.053268049344421</v>
      </c>
      <c r="BB269" s="57">
        <v>14780</v>
      </c>
      <c r="BC269" s="42">
        <f t="shared" si="10"/>
        <v>0.23986653164031058</v>
      </c>
    </row>
    <row r="270" spans="2:55" x14ac:dyDescent="0.25">
      <c r="B270" s="22" t="s">
        <v>66</v>
      </c>
      <c r="C270" s="22"/>
      <c r="D270" s="22" t="s">
        <v>880</v>
      </c>
      <c r="E270" s="22"/>
      <c r="F270" s="22"/>
      <c r="G270" s="168">
        <v>8100</v>
      </c>
      <c r="H270" s="169">
        <v>8199</v>
      </c>
      <c r="I270" s="28" t="s">
        <v>671</v>
      </c>
      <c r="J270" s="28" t="s">
        <v>672</v>
      </c>
      <c r="K270" s="28" t="s">
        <v>75</v>
      </c>
      <c r="L270" s="29">
        <v>46</v>
      </c>
      <c r="M270" s="22">
        <v>22</v>
      </c>
      <c r="N270" s="22" t="s">
        <v>69</v>
      </c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43">
        <v>28117</v>
      </c>
      <c r="AG270" s="43" t="s">
        <v>943</v>
      </c>
      <c r="AH270" s="22" t="s">
        <v>931</v>
      </c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181"/>
      <c r="AZ270" s="57">
        <v>907.00719957110903</v>
      </c>
      <c r="BA270" s="57">
        <v>20</v>
      </c>
      <c r="BB270" s="57">
        <v>18140</v>
      </c>
      <c r="BC270" s="42">
        <f t="shared" si="10"/>
        <v>0.29439640622159902</v>
      </c>
    </row>
    <row r="271" spans="2:55" x14ac:dyDescent="0.25">
      <c r="B271" s="22" t="s">
        <v>66</v>
      </c>
      <c r="C271" s="22"/>
      <c r="D271" s="22" t="s">
        <v>880</v>
      </c>
      <c r="E271" s="22"/>
      <c r="F271" s="22"/>
      <c r="G271" s="220">
        <v>7800</v>
      </c>
      <c r="H271" s="221">
        <v>8299</v>
      </c>
      <c r="I271" s="28" t="s">
        <v>670</v>
      </c>
      <c r="J271" s="28" t="s">
        <v>673</v>
      </c>
      <c r="K271" s="28" t="s">
        <v>75</v>
      </c>
      <c r="L271" s="29">
        <v>38</v>
      </c>
      <c r="M271" s="22">
        <v>22</v>
      </c>
      <c r="N271" s="22" t="s">
        <v>69</v>
      </c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43">
        <v>99939.35</v>
      </c>
      <c r="AG271" s="43" t="s">
        <v>943</v>
      </c>
      <c r="AH271" s="22" t="s">
        <v>931</v>
      </c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181"/>
      <c r="AZ271" s="57">
        <v>2782.6885884230901</v>
      </c>
      <c r="BA271" s="57">
        <v>23.170756608643082</v>
      </c>
      <c r="BB271" s="57">
        <v>64477</v>
      </c>
      <c r="BC271" s="42">
        <f t="shared" si="10"/>
        <v>1.0464055724338501</v>
      </c>
    </row>
    <row r="272" spans="2:55" x14ac:dyDescent="0.25">
      <c r="B272" s="22" t="s">
        <v>66</v>
      </c>
      <c r="C272" s="22"/>
      <c r="D272" s="22" t="s">
        <v>880</v>
      </c>
      <c r="E272" s="22"/>
      <c r="F272" s="22"/>
      <c r="G272" s="220">
        <v>7800</v>
      </c>
      <c r="H272" s="221">
        <v>7899</v>
      </c>
      <c r="I272" s="28" t="s">
        <v>674</v>
      </c>
      <c r="J272" s="28" t="s">
        <v>675</v>
      </c>
      <c r="K272" s="28" t="s">
        <v>670</v>
      </c>
      <c r="L272" s="29">
        <v>28</v>
      </c>
      <c r="M272" s="22">
        <v>22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20301.900000000001</v>
      </c>
      <c r="AG272" s="43" t="s">
        <v>943</v>
      </c>
      <c r="AH272" s="22" t="s">
        <v>931</v>
      </c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/>
      <c r="AZ272" s="57">
        <v>467.77450577968602</v>
      </c>
      <c r="BA272" s="57">
        <v>28</v>
      </c>
      <c r="BB272" s="57">
        <v>13098</v>
      </c>
      <c r="BC272" s="42">
        <f t="shared" si="10"/>
        <v>0.21256913609098699</v>
      </c>
    </row>
    <row r="273" spans="2:55" ht="14.4" thickBot="1" x14ac:dyDescent="0.3">
      <c r="B273" s="22" t="s">
        <v>66</v>
      </c>
      <c r="C273" s="22"/>
      <c r="D273" s="22" t="s">
        <v>880</v>
      </c>
      <c r="E273" s="22"/>
      <c r="F273" s="22"/>
      <c r="G273" s="200">
        <v>6300</v>
      </c>
      <c r="H273" s="201">
        <v>6399</v>
      </c>
      <c r="I273" s="28" t="s">
        <v>676</v>
      </c>
      <c r="J273" s="28" t="s">
        <v>668</v>
      </c>
      <c r="K273" s="28" t="s">
        <v>673</v>
      </c>
      <c r="L273" s="29">
        <v>33</v>
      </c>
      <c r="M273" s="22">
        <v>22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>
        <v>17727.350000000002</v>
      </c>
      <c r="AG273" s="43" t="s">
        <v>943</v>
      </c>
      <c r="AH273" s="22" t="s">
        <v>931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AZ273" s="57">
        <v>476.52437535020698</v>
      </c>
      <c r="BA273" s="57">
        <v>24</v>
      </c>
      <c r="BB273" s="57">
        <v>11437</v>
      </c>
      <c r="BC273" s="42">
        <f t="shared" si="10"/>
        <v>0.18561255225779646</v>
      </c>
    </row>
    <row r="274" spans="2:55" x14ac:dyDescent="0.25">
      <c r="B274" s="22" t="s">
        <v>66</v>
      </c>
      <c r="C274" s="22"/>
      <c r="D274" s="22" t="s">
        <v>880</v>
      </c>
      <c r="E274" s="22"/>
      <c r="F274" s="22"/>
      <c r="G274" s="225">
        <v>8100</v>
      </c>
      <c r="H274" s="226">
        <v>8199</v>
      </c>
      <c r="I274" s="28" t="s">
        <v>677</v>
      </c>
      <c r="J274" s="28" t="s">
        <v>672</v>
      </c>
      <c r="K274" s="28" t="s">
        <v>75</v>
      </c>
      <c r="L274" s="29">
        <v>50</v>
      </c>
      <c r="M274" s="22">
        <v>22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>
        <v>14196.45</v>
      </c>
      <c r="AG274" s="43" t="s">
        <v>943</v>
      </c>
      <c r="AH274" s="22" t="s">
        <v>931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AZ274" s="57">
        <v>457.96296427922903</v>
      </c>
      <c r="BA274" s="57">
        <v>20</v>
      </c>
      <c r="BB274" s="57">
        <v>9159</v>
      </c>
      <c r="BC274" s="42">
        <f t="shared" si="10"/>
        <v>0.14864259562203008</v>
      </c>
    </row>
    <row r="275" spans="2:55" x14ac:dyDescent="0.25">
      <c r="B275" s="22" t="s">
        <v>66</v>
      </c>
      <c r="C275" s="22"/>
      <c r="D275" s="22" t="s">
        <v>880</v>
      </c>
      <c r="E275" s="22"/>
      <c r="F275" s="22"/>
      <c r="G275" s="227">
        <v>5900</v>
      </c>
      <c r="H275" s="228">
        <v>6599</v>
      </c>
      <c r="I275" s="28" t="s">
        <v>672</v>
      </c>
      <c r="J275" s="28" t="s">
        <v>75</v>
      </c>
      <c r="K275" s="28" t="s">
        <v>670</v>
      </c>
      <c r="L275" s="29">
        <v>42</v>
      </c>
      <c r="M275" s="22">
        <v>22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97240.8</v>
      </c>
      <c r="AG275" s="43" t="s">
        <v>943</v>
      </c>
      <c r="AH275" s="22" t="s">
        <v>931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2873.3705843047496</v>
      </c>
      <c r="BA275" s="57">
        <v>21.833591651102605</v>
      </c>
      <c r="BB275" s="57">
        <v>62736</v>
      </c>
      <c r="BC275" s="42">
        <f t="shared" si="10"/>
        <v>1.0181506582534861</v>
      </c>
    </row>
    <row r="276" spans="2:55" x14ac:dyDescent="0.25">
      <c r="B276" s="22" t="s">
        <v>66</v>
      </c>
      <c r="C276" s="22"/>
      <c r="D276" s="22" t="s">
        <v>880</v>
      </c>
      <c r="E276" s="22"/>
      <c r="F276" s="22"/>
      <c r="G276" s="168">
        <v>6200</v>
      </c>
      <c r="H276" s="169">
        <v>6299</v>
      </c>
      <c r="I276" s="28" t="s">
        <v>678</v>
      </c>
      <c r="J276" s="28" t="s">
        <v>672</v>
      </c>
      <c r="K276" s="28" t="s">
        <v>75</v>
      </c>
      <c r="L276" s="29">
        <v>42</v>
      </c>
      <c r="M276" s="22">
        <v>22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5651.3</v>
      </c>
      <c r="AG276" s="43" t="s">
        <v>943</v>
      </c>
      <c r="AH276" s="22" t="s">
        <v>931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AZ276" s="57">
        <v>165.710492193166</v>
      </c>
      <c r="BA276" s="57">
        <v>22</v>
      </c>
      <c r="BB276" s="57">
        <v>3646</v>
      </c>
      <c r="BC276" s="42">
        <f t="shared" si="10"/>
        <v>5.9171405572433854E-2</v>
      </c>
    </row>
    <row r="277" spans="2:55" x14ac:dyDescent="0.25">
      <c r="B277" s="22" t="s">
        <v>66</v>
      </c>
      <c r="C277" s="22"/>
      <c r="D277" s="22" t="s">
        <v>880</v>
      </c>
      <c r="E277" s="22"/>
      <c r="F277" s="22"/>
      <c r="G277" s="168">
        <v>8100</v>
      </c>
      <c r="H277" s="169">
        <v>8299</v>
      </c>
      <c r="I277" s="28" t="s">
        <v>682</v>
      </c>
      <c r="J277" s="28" t="s">
        <v>669</v>
      </c>
      <c r="K277" s="28" t="s">
        <v>75</v>
      </c>
      <c r="L277" s="29">
        <v>53</v>
      </c>
      <c r="M277" s="22">
        <v>22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14872.25</v>
      </c>
      <c r="AG277" s="43" t="s">
        <v>943</v>
      </c>
      <c r="AH277" s="22" t="s">
        <v>931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AZ277" s="57">
        <v>399.78446963268698</v>
      </c>
      <c r="BA277" s="57">
        <v>24</v>
      </c>
      <c r="BB277" s="57">
        <v>9595</v>
      </c>
      <c r="BC277" s="42">
        <f t="shared" si="10"/>
        <v>0.15571849601412585</v>
      </c>
    </row>
    <row r="278" spans="2:55" x14ac:dyDescent="0.25">
      <c r="B278" s="22" t="s">
        <v>66</v>
      </c>
      <c r="C278" s="22"/>
      <c r="D278" s="22" t="s">
        <v>880</v>
      </c>
      <c r="E278" s="22"/>
      <c r="F278" s="22"/>
      <c r="G278" s="168">
        <v>6200</v>
      </c>
      <c r="H278" s="169">
        <v>6299</v>
      </c>
      <c r="I278" s="28" t="s">
        <v>683</v>
      </c>
      <c r="J278" s="28" t="s">
        <v>75</v>
      </c>
      <c r="K278" s="28" t="s">
        <v>672</v>
      </c>
      <c r="L278" s="29">
        <v>81</v>
      </c>
      <c r="M278" s="22">
        <v>22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>
        <v>5707.1</v>
      </c>
      <c r="AG278" s="43" t="s">
        <v>943</v>
      </c>
      <c r="AH278" s="22" t="s">
        <v>931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AZ278" s="57">
        <v>167.346731231159</v>
      </c>
      <c r="BA278" s="57">
        <v>22</v>
      </c>
      <c r="BB278" s="57">
        <v>3682</v>
      </c>
      <c r="BC278" s="42">
        <f t="shared" si="10"/>
        <v>5.9755654228661942E-2</v>
      </c>
    </row>
    <row r="279" spans="2:55" x14ac:dyDescent="0.25">
      <c r="B279" s="22" t="s">
        <v>74</v>
      </c>
      <c r="C279" s="22"/>
      <c r="D279" s="22" t="s">
        <v>783</v>
      </c>
      <c r="E279" s="22"/>
      <c r="F279" s="22"/>
      <c r="G279" s="168">
        <v>7500</v>
      </c>
      <c r="H279" s="169">
        <v>9849</v>
      </c>
      <c r="I279" s="28" t="s">
        <v>666</v>
      </c>
      <c r="J279" s="28" t="s">
        <v>94</v>
      </c>
      <c r="K279" s="28" t="s">
        <v>195</v>
      </c>
      <c r="L279" s="29">
        <v>40</v>
      </c>
      <c r="M279" s="22">
        <v>22</v>
      </c>
      <c r="N279" s="22" t="s">
        <v>102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638144.1</v>
      </c>
      <c r="AG279" s="43">
        <v>683469.75</v>
      </c>
      <c r="AH279" s="22" t="s">
        <v>810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3" t="s">
        <v>667</v>
      </c>
      <c r="AZ279" s="22">
        <v>20702.229070531808</v>
      </c>
      <c r="BA279" s="22">
        <v>18.68175637910014</v>
      </c>
      <c r="BB279" s="22">
        <v>386754</v>
      </c>
      <c r="BC279" s="185">
        <f t="shared" si="10"/>
        <v>6.276680688634416</v>
      </c>
    </row>
    <row r="280" spans="2:55" x14ac:dyDescent="0.25">
      <c r="B280" s="22" t="s">
        <v>74</v>
      </c>
      <c r="C280" s="22"/>
      <c r="D280" s="22" t="s">
        <v>784</v>
      </c>
      <c r="E280" s="22"/>
      <c r="F280" s="22"/>
      <c r="G280" s="168">
        <v>9900</v>
      </c>
      <c r="H280" s="169">
        <v>10499</v>
      </c>
      <c r="I280" s="28" t="s">
        <v>679</v>
      </c>
      <c r="J280" s="28" t="s">
        <v>680</v>
      </c>
      <c r="K280" s="28" t="s">
        <v>681</v>
      </c>
      <c r="L280" s="29">
        <v>20</v>
      </c>
      <c r="M280" s="22">
        <v>22</v>
      </c>
      <c r="N280" s="22" t="s">
        <v>102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102677.84999999999</v>
      </c>
      <c r="AG280" s="43">
        <v>87814.62</v>
      </c>
      <c r="AH280" s="22" t="s">
        <v>810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22">
        <v>3889.3638534799047</v>
      </c>
      <c r="BA280" s="22">
        <v>15.99978874291287</v>
      </c>
      <c r="BB280" s="22">
        <v>62229</v>
      </c>
      <c r="BC280" s="185">
        <f t="shared" si="10"/>
        <v>1.0099224896782737</v>
      </c>
    </row>
    <row r="281" spans="2:55" x14ac:dyDescent="0.3">
      <c r="B281" s="22" t="s">
        <v>74</v>
      </c>
      <c r="C281" s="22"/>
      <c r="D281" s="22" t="s">
        <v>782</v>
      </c>
      <c r="E281" s="22"/>
      <c r="F281" s="27"/>
      <c r="G281" s="132">
        <v>9900</v>
      </c>
      <c r="H281" s="133">
        <v>11699</v>
      </c>
      <c r="I281" s="28" t="s">
        <v>278</v>
      </c>
      <c r="J281" s="28" t="s">
        <v>94</v>
      </c>
      <c r="K281" s="28" t="s">
        <v>116</v>
      </c>
      <c r="L281" s="184">
        <v>72.774033063006868</v>
      </c>
      <c r="M281" s="22">
        <v>22</v>
      </c>
      <c r="N281" s="22" t="s">
        <v>102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100000</v>
      </c>
      <c r="AG281" s="43">
        <f>319266.48+-13300+6998.32</f>
        <v>312964.8</v>
      </c>
      <c r="AH281" s="27" t="s">
        <v>801</v>
      </c>
      <c r="AI281" s="22"/>
      <c r="AJ281" s="29"/>
      <c r="AK281" s="43"/>
      <c r="AL281" s="43"/>
      <c r="AM281" s="22"/>
      <c r="AN281" s="43"/>
      <c r="AO281" s="43"/>
      <c r="AP281" s="22"/>
      <c r="AQ281" s="43"/>
      <c r="AR281" s="43"/>
      <c r="AS281" s="22"/>
      <c r="AT281" s="43"/>
      <c r="AU281" s="43"/>
      <c r="AV281" s="22"/>
      <c r="AW281" s="22"/>
      <c r="AX281" s="22"/>
      <c r="AY281" s="175" t="s">
        <v>371</v>
      </c>
      <c r="AZ281" s="57">
        <v>9967.872099744267</v>
      </c>
      <c r="BA281" s="57">
        <v>19.298000423273404</v>
      </c>
      <c r="BB281" s="62">
        <v>192360</v>
      </c>
      <c r="BC281" s="42">
        <f t="shared" si="10"/>
        <v>3.1218353197787647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686</v>
      </c>
      <c r="J282" s="28" t="s">
        <v>834</v>
      </c>
      <c r="K282" s="28" t="s">
        <v>685</v>
      </c>
      <c r="L282" s="29"/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>
        <v>28700</v>
      </c>
      <c r="AG282" s="43" t="s">
        <v>859</v>
      </c>
      <c r="AH282" s="22" t="s">
        <v>848</v>
      </c>
      <c r="AI282" s="22" t="s">
        <v>123</v>
      </c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 t="s">
        <v>835</v>
      </c>
      <c r="BB282" s="57"/>
      <c r="BC282" s="42"/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/>
      <c r="H283" s="169"/>
      <c r="I283" s="28" t="s">
        <v>790</v>
      </c>
      <c r="J283" s="28" t="s">
        <v>687</v>
      </c>
      <c r="K283" s="28" t="s">
        <v>75</v>
      </c>
      <c r="L283" s="29">
        <v>48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/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BB283" s="57">
        <v>4682</v>
      </c>
      <c r="BC283" s="42">
        <f t="shared" ref="BC283:BC295" si="11">BB283/(5280*11.67)</f>
        <v>7.5984783568331132E-2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/>
      <c r="H284" s="169"/>
      <c r="I284" s="28" t="s">
        <v>789</v>
      </c>
      <c r="J284" s="28" t="s">
        <v>687</v>
      </c>
      <c r="K284" s="28" t="s">
        <v>75</v>
      </c>
      <c r="L284" s="29">
        <v>56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/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BB284" s="57">
        <v>4626</v>
      </c>
      <c r="BC284" s="42">
        <f t="shared" si="11"/>
        <v>7.5075952325309656E-2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>
        <v>8500</v>
      </c>
      <c r="H285" s="169">
        <v>8699</v>
      </c>
      <c r="I285" s="28" t="s">
        <v>687</v>
      </c>
      <c r="J285" s="28" t="s">
        <v>685</v>
      </c>
      <c r="K285" s="28" t="s">
        <v>75</v>
      </c>
      <c r="L285" s="29">
        <v>34.96950700410185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43259.507999999892</v>
      </c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57">
        <v>1162.8899999999969</v>
      </c>
      <c r="BA285" s="57">
        <v>24</v>
      </c>
      <c r="BB285" s="57">
        <v>27909.359999999928</v>
      </c>
      <c r="BC285" s="42">
        <f t="shared" si="11"/>
        <v>0.45294461322738844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/>
      <c r="H286" s="169"/>
      <c r="I286" s="28" t="s">
        <v>788</v>
      </c>
      <c r="J286" s="28" t="s">
        <v>685</v>
      </c>
      <c r="K286" s="28" t="s">
        <v>75</v>
      </c>
      <c r="L286" s="29">
        <v>84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/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BB286" s="57">
        <v>4000</v>
      </c>
      <c r="BC286" s="42">
        <f t="shared" si="11"/>
        <v>6.4916517358676748E-2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792</v>
      </c>
      <c r="J287" s="28" t="s">
        <v>685</v>
      </c>
      <c r="K287" s="28" t="s">
        <v>75</v>
      </c>
      <c r="L287" s="29">
        <v>60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/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BB287" s="57">
        <v>9510</v>
      </c>
      <c r="BC287" s="42">
        <f t="shared" si="11"/>
        <v>0.15433902002025396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/>
      <c r="H288" s="169"/>
      <c r="I288" s="28" t="s">
        <v>787</v>
      </c>
      <c r="J288" s="28" t="s">
        <v>685</v>
      </c>
      <c r="K288" s="28" t="s">
        <v>75</v>
      </c>
      <c r="L288" s="29">
        <v>65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/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BB288" s="57">
        <v>4707</v>
      </c>
      <c r="BC288" s="42">
        <f t="shared" si="11"/>
        <v>7.6390511801822852E-2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>
        <v>8000</v>
      </c>
      <c r="H289" s="169">
        <v>8799</v>
      </c>
      <c r="I289" s="28" t="s">
        <v>685</v>
      </c>
      <c r="J289" s="28" t="s">
        <v>688</v>
      </c>
      <c r="K289" s="28" t="s">
        <v>689</v>
      </c>
      <c r="L289" s="29">
        <v>44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>
        <v>199410.6</v>
      </c>
      <c r="AG289" s="43">
        <v>343331.24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AZ289" s="57">
        <v>5482.3638296722675</v>
      </c>
      <c r="BA289" s="57">
        <v>23.46651991677297</v>
      </c>
      <c r="BB289" s="57">
        <v>128652</v>
      </c>
      <c r="BC289" s="42">
        <f t="shared" si="11"/>
        <v>2.0879099478071201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/>
      <c r="H290" s="169"/>
      <c r="I290" s="28" t="s">
        <v>786</v>
      </c>
      <c r="J290" s="28" t="s">
        <v>685</v>
      </c>
      <c r="K290" s="28" t="s">
        <v>347</v>
      </c>
      <c r="L290" s="29">
        <v>37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/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BB290" s="57">
        <v>6819</v>
      </c>
      <c r="BC290" s="42">
        <f t="shared" si="11"/>
        <v>0.11066643296720417</v>
      </c>
    </row>
    <row r="291" spans="2:55" x14ac:dyDescent="0.25">
      <c r="B291" s="22" t="s">
        <v>66</v>
      </c>
      <c r="C291" s="22"/>
      <c r="D291" s="22" t="s">
        <v>833</v>
      </c>
      <c r="E291" s="22"/>
      <c r="F291" s="22"/>
      <c r="G291" s="168">
        <v>6100</v>
      </c>
      <c r="H291" s="169">
        <v>6299</v>
      </c>
      <c r="I291" s="28" t="s">
        <v>690</v>
      </c>
      <c r="J291" s="28" t="s">
        <v>75</v>
      </c>
      <c r="K291" s="28" t="s">
        <v>689</v>
      </c>
      <c r="L291" s="29">
        <v>50</v>
      </c>
      <c r="M291" s="22">
        <v>23</v>
      </c>
      <c r="N291" s="22" t="s">
        <v>69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43">
        <v>43984.35</v>
      </c>
      <c r="AG291" s="43" t="s">
        <v>859</v>
      </c>
      <c r="AH291" s="22" t="s">
        <v>848</v>
      </c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181"/>
      <c r="AZ291" s="57">
        <v>1218.950192693359</v>
      </c>
      <c r="BA291" s="57">
        <v>23.279868340886807</v>
      </c>
      <c r="BB291" s="57">
        <v>28377</v>
      </c>
      <c r="BC291" s="42">
        <f t="shared" si="11"/>
        <v>0.4605340032717925</v>
      </c>
    </row>
    <row r="292" spans="2:55" x14ac:dyDescent="0.25">
      <c r="B292" s="22" t="s">
        <v>66</v>
      </c>
      <c r="C292" s="22"/>
      <c r="D292" s="22" t="s">
        <v>833</v>
      </c>
      <c r="E292" s="22"/>
      <c r="F292" s="22"/>
      <c r="G292" s="168"/>
      <c r="H292" s="169"/>
      <c r="I292" s="28" t="s">
        <v>791</v>
      </c>
      <c r="J292" s="28" t="s">
        <v>685</v>
      </c>
      <c r="K292" s="28" t="s">
        <v>75</v>
      </c>
      <c r="L292" s="29">
        <v>60</v>
      </c>
      <c r="M292" s="22">
        <v>23</v>
      </c>
      <c r="N292" s="22" t="s">
        <v>69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43"/>
      <c r="AG292" s="43" t="s">
        <v>859</v>
      </c>
      <c r="AH292" s="22" t="s">
        <v>848</v>
      </c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181"/>
      <c r="BB292" s="57">
        <v>11970</v>
      </c>
      <c r="BC292" s="42">
        <f t="shared" si="11"/>
        <v>0.19426267819584014</v>
      </c>
    </row>
    <row r="293" spans="2:55" x14ac:dyDescent="0.25">
      <c r="B293" s="22" t="s">
        <v>66</v>
      </c>
      <c r="C293" s="22"/>
      <c r="D293" s="22" t="s">
        <v>833</v>
      </c>
      <c r="E293" s="22"/>
      <c r="F293" s="22"/>
      <c r="G293" s="168">
        <v>6200</v>
      </c>
      <c r="H293" s="169">
        <v>6299</v>
      </c>
      <c r="I293" s="28" t="s">
        <v>691</v>
      </c>
      <c r="J293" s="28" t="s">
        <v>692</v>
      </c>
      <c r="K293" s="28" t="s">
        <v>75</v>
      </c>
      <c r="L293" s="29">
        <v>81</v>
      </c>
      <c r="M293" s="22">
        <v>23</v>
      </c>
      <c r="N293" s="22" t="s">
        <v>69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43">
        <v>14365.4</v>
      </c>
      <c r="AG293" s="43" t="s">
        <v>859</v>
      </c>
      <c r="AH293" s="22" t="s">
        <v>848</v>
      </c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181"/>
      <c r="AZ293" s="57">
        <v>463</v>
      </c>
      <c r="BA293" s="57">
        <v>20</v>
      </c>
      <c r="BB293" s="57">
        <v>9268</v>
      </c>
      <c r="BC293" s="42">
        <f t="shared" si="11"/>
        <v>0.15041157072005401</v>
      </c>
    </row>
    <row r="294" spans="2:55" x14ac:dyDescent="0.25">
      <c r="B294" s="22" t="s">
        <v>66</v>
      </c>
      <c r="C294" s="22"/>
      <c r="D294" s="22" t="s">
        <v>833</v>
      </c>
      <c r="E294" s="22"/>
      <c r="F294" s="22"/>
      <c r="G294" s="168">
        <v>8100</v>
      </c>
      <c r="H294" s="169">
        <v>8199</v>
      </c>
      <c r="I294" s="28" t="s">
        <v>692</v>
      </c>
      <c r="J294" s="28" t="s">
        <v>693</v>
      </c>
      <c r="K294" s="28" t="s">
        <v>690</v>
      </c>
      <c r="L294" s="29">
        <v>32</v>
      </c>
      <c r="M294" s="22">
        <v>23</v>
      </c>
      <c r="N294" s="22" t="s">
        <v>69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43">
        <v>25040.25</v>
      </c>
      <c r="AG294" s="43" t="s">
        <v>859</v>
      </c>
      <c r="AH294" s="22" t="s">
        <v>848</v>
      </c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181"/>
      <c r="AZ294" s="57">
        <v>621.35167483707505</v>
      </c>
      <c r="BA294" s="57">
        <v>25.999768978229618</v>
      </c>
      <c r="BB294" s="57">
        <v>16155</v>
      </c>
      <c r="BC294" s="42">
        <f t="shared" si="11"/>
        <v>0.26218158448235568</v>
      </c>
    </row>
    <row r="295" spans="2:55" x14ac:dyDescent="0.25">
      <c r="B295" s="22" t="s">
        <v>66</v>
      </c>
      <c r="C295" s="22"/>
      <c r="D295" s="22" t="s">
        <v>833</v>
      </c>
      <c r="E295" s="22"/>
      <c r="F295" s="22"/>
      <c r="G295" s="168"/>
      <c r="H295" s="169"/>
      <c r="I295" s="28" t="s">
        <v>785</v>
      </c>
      <c r="J295" s="28" t="s">
        <v>685</v>
      </c>
      <c r="K295" s="28" t="s">
        <v>75</v>
      </c>
      <c r="L295" s="29">
        <v>34</v>
      </c>
      <c r="M295" s="22">
        <v>23</v>
      </c>
      <c r="N295" s="22" t="s">
        <v>69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43"/>
      <c r="AG295" s="43" t="s">
        <v>859</v>
      </c>
      <c r="AH295" s="22" t="s">
        <v>848</v>
      </c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181"/>
      <c r="BB295" s="57">
        <v>6309</v>
      </c>
      <c r="BC295" s="42">
        <f t="shared" si="11"/>
        <v>0.10238957700397289</v>
      </c>
    </row>
    <row r="296" spans="2:55" x14ac:dyDescent="0.3">
      <c r="D296" s="57" t="s">
        <v>894</v>
      </c>
      <c r="F296" s="57"/>
      <c r="G296" s="121"/>
      <c r="H296" s="122"/>
      <c r="I296" s="60" t="s">
        <v>895</v>
      </c>
      <c r="M296" s="57">
        <v>23</v>
      </c>
      <c r="N296" s="57" t="s">
        <v>69</v>
      </c>
      <c r="AF296" s="61">
        <v>60000</v>
      </c>
      <c r="AH296" s="57"/>
      <c r="AI296" s="57" t="s">
        <v>896</v>
      </c>
      <c r="AJ296" s="57"/>
      <c r="AK296" s="57"/>
      <c r="AL296" s="57"/>
      <c r="AN296" s="57"/>
      <c r="AO296" s="57"/>
      <c r="AQ296" s="57"/>
      <c r="AR296" s="57"/>
      <c r="AT296" s="57"/>
      <c r="AU296" s="57"/>
      <c r="AY296" s="105"/>
      <c r="BB296" s="57"/>
      <c r="BC296" s="57"/>
    </row>
    <row r="297" spans="2:55" x14ac:dyDescent="0.25">
      <c r="B297" s="57" t="s">
        <v>66</v>
      </c>
      <c r="D297" s="57" t="s">
        <v>909</v>
      </c>
      <c r="F297" s="57"/>
      <c r="G297" s="138">
        <v>6900</v>
      </c>
      <c r="H297" s="139">
        <v>7299</v>
      </c>
      <c r="I297" s="60" t="s">
        <v>694</v>
      </c>
      <c r="J297" s="60" t="s">
        <v>695</v>
      </c>
      <c r="K297" s="60" t="s">
        <v>279</v>
      </c>
      <c r="L297" s="59">
        <v>21</v>
      </c>
      <c r="M297" s="57">
        <v>23</v>
      </c>
      <c r="N297" s="57" t="s">
        <v>69</v>
      </c>
      <c r="AF297" s="61">
        <v>66363.25</v>
      </c>
      <c r="AG297" s="61">
        <f>18931.95+48412.14</f>
        <v>67344.09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2100.9802219513867</v>
      </c>
      <c r="BA297" s="57">
        <v>20.378583078822846</v>
      </c>
      <c r="BB297" s="57">
        <v>42815</v>
      </c>
      <c r="BC297" s="42">
        <f t="shared" ref="BC297:BC323" si="12">BB297/(5280*11.67)</f>
        <v>0.69485017267793614</v>
      </c>
    </row>
    <row r="298" spans="2:55" x14ac:dyDescent="0.25">
      <c r="B298" s="57" t="s">
        <v>66</v>
      </c>
      <c r="F298" s="57"/>
      <c r="G298" s="125">
        <v>5900</v>
      </c>
      <c r="H298" s="126">
        <v>5999</v>
      </c>
      <c r="I298" s="33" t="s">
        <v>696</v>
      </c>
      <c r="J298" s="60" t="s">
        <v>697</v>
      </c>
      <c r="K298" s="60" t="s">
        <v>75</v>
      </c>
      <c r="L298" s="59">
        <v>54</v>
      </c>
      <c r="M298" s="57">
        <v>24</v>
      </c>
      <c r="N298" s="57" t="s">
        <v>69</v>
      </c>
      <c r="AF298" s="61">
        <v>26512.75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713</v>
      </c>
      <c r="BA298" s="57">
        <v>24</v>
      </c>
      <c r="BB298" s="57">
        <v>17105</v>
      </c>
      <c r="BC298" s="42">
        <f t="shared" si="12"/>
        <v>0.27759925735504143</v>
      </c>
    </row>
    <row r="299" spans="2:55" x14ac:dyDescent="0.25">
      <c r="B299" s="57" t="s">
        <v>66</v>
      </c>
      <c r="D299" s="57" t="s">
        <v>910</v>
      </c>
      <c r="F299" s="57"/>
      <c r="G299" s="138">
        <v>7614</v>
      </c>
      <c r="H299" s="139">
        <v>7699</v>
      </c>
      <c r="I299" s="60" t="s">
        <v>698</v>
      </c>
      <c r="J299" s="60" t="s">
        <v>216</v>
      </c>
      <c r="K299" s="60" t="s">
        <v>161</v>
      </c>
      <c r="L299" s="59">
        <v>61</v>
      </c>
      <c r="M299" s="57">
        <v>24</v>
      </c>
      <c r="N299" s="57" t="s">
        <v>69</v>
      </c>
      <c r="AF299" s="61">
        <v>23570.850000000002</v>
      </c>
      <c r="AG299" s="61" t="s">
        <v>911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634</v>
      </c>
      <c r="BA299" s="57">
        <v>24</v>
      </c>
      <c r="BB299" s="57">
        <v>15207</v>
      </c>
      <c r="BC299" s="42">
        <f t="shared" si="12"/>
        <v>0.2467963698683493</v>
      </c>
    </row>
    <row r="300" spans="2:55" x14ac:dyDescent="0.25">
      <c r="E300" s="58"/>
      <c r="G300" s="142"/>
      <c r="H300" s="143"/>
      <c r="I300" s="80" t="s">
        <v>326</v>
      </c>
      <c r="J300" s="80"/>
      <c r="K300" s="80"/>
      <c r="L300" s="74"/>
      <c r="M300" s="79">
        <v>24</v>
      </c>
      <c r="N300" s="79" t="s">
        <v>69</v>
      </c>
      <c r="AB300" s="59"/>
      <c r="AF300" s="119">
        <v>75927.45</v>
      </c>
      <c r="AI300" s="57" t="s">
        <v>159</v>
      </c>
      <c r="AJ300" s="59" t="s">
        <v>327</v>
      </c>
      <c r="AK300" s="61">
        <v>3342.34</v>
      </c>
      <c r="AM300" s="57" t="s">
        <v>328</v>
      </c>
      <c r="AN300" s="61">
        <v>3342.34</v>
      </c>
      <c r="AP300" s="57" t="s">
        <v>329</v>
      </c>
      <c r="AQ300" s="61">
        <v>20822.37</v>
      </c>
      <c r="AS300" s="57" t="s">
        <v>201</v>
      </c>
      <c r="AT300" s="61">
        <v>48420.4</v>
      </c>
      <c r="AY300" s="145" t="s">
        <v>330</v>
      </c>
      <c r="AZ300" s="81"/>
      <c r="BA300" s="74"/>
      <c r="BB300" s="82"/>
      <c r="BC300" s="42">
        <f t="shared" si="12"/>
        <v>0</v>
      </c>
    </row>
    <row r="301" spans="2:55" x14ac:dyDescent="0.25">
      <c r="B301" s="57" t="s">
        <v>66</v>
      </c>
      <c r="E301" s="58"/>
      <c r="G301" s="142">
        <v>7200</v>
      </c>
      <c r="H301" s="143">
        <v>7499</v>
      </c>
      <c r="I301" s="76" t="s">
        <v>197</v>
      </c>
      <c r="J301" s="76" t="s">
        <v>198</v>
      </c>
      <c r="K301" s="76" t="s">
        <v>75</v>
      </c>
      <c r="L301" s="74">
        <v>34</v>
      </c>
      <c r="M301" s="79">
        <v>24</v>
      </c>
      <c r="N301" s="79" t="s">
        <v>69</v>
      </c>
      <c r="AB301" s="59">
        <v>0</v>
      </c>
      <c r="AF301" s="119">
        <v>36798.550000000003</v>
      </c>
      <c r="AY301" s="145" t="s">
        <v>199</v>
      </c>
      <c r="AZ301" s="81">
        <v>1032.2135459281001</v>
      </c>
      <c r="BA301" s="74">
        <v>23</v>
      </c>
      <c r="BB301" s="82">
        <v>23741</v>
      </c>
      <c r="BC301" s="42">
        <f t="shared" si="12"/>
        <v>0.38529575965308616</v>
      </c>
    </row>
    <row r="302" spans="2:55" x14ac:dyDescent="0.25">
      <c r="B302" s="57" t="s">
        <v>66</v>
      </c>
      <c r="F302" s="57"/>
      <c r="G302" s="138">
        <v>5800</v>
      </c>
      <c r="H302" s="139">
        <v>5899</v>
      </c>
      <c r="I302" s="33" t="s">
        <v>699</v>
      </c>
      <c r="J302" s="60" t="s">
        <v>700</v>
      </c>
      <c r="K302" s="60" t="s">
        <v>75</v>
      </c>
      <c r="L302" s="59">
        <v>30</v>
      </c>
      <c r="M302" s="57">
        <v>24</v>
      </c>
      <c r="N302" s="57" t="s">
        <v>69</v>
      </c>
      <c r="AF302" s="61">
        <v>4358.6000000000004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117</v>
      </c>
      <c r="BA302" s="57">
        <v>24</v>
      </c>
      <c r="BB302" s="57">
        <v>2812</v>
      </c>
      <c r="BC302" s="42">
        <f t="shared" si="12"/>
        <v>4.5636311703149753E-2</v>
      </c>
    </row>
    <row r="303" spans="2:55" x14ac:dyDescent="0.25">
      <c r="B303" s="57" t="s">
        <v>66</v>
      </c>
      <c r="D303" s="57" t="s">
        <v>910</v>
      </c>
      <c r="F303" s="57"/>
      <c r="G303" s="138">
        <v>5200</v>
      </c>
      <c r="H303" s="139">
        <v>5599</v>
      </c>
      <c r="I303" s="60" t="s">
        <v>701</v>
      </c>
      <c r="J303" s="60" t="s">
        <v>702</v>
      </c>
      <c r="K303" s="60" t="s">
        <v>160</v>
      </c>
      <c r="L303" s="59">
        <v>39</v>
      </c>
      <c r="M303" s="57">
        <v>24</v>
      </c>
      <c r="N303" s="57" t="s">
        <v>69</v>
      </c>
      <c r="AF303" s="61">
        <v>80906.900000000009</v>
      </c>
      <c r="AG303" s="61">
        <v>9275.65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2211.0708929026341</v>
      </c>
      <c r="BA303" s="57">
        <v>23.607565079686736</v>
      </c>
      <c r="BB303" s="57">
        <v>52198</v>
      </c>
      <c r="BC303" s="42">
        <f t="shared" si="12"/>
        <v>0.84712809327205219</v>
      </c>
    </row>
    <row r="304" spans="2:55" x14ac:dyDescent="0.25">
      <c r="B304" s="57" t="s">
        <v>66</v>
      </c>
      <c r="D304" s="57" t="s">
        <v>912</v>
      </c>
      <c r="F304" s="57"/>
      <c r="G304" s="138">
        <v>550</v>
      </c>
      <c r="H304" s="139">
        <v>5599</v>
      </c>
      <c r="I304" s="60" t="s">
        <v>703</v>
      </c>
      <c r="J304" s="60" t="s">
        <v>702</v>
      </c>
      <c r="K304" s="60" t="s">
        <v>704</v>
      </c>
      <c r="L304" s="59">
        <v>52</v>
      </c>
      <c r="M304" s="57">
        <v>24</v>
      </c>
      <c r="N304" s="57" t="s">
        <v>69</v>
      </c>
      <c r="AF304" s="61">
        <v>21520.2</v>
      </c>
      <c r="AG304" s="61" t="s">
        <v>913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7"/>
      <c r="AZ304" s="57">
        <v>694</v>
      </c>
      <c r="BA304" s="57">
        <v>20</v>
      </c>
      <c r="BB304" s="57">
        <v>13884</v>
      </c>
      <c r="BC304" s="42">
        <f t="shared" si="12"/>
        <v>0.22532523175196698</v>
      </c>
    </row>
    <row r="305" spans="2:55" x14ac:dyDescent="0.25">
      <c r="B305" s="57" t="s">
        <v>66</v>
      </c>
      <c r="F305" s="57"/>
      <c r="G305" s="125">
        <v>6000</v>
      </c>
      <c r="H305" s="126">
        <v>6099</v>
      </c>
      <c r="I305" s="33" t="s">
        <v>705</v>
      </c>
      <c r="J305" s="60" t="s">
        <v>706</v>
      </c>
      <c r="K305" s="60" t="s">
        <v>75</v>
      </c>
      <c r="L305" s="59">
        <v>46</v>
      </c>
      <c r="M305" s="57">
        <v>24</v>
      </c>
      <c r="N305" s="57" t="s">
        <v>69</v>
      </c>
      <c r="AF305" s="61">
        <v>14797.85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27"/>
      <c r="AZ305" s="57">
        <v>398</v>
      </c>
      <c r="BA305" s="57">
        <v>24</v>
      </c>
      <c r="BB305" s="57">
        <v>9547</v>
      </c>
      <c r="BC305" s="42">
        <f t="shared" si="12"/>
        <v>0.15493949780582172</v>
      </c>
    </row>
    <row r="306" spans="2:55" x14ac:dyDescent="0.25">
      <c r="B306" s="57" t="s">
        <v>66</v>
      </c>
      <c r="F306" s="57"/>
      <c r="G306" s="125">
        <v>6800</v>
      </c>
      <c r="H306" s="126">
        <v>6999</v>
      </c>
      <c r="I306" s="33" t="s">
        <v>707</v>
      </c>
      <c r="J306" s="60" t="s">
        <v>708</v>
      </c>
      <c r="K306" s="60" t="s">
        <v>700</v>
      </c>
      <c r="L306" s="59">
        <v>28</v>
      </c>
      <c r="M306" s="57">
        <v>24</v>
      </c>
      <c r="N306" s="57" t="s">
        <v>69</v>
      </c>
      <c r="AF306" s="61">
        <v>30826.400000000001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27"/>
      <c r="AZ306" s="57">
        <v>828.65821567934199</v>
      </c>
      <c r="BA306" s="57">
        <v>24.000244761581982</v>
      </c>
      <c r="BB306" s="57">
        <v>19888</v>
      </c>
      <c r="BC306" s="42">
        <f t="shared" si="12"/>
        <v>0.32276492430734077</v>
      </c>
    </row>
    <row r="307" spans="2:55" x14ac:dyDescent="0.25">
      <c r="B307" s="57" t="s">
        <v>66</v>
      </c>
      <c r="F307" s="57"/>
      <c r="G307" s="125">
        <v>6800</v>
      </c>
      <c r="H307" s="126">
        <v>7099</v>
      </c>
      <c r="I307" s="33" t="s">
        <v>700</v>
      </c>
      <c r="J307" s="60" t="s">
        <v>707</v>
      </c>
      <c r="K307" s="60" t="s">
        <v>708</v>
      </c>
      <c r="L307" s="59">
        <v>36.778867913292039</v>
      </c>
      <c r="M307" s="57">
        <v>24</v>
      </c>
      <c r="N307" s="57" t="s">
        <v>69</v>
      </c>
      <c r="AF307" s="61">
        <v>49972.991999999969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27"/>
      <c r="AZ307" s="57">
        <v>1343.3599999999992</v>
      </c>
      <c r="BA307" s="57">
        <v>24</v>
      </c>
      <c r="BB307" s="57">
        <v>32240.639999999978</v>
      </c>
      <c r="BC307" s="42">
        <f t="shared" si="12"/>
        <v>0.52323751655371153</v>
      </c>
    </row>
    <row r="308" spans="2:55" x14ac:dyDescent="0.25">
      <c r="B308" s="57" t="s">
        <v>66</v>
      </c>
      <c r="F308" s="57"/>
      <c r="G308" s="138">
        <v>6800</v>
      </c>
      <c r="H308" s="139">
        <v>6999</v>
      </c>
      <c r="I308" s="33" t="s">
        <v>706</v>
      </c>
      <c r="J308" s="60" t="s">
        <v>708</v>
      </c>
      <c r="K308" s="60" t="s">
        <v>697</v>
      </c>
      <c r="L308" s="59">
        <v>24</v>
      </c>
      <c r="M308" s="57">
        <v>24</v>
      </c>
      <c r="N308" s="57" t="s">
        <v>69</v>
      </c>
      <c r="AF308" s="61">
        <v>68093.05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27"/>
      <c r="AZ308" s="57">
        <v>1830.4281757396072</v>
      </c>
      <c r="BA308" s="57">
        <v>24.000395416907924</v>
      </c>
      <c r="BB308" s="57">
        <v>43931</v>
      </c>
      <c r="BC308" s="42">
        <f t="shared" si="12"/>
        <v>0.71296188102100699</v>
      </c>
    </row>
    <row r="309" spans="2:55" x14ac:dyDescent="0.25">
      <c r="B309" s="57" t="s">
        <v>66</v>
      </c>
      <c r="D309" s="57" t="s">
        <v>912</v>
      </c>
      <c r="F309" s="57"/>
      <c r="G309" s="138">
        <v>7400</v>
      </c>
      <c r="H309" s="139">
        <v>7699</v>
      </c>
      <c r="I309" s="60" t="s">
        <v>704</v>
      </c>
      <c r="J309" s="60" t="s">
        <v>695</v>
      </c>
      <c r="K309" s="60" t="s">
        <v>75</v>
      </c>
      <c r="L309" s="59">
        <v>68</v>
      </c>
      <c r="M309" s="57">
        <v>24</v>
      </c>
      <c r="N309" s="57" t="s">
        <v>69</v>
      </c>
      <c r="AF309" s="61">
        <v>27816.3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27"/>
      <c r="AZ309" s="57">
        <v>897.28263238182308</v>
      </c>
      <c r="BA309" s="57">
        <v>20.000387115888575</v>
      </c>
      <c r="BB309" s="57">
        <v>17946</v>
      </c>
      <c r="BC309" s="42">
        <f t="shared" si="12"/>
        <v>0.2912479551297032</v>
      </c>
    </row>
    <row r="310" spans="2:55" ht="14.4" thickBot="1" x14ac:dyDescent="0.3">
      <c r="B310" s="57" t="s">
        <v>66</v>
      </c>
      <c r="F310" s="57"/>
      <c r="G310" s="229">
        <v>6000</v>
      </c>
      <c r="H310" s="230">
        <v>6199</v>
      </c>
      <c r="I310" s="33" t="s">
        <v>697</v>
      </c>
      <c r="J310" s="60" t="s">
        <v>706</v>
      </c>
      <c r="K310" s="60" t="s">
        <v>279</v>
      </c>
      <c r="L310" s="59">
        <v>38</v>
      </c>
      <c r="M310" s="57">
        <v>24</v>
      </c>
      <c r="N310" s="57" t="s">
        <v>69</v>
      </c>
      <c r="AF310" s="61">
        <v>35073.4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27"/>
      <c r="AZ310" s="57">
        <v>942.85128630097597</v>
      </c>
      <c r="BA310" s="57">
        <v>23.99954301253052</v>
      </c>
      <c r="BB310" s="57">
        <v>22628</v>
      </c>
      <c r="BC310" s="42">
        <f t="shared" si="12"/>
        <v>0.36723273869803436</v>
      </c>
    </row>
    <row r="311" spans="2:55" x14ac:dyDescent="0.25">
      <c r="B311" s="22" t="s">
        <v>74</v>
      </c>
      <c r="C311" s="22"/>
      <c r="D311" s="22" t="s">
        <v>793</v>
      </c>
      <c r="E311" s="22"/>
      <c r="F311" s="22"/>
      <c r="G311" s="172">
        <v>9303</v>
      </c>
      <c r="H311" s="172">
        <v>9799</v>
      </c>
      <c r="I311" s="28" t="s">
        <v>259</v>
      </c>
      <c r="J311" s="28" t="s">
        <v>280</v>
      </c>
      <c r="K311" s="28" t="s">
        <v>200</v>
      </c>
      <c r="L311" s="29">
        <v>22</v>
      </c>
      <c r="M311" s="22">
        <v>25</v>
      </c>
      <c r="N311" s="22" t="s">
        <v>73</v>
      </c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>
        <v>274825.25</v>
      </c>
      <c r="AG311" s="43">
        <v>285503.59000000003</v>
      </c>
      <c r="AH311" s="22" t="s">
        <v>76</v>
      </c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192"/>
      <c r="AZ311" s="57">
        <v>2814.6936495395503</v>
      </c>
      <c r="BA311" s="57">
        <v>55.79399378887657</v>
      </c>
      <c r="BB311" s="57">
        <v>157043</v>
      </c>
      <c r="BC311" s="42">
        <f t="shared" si="12"/>
        <v>2.5486711588896678</v>
      </c>
    </row>
    <row r="312" spans="2:55" x14ac:dyDescent="0.25">
      <c r="B312" s="22" t="s">
        <v>66</v>
      </c>
      <c r="C312" s="22"/>
      <c r="D312" s="22" t="s">
        <v>875</v>
      </c>
      <c r="E312" s="22"/>
      <c r="F312" s="22"/>
      <c r="G312" s="172">
        <v>1800</v>
      </c>
      <c r="H312" s="172">
        <v>1899</v>
      </c>
      <c r="I312" s="28" t="s">
        <v>709</v>
      </c>
      <c r="J312" s="28" t="s">
        <v>710</v>
      </c>
      <c r="K312" s="28" t="s">
        <v>75</v>
      </c>
      <c r="L312" s="29">
        <v>39</v>
      </c>
      <c r="M312" s="22">
        <v>25</v>
      </c>
      <c r="N312" s="22" t="s">
        <v>69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>
        <v>45475.450000000004</v>
      </c>
      <c r="AG312" s="61" t="s">
        <v>876</v>
      </c>
      <c r="AH312" s="57" t="s">
        <v>914</v>
      </c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1128.4373892043259</v>
      </c>
      <c r="BA312" s="57">
        <v>25.999670234861028</v>
      </c>
      <c r="BB312" s="57">
        <v>29339</v>
      </c>
      <c r="BC312" s="42">
        <f t="shared" si="12"/>
        <v>0.47614642569655424</v>
      </c>
    </row>
    <row r="313" spans="2:55" x14ac:dyDescent="0.25">
      <c r="B313" s="22" t="s">
        <v>66</v>
      </c>
      <c r="C313" s="22"/>
      <c r="D313" s="22" t="s">
        <v>875</v>
      </c>
      <c r="E313" s="22"/>
      <c r="F313" s="22"/>
      <c r="G313" s="172">
        <v>1000</v>
      </c>
      <c r="H313" s="172">
        <v>1699</v>
      </c>
      <c r="I313" s="28" t="s">
        <v>715</v>
      </c>
      <c r="J313" s="28" t="s">
        <v>200</v>
      </c>
      <c r="K313" s="28" t="s">
        <v>75</v>
      </c>
      <c r="L313" s="29">
        <v>30</v>
      </c>
      <c r="M313" s="22">
        <v>25</v>
      </c>
      <c r="N313" s="22" t="s">
        <v>69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>
        <v>153572.45000000001</v>
      </c>
      <c r="AG313" s="61">
        <f>23445.81+36246.02+147629.48</f>
        <v>207321.31</v>
      </c>
      <c r="AH313" s="57" t="s">
        <v>914</v>
      </c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4254</v>
      </c>
      <c r="BA313" s="57">
        <v>23.297181827837772</v>
      </c>
      <c r="BB313" s="57">
        <v>99079</v>
      </c>
      <c r="BC313" s="42">
        <f t="shared" si="12"/>
        <v>1.6079659058450833</v>
      </c>
    </row>
    <row r="314" spans="2:55" x14ac:dyDescent="0.25">
      <c r="B314" s="22" t="s">
        <v>66</v>
      </c>
      <c r="C314" s="22"/>
      <c r="D314" s="22" t="s">
        <v>875</v>
      </c>
      <c r="E314" s="22"/>
      <c r="F314" s="22"/>
      <c r="G314" s="172">
        <v>1900</v>
      </c>
      <c r="H314" s="172">
        <v>1999</v>
      </c>
      <c r="I314" s="28" t="s">
        <v>723</v>
      </c>
      <c r="J314" s="28" t="s">
        <v>75</v>
      </c>
      <c r="K314" s="28" t="s">
        <v>724</v>
      </c>
      <c r="L314" s="29">
        <v>62</v>
      </c>
      <c r="M314" s="22">
        <v>25</v>
      </c>
      <c r="N314" s="22" t="s">
        <v>69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>
        <v>8098.75</v>
      </c>
      <c r="AG314" s="61" t="s">
        <v>876</v>
      </c>
      <c r="AH314" s="57" t="s">
        <v>914</v>
      </c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237.48009936596401</v>
      </c>
      <c r="BA314" s="57">
        <v>22</v>
      </c>
      <c r="BB314" s="57">
        <v>5225</v>
      </c>
      <c r="BC314" s="42">
        <f t="shared" si="12"/>
        <v>8.4797200799771502E-2</v>
      </c>
    </row>
    <row r="315" spans="2:55" x14ac:dyDescent="0.25">
      <c r="B315" s="22" t="s">
        <v>66</v>
      </c>
      <c r="C315" s="22"/>
      <c r="D315" s="22" t="s">
        <v>875</v>
      </c>
      <c r="E315" s="22"/>
      <c r="F315" s="22"/>
      <c r="G315" s="172">
        <v>7900</v>
      </c>
      <c r="H315" s="172">
        <v>7999</v>
      </c>
      <c r="I315" s="28" t="s">
        <v>724</v>
      </c>
      <c r="J315" s="28" t="s">
        <v>75</v>
      </c>
      <c r="K315" s="28" t="s">
        <v>709</v>
      </c>
      <c r="L315" s="29">
        <v>52</v>
      </c>
      <c r="M315" s="22">
        <v>25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18855.75</v>
      </c>
      <c r="AG315" s="61" t="s">
        <v>876</v>
      </c>
      <c r="AH315" s="57" t="s">
        <v>914</v>
      </c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552.97358892232398</v>
      </c>
      <c r="BA315" s="57">
        <v>21.999242357502201</v>
      </c>
      <c r="BB315" s="57">
        <v>12165</v>
      </c>
      <c r="BC315" s="42">
        <f t="shared" si="12"/>
        <v>0.19742735841707565</v>
      </c>
    </row>
    <row r="316" spans="2:55" x14ac:dyDescent="0.3">
      <c r="B316" s="22" t="s">
        <v>66</v>
      </c>
      <c r="C316" s="22"/>
      <c r="D316" s="22" t="s">
        <v>836</v>
      </c>
      <c r="E316" s="22"/>
      <c r="F316" s="22"/>
      <c r="G316" s="22"/>
      <c r="H316" s="22"/>
      <c r="I316" s="28" t="s">
        <v>711</v>
      </c>
      <c r="J316" s="28" t="s">
        <v>712</v>
      </c>
      <c r="K316" s="28" t="s">
        <v>713</v>
      </c>
      <c r="L316" s="29"/>
      <c r="M316" s="22">
        <v>25</v>
      </c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/>
      <c r="AG316" s="43" t="s">
        <v>837</v>
      </c>
      <c r="AH316" s="22" t="s">
        <v>801</v>
      </c>
      <c r="AI316" s="22" t="s">
        <v>123</v>
      </c>
      <c r="AJ316" s="22" t="s">
        <v>714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BB316" s="57">
        <v>16436</v>
      </c>
      <c r="BC316" s="42">
        <f t="shared" si="12"/>
        <v>0.26674196982680276</v>
      </c>
    </row>
    <row r="317" spans="2:55" x14ac:dyDescent="0.3">
      <c r="B317" s="22" t="s">
        <v>66</v>
      </c>
      <c r="C317" s="22"/>
      <c r="D317" s="22" t="s">
        <v>836</v>
      </c>
      <c r="E317" s="22"/>
      <c r="F317" s="22"/>
      <c r="G317" s="22"/>
      <c r="H317" s="22"/>
      <c r="I317" s="28" t="s">
        <v>716</v>
      </c>
      <c r="J317" s="28" t="s">
        <v>717</v>
      </c>
      <c r="K317" s="28" t="s">
        <v>75</v>
      </c>
      <c r="L317" s="29"/>
      <c r="M317" s="22">
        <v>25</v>
      </c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/>
      <c r="AG317" s="43" t="s">
        <v>838</v>
      </c>
      <c r="AH317" s="22" t="s">
        <v>801</v>
      </c>
      <c r="AI317" s="22" t="s">
        <v>123</v>
      </c>
      <c r="AJ317" s="22" t="s">
        <v>714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BB317" s="57">
        <v>11639</v>
      </c>
      <c r="BC317" s="42">
        <f t="shared" si="12"/>
        <v>0.18889083638440965</v>
      </c>
    </row>
    <row r="318" spans="2:55" x14ac:dyDescent="0.3">
      <c r="B318" s="22" t="s">
        <v>66</v>
      </c>
      <c r="C318" s="22"/>
      <c r="D318" s="22" t="s">
        <v>836</v>
      </c>
      <c r="E318" s="22"/>
      <c r="F318" s="22"/>
      <c r="G318" s="22"/>
      <c r="H318" s="22"/>
      <c r="I318" s="28" t="s">
        <v>718</v>
      </c>
      <c r="J318" s="28" t="s">
        <v>719</v>
      </c>
      <c r="K318" s="28" t="s">
        <v>75</v>
      </c>
      <c r="L318" s="29"/>
      <c r="M318" s="22">
        <v>25</v>
      </c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/>
      <c r="AG318" s="43" t="s">
        <v>838</v>
      </c>
      <c r="AH318" s="22" t="s">
        <v>801</v>
      </c>
      <c r="AI318" s="22" t="s">
        <v>123</v>
      </c>
      <c r="AJ318" s="22" t="s">
        <v>714</v>
      </c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BB318" s="57">
        <v>58190</v>
      </c>
      <c r="BC318" s="42">
        <f t="shared" si="12"/>
        <v>0.94437303627534996</v>
      </c>
    </row>
    <row r="319" spans="2:55" x14ac:dyDescent="0.3">
      <c r="B319" s="22" t="s">
        <v>66</v>
      </c>
      <c r="C319" s="22"/>
      <c r="D319" s="22" t="s">
        <v>836</v>
      </c>
      <c r="E319" s="22"/>
      <c r="F319" s="22"/>
      <c r="G319" s="22"/>
      <c r="H319" s="22"/>
      <c r="I319" s="28" t="s">
        <v>717</v>
      </c>
      <c r="J319" s="28" t="s">
        <v>720</v>
      </c>
      <c r="K319" s="28" t="s">
        <v>260</v>
      </c>
      <c r="L319" s="29"/>
      <c r="M319" s="22">
        <v>25</v>
      </c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/>
      <c r="AG319" s="43" t="s">
        <v>838</v>
      </c>
      <c r="AH319" s="22" t="s">
        <v>801</v>
      </c>
      <c r="AI319" s="22" t="s">
        <v>123</v>
      </c>
      <c r="AJ319" s="22" t="s">
        <v>714</v>
      </c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BB319" s="57">
        <v>53784</v>
      </c>
      <c r="BC319" s="42">
        <f t="shared" si="12"/>
        <v>0.87286749240476746</v>
      </c>
    </row>
    <row r="320" spans="2:55" x14ac:dyDescent="0.3">
      <c r="B320" s="22" t="s">
        <v>66</v>
      </c>
      <c r="C320" s="22"/>
      <c r="D320" s="22" t="s">
        <v>836</v>
      </c>
      <c r="E320" s="22"/>
      <c r="F320" s="22"/>
      <c r="G320" s="22"/>
      <c r="H320" s="22"/>
      <c r="I320" s="28" t="s">
        <v>725</v>
      </c>
      <c r="J320" s="28" t="s">
        <v>719</v>
      </c>
      <c r="K320" s="28" t="s">
        <v>75</v>
      </c>
      <c r="L320" s="29"/>
      <c r="M320" s="22">
        <v>25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838</v>
      </c>
      <c r="AH320" s="22" t="s">
        <v>801</v>
      </c>
      <c r="AI320" s="22" t="s">
        <v>123</v>
      </c>
      <c r="AJ320" s="22" t="s">
        <v>714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BB320" s="57">
        <v>9827</v>
      </c>
      <c r="BC320" s="42">
        <f t="shared" si="12"/>
        <v>0.15948365402092909</v>
      </c>
    </row>
    <row r="321" spans="2:55" x14ac:dyDescent="0.3">
      <c r="B321" s="22" t="s">
        <v>66</v>
      </c>
      <c r="C321" s="22"/>
      <c r="D321" s="22" t="s">
        <v>836</v>
      </c>
      <c r="E321" s="22"/>
      <c r="F321" s="22"/>
      <c r="G321" s="22"/>
      <c r="H321" s="22"/>
      <c r="I321" s="28" t="s">
        <v>719</v>
      </c>
      <c r="J321" s="28" t="s">
        <v>726</v>
      </c>
      <c r="K321" s="28" t="s">
        <v>75</v>
      </c>
      <c r="L321" s="29"/>
      <c r="M321" s="22">
        <v>25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838</v>
      </c>
      <c r="AH321" s="22" t="s">
        <v>801</v>
      </c>
      <c r="AI321" s="22" t="s">
        <v>123</v>
      </c>
      <c r="AJ321" s="22" t="s">
        <v>714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BB321" s="57">
        <v>32604</v>
      </c>
      <c r="BC321" s="42">
        <f t="shared" si="12"/>
        <v>0.52913453299057411</v>
      </c>
    </row>
    <row r="322" spans="2:55" x14ac:dyDescent="0.3">
      <c r="B322" s="22" t="s">
        <v>66</v>
      </c>
      <c r="C322" s="22"/>
      <c r="D322" s="22" t="s">
        <v>836</v>
      </c>
      <c r="E322" s="22"/>
      <c r="F322" s="22"/>
      <c r="G322" s="22"/>
      <c r="H322" s="22"/>
      <c r="I322" s="28" t="s">
        <v>728</v>
      </c>
      <c r="J322" s="28" t="s">
        <v>717</v>
      </c>
      <c r="K322" s="28" t="s">
        <v>717</v>
      </c>
      <c r="L322" s="29"/>
      <c r="M322" s="22">
        <v>25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43" t="s">
        <v>838</v>
      </c>
      <c r="AH322" s="22" t="s">
        <v>801</v>
      </c>
      <c r="AI322" s="22" t="s">
        <v>123</v>
      </c>
      <c r="AJ322" s="22" t="s">
        <v>714</v>
      </c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BB322" s="57">
        <v>57023</v>
      </c>
      <c r="BC322" s="42">
        <f t="shared" si="12"/>
        <v>0.92543364233595593</v>
      </c>
    </row>
    <row r="323" spans="2:55" x14ac:dyDescent="0.3">
      <c r="B323" s="22" t="s">
        <v>66</v>
      </c>
      <c r="C323" s="22"/>
      <c r="D323" s="22" t="s">
        <v>836</v>
      </c>
      <c r="E323" s="22"/>
      <c r="F323" s="22"/>
      <c r="G323" s="22"/>
      <c r="H323" s="22"/>
      <c r="I323" s="28" t="s">
        <v>729</v>
      </c>
      <c r="J323" s="28" t="s">
        <v>730</v>
      </c>
      <c r="K323" s="28" t="s">
        <v>75</v>
      </c>
      <c r="L323" s="29"/>
      <c r="M323" s="22">
        <v>25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43" t="s">
        <v>838</v>
      </c>
      <c r="AH323" s="22" t="s">
        <v>801</v>
      </c>
      <c r="AI323" s="22" t="s">
        <v>123</v>
      </c>
      <c r="AJ323" s="22" t="s">
        <v>731</v>
      </c>
      <c r="AK323" s="22">
        <v>225809.78</v>
      </c>
      <c r="AL323" s="22"/>
      <c r="AM323" s="22" t="s">
        <v>732</v>
      </c>
      <c r="AN323" s="22">
        <v>103190.22</v>
      </c>
      <c r="AO323" s="22"/>
      <c r="AP323" s="22" t="s">
        <v>733</v>
      </c>
      <c r="AQ323" s="22">
        <v>100000</v>
      </c>
      <c r="AR323" s="22"/>
      <c r="AS323" s="22"/>
      <c r="AT323" s="22"/>
      <c r="AU323" s="22"/>
      <c r="AV323" s="22"/>
      <c r="AW323" s="22"/>
      <c r="AX323" s="22"/>
      <c r="AY323" s="22"/>
      <c r="BB323" s="57">
        <v>39914</v>
      </c>
      <c r="BC323" s="42">
        <f t="shared" si="12"/>
        <v>0.64776946846355588</v>
      </c>
    </row>
    <row r="324" spans="2:55" x14ac:dyDescent="0.3">
      <c r="D324" s="57" t="s">
        <v>918</v>
      </c>
      <c r="F324" s="57"/>
      <c r="G324" s="57"/>
      <c r="H324" s="57"/>
      <c r="I324" s="60" t="s">
        <v>919</v>
      </c>
      <c r="J324" s="60" t="s">
        <v>89</v>
      </c>
      <c r="K324" s="60" t="s">
        <v>148</v>
      </c>
      <c r="M324" s="57">
        <v>25</v>
      </c>
      <c r="AF324" s="61">
        <v>210000</v>
      </c>
      <c r="AH324" s="57"/>
      <c r="AI324" s="57" t="s">
        <v>920</v>
      </c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25">
      <c r="B325" s="57" t="s">
        <v>66</v>
      </c>
      <c r="D325" s="57" t="s">
        <v>875</v>
      </c>
      <c r="F325" s="57"/>
      <c r="G325" s="118">
        <v>7900</v>
      </c>
      <c r="H325" s="118">
        <v>8399</v>
      </c>
      <c r="I325" s="206" t="s">
        <v>710</v>
      </c>
      <c r="J325" s="206" t="s">
        <v>721</v>
      </c>
      <c r="K325" s="206" t="s">
        <v>277</v>
      </c>
      <c r="L325" s="59">
        <v>26</v>
      </c>
      <c r="M325" s="57">
        <v>25</v>
      </c>
      <c r="N325" s="57" t="s">
        <v>69</v>
      </c>
      <c r="AF325" s="61">
        <v>70776.100000000006</v>
      </c>
      <c r="AG325" s="61" t="s">
        <v>876</v>
      </c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120" t="s">
        <v>877</v>
      </c>
      <c r="AZ325" s="57">
        <v>3055.009135275654</v>
      </c>
      <c r="BA325" s="57">
        <v>14.946600150143221</v>
      </c>
      <c r="BB325" s="57">
        <v>45662</v>
      </c>
      <c r="BC325" s="42">
        <f t="shared" ref="BC325:BC337" si="13">BB325/(5280*11.67)</f>
        <v>0.74105450390797434</v>
      </c>
    </row>
    <row r="326" spans="2:55" x14ac:dyDescent="0.25">
      <c r="B326" s="57" t="s">
        <v>74</v>
      </c>
      <c r="D326" s="57" t="s">
        <v>915</v>
      </c>
      <c r="F326" s="57"/>
      <c r="G326" s="118">
        <v>7100</v>
      </c>
      <c r="H326" s="118">
        <v>8299</v>
      </c>
      <c r="I326" s="60" t="s">
        <v>727</v>
      </c>
      <c r="J326" s="60" t="s">
        <v>253</v>
      </c>
      <c r="K326" s="60" t="s">
        <v>99</v>
      </c>
      <c r="L326" s="59">
        <v>22</v>
      </c>
      <c r="M326" s="57">
        <v>25</v>
      </c>
      <c r="N326" s="57" t="s">
        <v>71</v>
      </c>
      <c r="AF326" s="61">
        <v>390484.05</v>
      </c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117"/>
      <c r="AZ326" s="57">
        <v>11697.799689044397</v>
      </c>
      <c r="BA326" s="57">
        <v>20.23089865538061</v>
      </c>
      <c r="BB326" s="57">
        <v>236657</v>
      </c>
      <c r="BC326" s="42">
        <f t="shared" si="13"/>
        <v>3.8407370621380905</v>
      </c>
    </row>
    <row r="327" spans="2:55" x14ac:dyDescent="0.25">
      <c r="B327" s="22" t="s">
        <v>66</v>
      </c>
      <c r="C327" s="22"/>
      <c r="D327" s="22" t="s">
        <v>794</v>
      </c>
      <c r="E327" s="22"/>
      <c r="F327" s="22"/>
      <c r="G327" s="172">
        <v>3400</v>
      </c>
      <c r="H327" s="172">
        <v>3499</v>
      </c>
      <c r="I327" s="28" t="s">
        <v>741</v>
      </c>
      <c r="J327" s="28" t="s">
        <v>96</v>
      </c>
      <c r="K327" s="28" t="s">
        <v>742</v>
      </c>
      <c r="L327" s="29">
        <v>45</v>
      </c>
      <c r="M327" s="22">
        <v>26</v>
      </c>
      <c r="N327" s="22" t="s">
        <v>69</v>
      </c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>
        <v>13049.45</v>
      </c>
      <c r="AG327" s="22">
        <v>49914.82</v>
      </c>
      <c r="AH327" s="43" t="s">
        <v>761</v>
      </c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192"/>
      <c r="AZ327" s="57">
        <v>351</v>
      </c>
      <c r="BA327" s="57">
        <v>24</v>
      </c>
      <c r="BB327" s="57">
        <v>8419</v>
      </c>
      <c r="BC327" s="42">
        <f t="shared" si="13"/>
        <v>0.13663303991067488</v>
      </c>
    </row>
    <row r="328" spans="2:55" x14ac:dyDescent="0.25">
      <c r="B328" s="22" t="s">
        <v>66</v>
      </c>
      <c r="C328" s="22"/>
      <c r="D328" s="22" t="s">
        <v>795</v>
      </c>
      <c r="E328" s="22"/>
      <c r="F328" s="22"/>
      <c r="G328" s="172">
        <v>3800</v>
      </c>
      <c r="H328" s="172">
        <v>4299</v>
      </c>
      <c r="I328" s="28" t="s">
        <v>748</v>
      </c>
      <c r="J328" s="28" t="s">
        <v>749</v>
      </c>
      <c r="K328" s="28" t="s">
        <v>750</v>
      </c>
      <c r="L328" s="29">
        <v>33</v>
      </c>
      <c r="M328" s="22">
        <v>26</v>
      </c>
      <c r="N328" s="22" t="s">
        <v>69</v>
      </c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>
        <v>115834.6</v>
      </c>
      <c r="AG328" s="22">
        <f>308980.9+1938</f>
        <v>310918.90000000002</v>
      </c>
      <c r="AH328" s="43" t="s">
        <v>761</v>
      </c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192"/>
      <c r="AZ328" s="57">
        <v>3135.2058706127718</v>
      </c>
      <c r="BA328" s="57">
        <v>23.8363932335307</v>
      </c>
      <c r="BB328" s="57">
        <v>74732</v>
      </c>
      <c r="BC328" s="42">
        <f t="shared" si="13"/>
        <v>1.2128352938121576</v>
      </c>
    </row>
    <row r="329" spans="2:55" x14ac:dyDescent="0.25">
      <c r="B329" s="22" t="s">
        <v>66</v>
      </c>
      <c r="C329" s="22"/>
      <c r="D329" s="22" t="s">
        <v>794</v>
      </c>
      <c r="E329" s="22"/>
      <c r="F329" s="22"/>
      <c r="G329" s="172">
        <v>3100</v>
      </c>
      <c r="H329" s="172">
        <v>3399</v>
      </c>
      <c r="I329" s="28" t="s">
        <v>742</v>
      </c>
      <c r="J329" s="28" t="s">
        <v>751</v>
      </c>
      <c r="K329" s="28" t="s">
        <v>75</v>
      </c>
      <c r="L329" s="29">
        <v>40</v>
      </c>
      <c r="M329" s="22">
        <v>26</v>
      </c>
      <c r="N329" s="22" t="s">
        <v>69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>
        <v>52848.800000000003</v>
      </c>
      <c r="AG329" s="22" t="s">
        <v>807</v>
      </c>
      <c r="AH329" s="43" t="s">
        <v>761</v>
      </c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192"/>
      <c r="AZ329" s="57">
        <v>1433.544992607337</v>
      </c>
      <c r="BA329" s="57">
        <v>23.784394752749314</v>
      </c>
      <c r="BB329" s="57">
        <v>34096</v>
      </c>
      <c r="BC329" s="42">
        <f t="shared" si="13"/>
        <v>0.55334839396536051</v>
      </c>
    </row>
    <row r="330" spans="2:55" x14ac:dyDescent="0.25">
      <c r="B330" s="22" t="s">
        <v>66</v>
      </c>
      <c r="C330" s="22"/>
      <c r="D330" s="22" t="s">
        <v>795</v>
      </c>
      <c r="E330" s="22"/>
      <c r="F330" s="22"/>
      <c r="G330" s="172">
        <v>3000</v>
      </c>
      <c r="H330" s="172">
        <v>3099</v>
      </c>
      <c r="I330" s="28" t="s">
        <v>752</v>
      </c>
      <c r="J330" s="28" t="s">
        <v>748</v>
      </c>
      <c r="K330" s="28" t="s">
        <v>753</v>
      </c>
      <c r="L330" s="29">
        <v>51</v>
      </c>
      <c r="M330" s="22">
        <v>26</v>
      </c>
      <c r="N330" s="22" t="s">
        <v>69</v>
      </c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>
        <v>45653.700000000004</v>
      </c>
      <c r="AG330" s="22" t="s">
        <v>808</v>
      </c>
      <c r="AH330" s="43" t="s">
        <v>761</v>
      </c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192"/>
      <c r="AZ330" s="57">
        <v>1339</v>
      </c>
      <c r="BA330" s="57">
        <v>22</v>
      </c>
      <c r="BB330" s="57">
        <v>29454</v>
      </c>
      <c r="BC330" s="42">
        <f t="shared" si="13"/>
        <v>0.47801277557061622</v>
      </c>
    </row>
    <row r="331" spans="2:55" x14ac:dyDescent="0.25">
      <c r="B331" s="22" t="s">
        <v>66</v>
      </c>
      <c r="C331" s="22"/>
      <c r="D331" s="22" t="s">
        <v>795</v>
      </c>
      <c r="E331" s="22"/>
      <c r="F331" s="22"/>
      <c r="G331" s="172">
        <v>3000</v>
      </c>
      <c r="H331" s="172">
        <v>3199</v>
      </c>
      <c r="I331" s="28" t="s">
        <v>757</v>
      </c>
      <c r="J331" s="28" t="s">
        <v>117</v>
      </c>
      <c r="K331" s="28" t="s">
        <v>758</v>
      </c>
      <c r="L331" s="29">
        <v>44</v>
      </c>
      <c r="M331" s="22">
        <v>26</v>
      </c>
      <c r="N331" s="22" t="s">
        <v>69</v>
      </c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77986.7</v>
      </c>
      <c r="AG331" s="22" t="s">
        <v>808</v>
      </c>
      <c r="AH331" s="43" t="s">
        <v>761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192"/>
      <c r="AZ331" s="57">
        <v>2287.0093756185179</v>
      </c>
      <c r="BA331" s="57">
        <v>21.999909810773147</v>
      </c>
      <c r="BB331" s="57">
        <v>50314</v>
      </c>
      <c r="BC331" s="42">
        <f t="shared" si="13"/>
        <v>0.81655241359611541</v>
      </c>
    </row>
    <row r="332" spans="2:55" x14ac:dyDescent="0.3">
      <c r="B332" s="22" t="s">
        <v>66</v>
      </c>
      <c r="C332" s="22"/>
      <c r="D332" s="22" t="s">
        <v>860</v>
      </c>
      <c r="E332" s="22"/>
      <c r="F332" s="22"/>
      <c r="G332" s="22"/>
      <c r="H332" s="22"/>
      <c r="I332" s="28" t="s">
        <v>734</v>
      </c>
      <c r="J332" s="28" t="s">
        <v>735</v>
      </c>
      <c r="K332" s="28" t="s">
        <v>75</v>
      </c>
      <c r="L332" s="29"/>
      <c r="M332" s="22">
        <v>26</v>
      </c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/>
      <c r="AG332" s="43" t="s">
        <v>861</v>
      </c>
      <c r="AH332" s="22" t="s">
        <v>868</v>
      </c>
      <c r="AI332" s="22" t="s">
        <v>123</v>
      </c>
      <c r="AJ332" s="22" t="s">
        <v>736</v>
      </c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>
        <v>4864</v>
      </c>
      <c r="BC332" s="42">
        <f t="shared" si="13"/>
        <v>7.8938485108150921E-2</v>
      </c>
    </row>
    <row r="333" spans="2:55" x14ac:dyDescent="0.3">
      <c r="B333" s="22" t="s">
        <v>66</v>
      </c>
      <c r="C333" s="22"/>
      <c r="D333" s="22" t="s">
        <v>860</v>
      </c>
      <c r="E333" s="22"/>
      <c r="F333" s="22"/>
      <c r="G333" s="22"/>
      <c r="H333" s="22"/>
      <c r="I333" s="28" t="s">
        <v>743</v>
      </c>
      <c r="J333" s="28" t="s">
        <v>744</v>
      </c>
      <c r="K333" s="28" t="s">
        <v>745</v>
      </c>
      <c r="L333" s="29"/>
      <c r="M333" s="22">
        <v>26</v>
      </c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/>
      <c r="AG333" s="43" t="s">
        <v>861</v>
      </c>
      <c r="AH333" s="22" t="s">
        <v>868</v>
      </c>
      <c r="AI333" s="22" t="s">
        <v>123</v>
      </c>
      <c r="AJ333" s="22" t="s">
        <v>736</v>
      </c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>
        <v>7520</v>
      </c>
      <c r="BC333" s="42">
        <f t="shared" si="13"/>
        <v>0.12204305263431228</v>
      </c>
    </row>
    <row r="334" spans="2:55" x14ac:dyDescent="0.3">
      <c r="B334" s="22" t="s">
        <v>66</v>
      </c>
      <c r="C334" s="22"/>
      <c r="D334" s="22" t="s">
        <v>860</v>
      </c>
      <c r="E334" s="22"/>
      <c r="F334" s="22"/>
      <c r="G334" s="22"/>
      <c r="H334" s="22"/>
      <c r="I334" s="28" t="s">
        <v>745</v>
      </c>
      <c r="J334" s="28" t="s">
        <v>217</v>
      </c>
      <c r="K334" s="28" t="s">
        <v>75</v>
      </c>
      <c r="L334" s="29"/>
      <c r="M334" s="22">
        <v>26</v>
      </c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43"/>
      <c r="AG334" s="22">
        <f>6862.7+80289.3</f>
        <v>87152</v>
      </c>
      <c r="AH334" s="22" t="s">
        <v>868</v>
      </c>
      <c r="AI334" s="22" t="s">
        <v>123</v>
      </c>
      <c r="AJ334" s="22" t="s">
        <v>754</v>
      </c>
      <c r="AK334" s="22">
        <v>30362</v>
      </c>
      <c r="AL334" s="22"/>
      <c r="AM334" s="22" t="s">
        <v>755</v>
      </c>
      <c r="AN334" s="22">
        <v>79500</v>
      </c>
      <c r="AO334" s="22"/>
      <c r="AP334" s="22" t="s">
        <v>756</v>
      </c>
      <c r="AQ334" s="22">
        <v>39638</v>
      </c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>
        <v>41907</v>
      </c>
      <c r="BC334" s="42">
        <f t="shared" si="13"/>
        <v>0.68011412323751652</v>
      </c>
    </row>
    <row r="335" spans="2:55" x14ac:dyDescent="0.3">
      <c r="B335" s="22" t="s">
        <v>66</v>
      </c>
      <c r="C335" s="22"/>
      <c r="D335" s="22" t="s">
        <v>860</v>
      </c>
      <c r="E335" s="22"/>
      <c r="F335" s="22"/>
      <c r="G335" s="22"/>
      <c r="H335" s="22"/>
      <c r="I335" s="28" t="s">
        <v>759</v>
      </c>
      <c r="J335" s="28" t="s">
        <v>745</v>
      </c>
      <c r="K335" s="28" t="s">
        <v>745</v>
      </c>
      <c r="L335" s="29"/>
      <c r="M335" s="22">
        <v>26</v>
      </c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/>
      <c r="AG335" s="22" t="s">
        <v>861</v>
      </c>
      <c r="AH335" s="22" t="s">
        <v>868</v>
      </c>
      <c r="AI335" s="22" t="s">
        <v>123</v>
      </c>
      <c r="AJ335" s="22" t="s">
        <v>736</v>
      </c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>
        <v>31457</v>
      </c>
      <c r="BC335" s="42">
        <f t="shared" si="13"/>
        <v>0.51051972163797354</v>
      </c>
    </row>
    <row r="336" spans="2:55" x14ac:dyDescent="0.25">
      <c r="B336" s="22" t="s">
        <v>66</v>
      </c>
      <c r="C336" s="22"/>
      <c r="D336" s="22" t="s">
        <v>737</v>
      </c>
      <c r="E336" s="22"/>
      <c r="F336" s="22"/>
      <c r="G336" s="172">
        <v>100</v>
      </c>
      <c r="H336" s="172">
        <v>1099</v>
      </c>
      <c r="I336" s="28" t="s">
        <v>149</v>
      </c>
      <c r="J336" s="28" t="s">
        <v>632</v>
      </c>
      <c r="K336" s="28" t="s">
        <v>738</v>
      </c>
      <c r="L336" s="29">
        <v>45</v>
      </c>
      <c r="M336" s="22">
        <v>26</v>
      </c>
      <c r="N336" s="22" t="s">
        <v>71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43">
        <v>199070.84999999998</v>
      </c>
      <c r="AG336" s="43" t="s">
        <v>739</v>
      </c>
      <c r="AH336" s="22" t="s">
        <v>801</v>
      </c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02" t="s">
        <v>740</v>
      </c>
      <c r="AZ336" s="57">
        <v>5308</v>
      </c>
      <c r="BA336" s="57">
        <v>23</v>
      </c>
      <c r="BB336" s="57">
        <v>120649</v>
      </c>
      <c r="BC336" s="42">
        <f t="shared" si="13"/>
        <v>1.9580282257017476</v>
      </c>
    </row>
    <row r="337" spans="1:55" x14ac:dyDescent="0.25">
      <c r="B337" s="22" t="s">
        <v>66</v>
      </c>
      <c r="C337" s="22"/>
      <c r="D337" s="22" t="s">
        <v>737</v>
      </c>
      <c r="E337" s="22"/>
      <c r="F337" s="22"/>
      <c r="G337" s="172">
        <v>3800</v>
      </c>
      <c r="H337" s="172">
        <v>4299</v>
      </c>
      <c r="I337" s="28" t="s">
        <v>738</v>
      </c>
      <c r="J337" s="28" t="s">
        <v>746</v>
      </c>
      <c r="K337" s="28" t="s">
        <v>747</v>
      </c>
      <c r="L337" s="29">
        <v>38</v>
      </c>
      <c r="M337" s="22">
        <v>26</v>
      </c>
      <c r="N337" s="22" t="s">
        <v>71</v>
      </c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43">
        <v>217118.55</v>
      </c>
      <c r="AG337" s="43">
        <f>404228.2+10944.15</f>
        <v>415172.35000000003</v>
      </c>
      <c r="AH337" s="22" t="s">
        <v>809</v>
      </c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192"/>
      <c r="AZ337" s="57">
        <v>2633.6159911301352</v>
      </c>
      <c r="BA337" s="57">
        <v>49.964383738243285</v>
      </c>
      <c r="BB337" s="57">
        <v>131587</v>
      </c>
      <c r="BC337" s="42">
        <f t="shared" si="13"/>
        <v>2.135542442419049</v>
      </c>
    </row>
    <row r="338" spans="1:55" x14ac:dyDescent="0.25">
      <c r="A338" s="22"/>
      <c r="B338" s="22"/>
      <c r="C338" s="22"/>
      <c r="D338" s="22" t="s">
        <v>858</v>
      </c>
      <c r="E338" s="26"/>
      <c r="F338" s="27"/>
      <c r="G338" s="88"/>
      <c r="H338" s="88"/>
      <c r="I338" s="231" t="s">
        <v>944</v>
      </c>
      <c r="J338" s="231" t="s">
        <v>945</v>
      </c>
      <c r="K338" s="231" t="s">
        <v>946</v>
      </c>
      <c r="L338" s="89"/>
      <c r="M338" s="180"/>
      <c r="N338" s="180" t="s">
        <v>69</v>
      </c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9"/>
      <c r="AC338" s="22"/>
      <c r="AD338" s="22"/>
      <c r="AE338" s="22"/>
      <c r="AF338" s="194"/>
      <c r="AG338" s="43" t="s">
        <v>874</v>
      </c>
      <c r="AH338" s="27" t="s">
        <v>931</v>
      </c>
      <c r="AI338" s="22"/>
      <c r="AJ338" s="29"/>
      <c r="AK338" s="43"/>
      <c r="AL338" s="43"/>
      <c r="AM338" s="22"/>
      <c r="AN338" s="43"/>
      <c r="AO338" s="43"/>
      <c r="AP338" s="22"/>
      <c r="AQ338" s="43"/>
      <c r="AR338" s="43"/>
      <c r="AS338" s="22"/>
      <c r="AT338" s="43"/>
      <c r="AU338" s="43"/>
      <c r="AV338" s="22"/>
      <c r="AW338" s="22"/>
      <c r="AX338" s="22"/>
      <c r="AY338" s="232"/>
      <c r="AZ338" s="86"/>
      <c r="BA338" s="84"/>
      <c r="BB338" s="87"/>
      <c r="BC338" s="42"/>
    </row>
    <row r="339" spans="1:55" x14ac:dyDescent="0.3">
      <c r="B339" s="22" t="s">
        <v>66</v>
      </c>
      <c r="C339" s="22"/>
      <c r="D339" s="22" t="s">
        <v>839</v>
      </c>
      <c r="E339" s="22"/>
      <c r="F339" s="22"/>
      <c r="G339" s="22"/>
      <c r="H339" s="22"/>
      <c r="I339" s="28" t="s">
        <v>840</v>
      </c>
      <c r="J339" s="28"/>
      <c r="K339" s="28"/>
      <c r="L339" s="29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43">
        <v>25100</v>
      </c>
      <c r="AG339" s="43">
        <f>10000+27585.62</f>
        <v>37585.619999999995</v>
      </c>
      <c r="AH339" s="22" t="s">
        <v>947</v>
      </c>
      <c r="AI339" s="22" t="s">
        <v>841</v>
      </c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 t="s">
        <v>842</v>
      </c>
      <c r="BB339" s="57"/>
      <c r="BC339" s="57"/>
    </row>
    <row r="340" spans="1:55" x14ac:dyDescent="0.3">
      <c r="B340" s="22" t="s">
        <v>864</v>
      </c>
      <c r="C340" s="22"/>
      <c r="D340" s="22" t="s">
        <v>865</v>
      </c>
      <c r="E340" s="22"/>
      <c r="F340" s="22"/>
      <c r="G340" s="22"/>
      <c r="H340" s="22"/>
      <c r="I340" s="28" t="s">
        <v>866</v>
      </c>
      <c r="J340" s="28"/>
      <c r="K340" s="28"/>
      <c r="L340" s="29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43">
        <v>31058</v>
      </c>
      <c r="AG340" s="43">
        <v>31058</v>
      </c>
      <c r="AH340" s="22" t="s">
        <v>848</v>
      </c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BB340" s="57"/>
      <c r="BC340" s="57"/>
    </row>
    <row r="341" spans="1:55" x14ac:dyDescent="0.3">
      <c r="B341" s="57" t="s">
        <v>74</v>
      </c>
      <c r="D341" s="57" t="s">
        <v>921</v>
      </c>
      <c r="F341" s="57"/>
      <c r="G341" s="57"/>
      <c r="H341" s="57"/>
      <c r="I341" s="60" t="s">
        <v>922</v>
      </c>
      <c r="AF341" s="61">
        <v>500000</v>
      </c>
      <c r="AG341" s="61">
        <v>347476.1</v>
      </c>
      <c r="AH341" s="57"/>
      <c r="AJ341" s="57"/>
      <c r="AK341" s="57"/>
      <c r="AL341" s="57"/>
      <c r="AN341" s="57"/>
      <c r="AO341" s="57"/>
      <c r="AQ341" s="57"/>
      <c r="AR341" s="57"/>
      <c r="AT341" s="57"/>
      <c r="AU341" s="57"/>
      <c r="AY341" s="57"/>
      <c r="BB341" s="57"/>
      <c r="BC341" s="57"/>
    </row>
    <row r="342" spans="1:55" x14ac:dyDescent="0.3">
      <c r="D342" s="57" t="s">
        <v>862</v>
      </c>
      <c r="F342" s="57"/>
      <c r="G342" s="57"/>
      <c r="H342" s="57"/>
      <c r="I342" s="60" t="s">
        <v>863</v>
      </c>
      <c r="AF342" s="61">
        <v>8800</v>
      </c>
      <c r="AG342" s="61">
        <v>8800</v>
      </c>
      <c r="AH342" s="57"/>
      <c r="AJ342" s="57"/>
      <c r="AK342" s="57"/>
      <c r="AL342" s="57"/>
      <c r="AN342" s="57"/>
      <c r="AO342" s="57"/>
      <c r="AQ342" s="57"/>
      <c r="AR342" s="57"/>
      <c r="AT342" s="57"/>
      <c r="AU342" s="57"/>
      <c r="AY342" s="57"/>
      <c r="BB342" s="57"/>
      <c r="BC342" s="57"/>
    </row>
    <row r="343" spans="1:55" x14ac:dyDescent="0.25">
      <c r="E343" s="58"/>
      <c r="G343" s="57"/>
      <c r="H343" s="57"/>
      <c r="I343" s="60" t="s">
        <v>948</v>
      </c>
      <c r="J343" s="60" t="s">
        <v>949</v>
      </c>
      <c r="K343" s="60" t="s">
        <v>950</v>
      </c>
      <c r="L343" s="84"/>
      <c r="N343" s="57" t="s">
        <v>69</v>
      </c>
      <c r="AB343" s="59"/>
      <c r="AF343" s="61">
        <v>35000</v>
      </c>
      <c r="AI343" s="57" t="s">
        <v>159</v>
      </c>
      <c r="AJ343" s="59" t="s">
        <v>951</v>
      </c>
      <c r="AK343" s="61">
        <v>17326.669999999998</v>
      </c>
      <c r="AM343" s="57" t="s">
        <v>952</v>
      </c>
      <c r="AN343" s="61">
        <v>6838.95</v>
      </c>
      <c r="AP343" s="57" t="s">
        <v>953</v>
      </c>
      <c r="AQ343" s="61">
        <v>6838.95</v>
      </c>
      <c r="AS343" s="57" t="s">
        <v>954</v>
      </c>
      <c r="AT343" s="61">
        <v>3995.43</v>
      </c>
      <c r="AY343" s="66"/>
      <c r="AZ343" s="62"/>
      <c r="BA343" s="62"/>
      <c r="BB343" s="100"/>
      <c r="BC343" s="42"/>
    </row>
    <row r="344" spans="1:55" x14ac:dyDescent="0.3">
      <c r="B344" s="57" t="s">
        <v>923</v>
      </c>
      <c r="D344" s="57" t="s">
        <v>924</v>
      </c>
      <c r="F344" s="57"/>
      <c r="G344" s="57"/>
      <c r="H344" s="57"/>
      <c r="I344" s="60" t="s">
        <v>925</v>
      </c>
      <c r="AF344" s="61">
        <v>71609</v>
      </c>
      <c r="AH344" s="57"/>
      <c r="AJ344" s="57"/>
      <c r="AK344" s="57"/>
      <c r="AL344" s="57"/>
      <c r="AN344" s="57"/>
      <c r="AO344" s="57"/>
      <c r="AQ344" s="57"/>
      <c r="AR344" s="57"/>
      <c r="AT344" s="57"/>
      <c r="AU344" s="57"/>
      <c r="AY344" s="57"/>
      <c r="BB344" s="57"/>
      <c r="BC344" s="57"/>
    </row>
    <row r="345" spans="1:55" ht="16.8" x14ac:dyDescent="0.3">
      <c r="F345" s="57"/>
      <c r="G345" s="57"/>
      <c r="H345" s="57"/>
      <c r="I345" s="209"/>
      <c r="AH345" s="57"/>
      <c r="AJ345" s="57"/>
      <c r="AK345" s="57"/>
      <c r="AL345" s="57"/>
      <c r="AN345" s="57"/>
      <c r="AO345" s="57"/>
      <c r="AQ345" s="57"/>
      <c r="AR345" s="57"/>
      <c r="AT345" s="57"/>
      <c r="AU345" s="57"/>
      <c r="AY345" s="57"/>
      <c r="BB345" s="57"/>
      <c r="BC345" s="57"/>
    </row>
    <row r="346" spans="1:55" ht="16.8" x14ac:dyDescent="0.3">
      <c r="F346" s="57"/>
      <c r="G346" s="57"/>
      <c r="H346" s="57"/>
      <c r="I346" s="209"/>
      <c r="AH346" s="57"/>
      <c r="AJ346" s="57"/>
      <c r="AK346" s="57"/>
      <c r="AL346" s="57"/>
      <c r="AN346" s="57"/>
      <c r="AO346" s="57"/>
      <c r="AQ346" s="57"/>
      <c r="AR346" s="57"/>
      <c r="AT346" s="57"/>
      <c r="AU346" s="57"/>
      <c r="AY346" s="57"/>
      <c r="BB346" s="57"/>
      <c r="BC346" s="57"/>
    </row>
    <row r="347" spans="1:55" ht="16.8" x14ac:dyDescent="0.3">
      <c r="F347" s="57"/>
      <c r="G347" s="57"/>
      <c r="H347" s="57"/>
      <c r="I347" s="209"/>
      <c r="AH347" s="57"/>
      <c r="AJ347" s="57"/>
      <c r="AK347" s="57"/>
      <c r="AL347" s="57"/>
      <c r="AN347" s="57"/>
      <c r="AO347" s="57"/>
      <c r="AQ347" s="57"/>
      <c r="AR347" s="57"/>
      <c r="AT347" s="57"/>
      <c r="AU347" s="57"/>
      <c r="AY347" s="57"/>
      <c r="BB347" s="57"/>
      <c r="BC347" s="57"/>
    </row>
    <row r="348" spans="1:55" ht="16.8" x14ac:dyDescent="0.3">
      <c r="F348" s="57"/>
      <c r="G348" s="57"/>
      <c r="H348" s="57"/>
      <c r="I348" s="209"/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1:55" ht="16.8" x14ac:dyDescent="0.3">
      <c r="F349" s="57"/>
      <c r="G349" s="57"/>
      <c r="H349" s="57"/>
      <c r="I349" s="209"/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1:55" ht="16.8" x14ac:dyDescent="0.3">
      <c r="F350" s="57"/>
      <c r="G350" s="57"/>
      <c r="H350" s="57"/>
      <c r="I350" s="209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1:55" ht="16.8" x14ac:dyDescent="0.3">
      <c r="F351" s="57"/>
      <c r="G351" s="57"/>
      <c r="H351" s="57"/>
      <c r="I351" s="209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1:55" ht="16.8" x14ac:dyDescent="0.3">
      <c r="F352" s="57"/>
      <c r="G352" s="57"/>
      <c r="H352" s="57"/>
      <c r="I352" s="209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ht="16.8" x14ac:dyDescent="0.3">
      <c r="I353" s="209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  <row r="408" spans="9:33" s="57" customFormat="1" x14ac:dyDescent="0.3">
      <c r="I408" s="60"/>
      <c r="J408" s="60"/>
      <c r="K408" s="60"/>
      <c r="L408" s="59"/>
      <c r="AF408" s="61"/>
      <c r="AG408" s="61"/>
    </row>
    <row r="409" spans="9:33" s="57" customFormat="1" x14ac:dyDescent="0.3">
      <c r="I409" s="60"/>
      <c r="J409" s="60"/>
      <c r="K409" s="60"/>
      <c r="L409" s="59"/>
      <c r="AF409" s="61"/>
      <c r="AG409" s="61"/>
    </row>
    <row r="410" spans="9:33" s="57" customFormat="1" x14ac:dyDescent="0.3">
      <c r="I410" s="60"/>
      <c r="J410" s="60"/>
      <c r="K410" s="60"/>
      <c r="L410" s="59"/>
      <c r="AF410" s="61"/>
      <c r="AG410" s="61"/>
    </row>
    <row r="411" spans="9:33" s="57" customFormat="1" x14ac:dyDescent="0.3">
      <c r="I411" s="60"/>
      <c r="J411" s="60"/>
      <c r="K411" s="60"/>
      <c r="L411" s="59"/>
      <c r="AF411" s="61"/>
      <c r="AG411" s="61"/>
    </row>
    <row r="412" spans="9:33" s="57" customFormat="1" x14ac:dyDescent="0.3">
      <c r="I412" s="60"/>
      <c r="J412" s="60"/>
      <c r="K412" s="60"/>
      <c r="L412" s="59"/>
      <c r="AF412" s="61"/>
      <c r="AG412" s="61"/>
    </row>
    <row r="413" spans="9:33" s="57" customFormat="1" x14ac:dyDescent="0.3">
      <c r="I413" s="60"/>
      <c r="J413" s="60"/>
      <c r="K413" s="60"/>
      <c r="L413" s="59"/>
      <c r="AF413" s="61"/>
      <c r="AG413" s="61"/>
    </row>
    <row r="414" spans="9:33" s="57" customFormat="1" x14ac:dyDescent="0.3">
      <c r="I414" s="60"/>
      <c r="J414" s="60"/>
      <c r="K414" s="60"/>
      <c r="L414" s="59"/>
      <c r="AF414" s="61"/>
      <c r="AG414" s="61"/>
    </row>
    <row r="415" spans="9:33" s="57" customFormat="1" x14ac:dyDescent="0.3">
      <c r="I415" s="60"/>
      <c r="J415" s="60"/>
      <c r="K415" s="60"/>
      <c r="L415" s="59"/>
      <c r="AF415" s="61"/>
      <c r="AG415" s="61"/>
    </row>
    <row r="416" spans="9:33" s="57" customFormat="1" x14ac:dyDescent="0.3">
      <c r="I416" s="60"/>
      <c r="J416" s="60"/>
      <c r="K416" s="60"/>
      <c r="L416" s="59"/>
      <c r="AF416" s="61"/>
      <c r="AG416" s="61"/>
    </row>
    <row r="417" spans="9:33" s="57" customFormat="1" x14ac:dyDescent="0.3">
      <c r="I417" s="60"/>
      <c r="J417" s="60"/>
      <c r="K417" s="60"/>
      <c r="L417" s="59"/>
      <c r="AF417" s="61"/>
      <c r="AG417" s="6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7F14B"/>
  </sheetPr>
  <dimension ref="A1:BD420"/>
  <sheetViews>
    <sheetView tabSelected="1" topLeftCell="I2" workbookViewId="0">
      <selection activeCell="I2" sqref="I2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62" width="0" style="57" hidden="1" customWidth="1"/>
    <col min="63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22" t="s">
        <v>66</v>
      </c>
      <c r="C3" s="22"/>
      <c r="D3" s="22" t="s">
        <v>930</v>
      </c>
      <c r="E3" s="22"/>
      <c r="F3" s="27"/>
      <c r="G3" s="224">
        <v>4600</v>
      </c>
      <c r="H3" s="224">
        <v>4799</v>
      </c>
      <c r="I3" s="28" t="s">
        <v>377</v>
      </c>
      <c r="J3" s="28" t="s">
        <v>378</v>
      </c>
      <c r="K3" s="28" t="s">
        <v>75</v>
      </c>
      <c r="L3" s="29">
        <v>45</v>
      </c>
      <c r="M3" s="22">
        <v>1</v>
      </c>
      <c r="N3" s="22" t="s">
        <v>69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3">
        <v>56234</v>
      </c>
      <c r="AG3" s="43">
        <v>36531.800000000003</v>
      </c>
      <c r="AH3" s="27" t="s">
        <v>931</v>
      </c>
      <c r="AI3" s="22"/>
      <c r="AJ3" s="29"/>
      <c r="AK3" s="43"/>
      <c r="AL3" s="43"/>
      <c r="AM3" s="22"/>
      <c r="AN3" s="43"/>
      <c r="AO3" s="43"/>
      <c r="AP3" s="22"/>
      <c r="AQ3" s="43"/>
      <c r="AR3" s="43"/>
      <c r="AS3" s="22"/>
      <c r="AT3" s="43"/>
      <c r="AU3" s="43"/>
      <c r="AV3" s="22"/>
      <c r="AW3" s="22"/>
      <c r="AX3" s="22"/>
      <c r="AY3" s="192"/>
      <c r="AZ3" s="57">
        <v>1473.9232302897426</v>
      </c>
      <c r="BA3" s="57">
        <v>24.614579141186415</v>
      </c>
      <c r="BB3" s="62">
        <v>36280</v>
      </c>
      <c r="BC3" s="42">
        <f t="shared" ref="BC3:BC29" si="0">BB3/(5280*11.67)</f>
        <v>0.58879281244319803</v>
      </c>
      <c r="BD3" s="99"/>
    </row>
    <row r="4" spans="1:56" ht="15" customHeight="1" x14ac:dyDescent="0.25">
      <c r="A4" s="98"/>
      <c r="B4" s="22" t="s">
        <v>66</v>
      </c>
      <c r="C4" s="22"/>
      <c r="D4" s="22" t="s">
        <v>843</v>
      </c>
      <c r="E4" s="22"/>
      <c r="F4" s="22"/>
      <c r="G4" s="172"/>
      <c r="H4" s="172"/>
      <c r="I4" s="28" t="s">
        <v>384</v>
      </c>
      <c r="J4" s="28" t="s">
        <v>385</v>
      </c>
      <c r="K4" s="28" t="s">
        <v>386</v>
      </c>
      <c r="L4" s="29">
        <v>27</v>
      </c>
      <c r="M4" s="22">
        <v>1</v>
      </c>
      <c r="N4" s="22" t="s">
        <v>102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3">
        <v>23741.651999999965</v>
      </c>
      <c r="AG4" s="43" t="s">
        <v>844</v>
      </c>
      <c r="AH4" s="22" t="s">
        <v>931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192"/>
      <c r="AZ4" s="57">
        <v>654.03999999999905</v>
      </c>
      <c r="BA4" s="57">
        <v>22</v>
      </c>
      <c r="BB4" s="57">
        <v>14388.879999999979</v>
      </c>
      <c r="BC4" s="42">
        <f t="shared" si="0"/>
        <v>0.23351899457297881</v>
      </c>
      <c r="BD4" s="99"/>
    </row>
    <row r="5" spans="1:56" ht="15" customHeight="1" x14ac:dyDescent="0.25">
      <c r="A5" s="98"/>
      <c r="B5" s="22" t="s">
        <v>66</v>
      </c>
      <c r="C5" s="22"/>
      <c r="D5" s="22" t="s">
        <v>843</v>
      </c>
      <c r="E5" s="22"/>
      <c r="F5" s="22"/>
      <c r="G5" s="172">
        <v>2958</v>
      </c>
      <c r="H5" s="172">
        <v>3299</v>
      </c>
      <c r="I5" s="28" t="s">
        <v>386</v>
      </c>
      <c r="J5" s="28" t="s">
        <v>384</v>
      </c>
      <c r="K5" s="28" t="s">
        <v>388</v>
      </c>
      <c r="L5" s="29">
        <v>51</v>
      </c>
      <c r="M5" s="22">
        <v>1</v>
      </c>
      <c r="N5" s="22" t="s">
        <v>71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43">
        <v>155675.85</v>
      </c>
      <c r="AG5" s="43">
        <f>29122.48+131390.55</f>
        <v>160513.03</v>
      </c>
      <c r="AH5" s="22" t="s">
        <v>931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92"/>
      <c r="AZ5" s="57">
        <v>4193.0787933590809</v>
      </c>
      <c r="BA5" s="57">
        <v>22.501127369566287</v>
      </c>
      <c r="BB5" s="57">
        <v>94349</v>
      </c>
      <c r="BC5" s="42">
        <f t="shared" si="0"/>
        <v>1.5312021240684479</v>
      </c>
      <c r="BD5" s="99"/>
    </row>
    <row r="6" spans="1:56" ht="15" customHeight="1" x14ac:dyDescent="0.25">
      <c r="A6" s="98"/>
      <c r="B6" s="22" t="s">
        <v>66</v>
      </c>
      <c r="C6" s="22"/>
      <c r="D6" s="22" t="s">
        <v>881</v>
      </c>
      <c r="E6" s="22"/>
      <c r="F6" s="27"/>
      <c r="G6" s="224">
        <v>1117</v>
      </c>
      <c r="H6" s="224">
        <v>1499</v>
      </c>
      <c r="I6" s="28" t="s">
        <v>220</v>
      </c>
      <c r="J6" s="28" t="s">
        <v>67</v>
      </c>
      <c r="K6" s="28" t="s">
        <v>75</v>
      </c>
      <c r="L6" s="29">
        <v>47</v>
      </c>
      <c r="M6" s="22">
        <v>1</v>
      </c>
      <c r="N6" s="22" t="s">
        <v>69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43">
        <v>106322.25</v>
      </c>
      <c r="AG6" s="43">
        <f>53022.19+356344.75</f>
        <v>409366.94</v>
      </c>
      <c r="AH6" s="27" t="s">
        <v>957</v>
      </c>
      <c r="AI6" s="22"/>
      <c r="AJ6" s="29"/>
      <c r="AK6" s="43"/>
      <c r="AL6" s="43"/>
      <c r="AM6" s="22"/>
      <c r="AN6" s="43"/>
      <c r="AO6" s="43"/>
      <c r="AP6" s="22"/>
      <c r="AQ6" s="43"/>
      <c r="AR6" s="43"/>
      <c r="AS6" s="22"/>
      <c r="AT6" s="43"/>
      <c r="AU6" s="43"/>
      <c r="AV6" s="22"/>
      <c r="AW6" s="22"/>
      <c r="AX6" s="22"/>
      <c r="AY6" s="192"/>
      <c r="AZ6" s="57">
        <v>1429.0490569125839</v>
      </c>
      <c r="BA6" s="57">
        <v>47.999751770730114</v>
      </c>
      <c r="BB6" s="62">
        <v>68595</v>
      </c>
      <c r="BC6" s="42">
        <f t="shared" si="0"/>
        <v>1.1132371270546078</v>
      </c>
      <c r="BD6" s="99"/>
    </row>
    <row r="7" spans="1:56" ht="15" customHeight="1" x14ac:dyDescent="0.25">
      <c r="A7" s="98"/>
      <c r="B7" s="22" t="s">
        <v>66</v>
      </c>
      <c r="C7" s="22"/>
      <c r="D7" s="22" t="s">
        <v>881</v>
      </c>
      <c r="E7" s="22"/>
      <c r="F7" s="27"/>
      <c r="G7" s="224">
        <v>1100</v>
      </c>
      <c r="H7" s="224">
        <v>1199</v>
      </c>
      <c r="I7" s="28" t="s">
        <v>379</v>
      </c>
      <c r="J7" s="28" t="s">
        <v>380</v>
      </c>
      <c r="K7" s="28" t="s">
        <v>75</v>
      </c>
      <c r="L7" s="29">
        <v>32</v>
      </c>
      <c r="M7" s="22">
        <v>1</v>
      </c>
      <c r="N7" s="22" t="s">
        <v>69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43">
        <v>13061.85</v>
      </c>
      <c r="AG7" s="43" t="s">
        <v>898</v>
      </c>
      <c r="AH7" s="27" t="s">
        <v>957</v>
      </c>
      <c r="AI7" s="22"/>
      <c r="AJ7" s="29"/>
      <c r="AK7" s="43"/>
      <c r="AL7" s="43"/>
      <c r="AM7" s="22"/>
      <c r="AN7" s="43"/>
      <c r="AO7" s="43"/>
      <c r="AP7" s="22"/>
      <c r="AQ7" s="43"/>
      <c r="AR7" s="43"/>
      <c r="AS7" s="22"/>
      <c r="AT7" s="43"/>
      <c r="AU7" s="43"/>
      <c r="AV7" s="22"/>
      <c r="AW7" s="22"/>
      <c r="AX7" s="22"/>
      <c r="AY7" s="192"/>
      <c r="AZ7" s="57">
        <v>324</v>
      </c>
      <c r="BA7" s="57">
        <v>26</v>
      </c>
      <c r="BB7" s="62">
        <v>8427</v>
      </c>
      <c r="BC7" s="42">
        <f t="shared" si="0"/>
        <v>0.13676287294539222</v>
      </c>
      <c r="BD7" s="99"/>
    </row>
    <row r="8" spans="1:56" ht="15" customHeight="1" x14ac:dyDescent="0.25">
      <c r="A8" s="98"/>
      <c r="B8" s="22" t="s">
        <v>66</v>
      </c>
      <c r="C8" s="22"/>
      <c r="D8" s="22" t="s">
        <v>881</v>
      </c>
      <c r="E8" s="22"/>
      <c r="F8" s="27"/>
      <c r="G8" s="224">
        <v>4000</v>
      </c>
      <c r="H8" s="224">
        <v>4299</v>
      </c>
      <c r="I8" s="28" t="s">
        <v>381</v>
      </c>
      <c r="J8" s="28" t="s">
        <v>382</v>
      </c>
      <c r="K8" s="28" t="s">
        <v>173</v>
      </c>
      <c r="L8" s="29">
        <v>26.706005794464751</v>
      </c>
      <c r="M8" s="22">
        <v>1</v>
      </c>
      <c r="N8" s="22" t="s">
        <v>69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43">
        <v>58683.418500000007</v>
      </c>
      <c r="AG8" s="43" t="s">
        <v>898</v>
      </c>
      <c r="AH8" s="27" t="s">
        <v>957</v>
      </c>
      <c r="AI8" s="22"/>
      <c r="AJ8" s="29"/>
      <c r="AK8" s="43"/>
      <c r="AL8" s="43"/>
      <c r="AM8" s="22"/>
      <c r="AN8" s="43"/>
      <c r="AO8" s="43"/>
      <c r="AP8" s="22"/>
      <c r="AQ8" s="43"/>
      <c r="AR8" s="43"/>
      <c r="AS8" s="22"/>
      <c r="AT8" s="43"/>
      <c r="AU8" s="43"/>
      <c r="AV8" s="22"/>
      <c r="AW8" s="22"/>
      <c r="AX8" s="22"/>
      <c r="AY8" s="192"/>
      <c r="AZ8" s="57">
        <v>1316.89</v>
      </c>
      <c r="BA8" s="57">
        <v>28.5</v>
      </c>
      <c r="BB8" s="62">
        <v>37860.270000000004</v>
      </c>
      <c r="BC8" s="42">
        <f t="shared" si="0"/>
        <v>0.61443921866479712</v>
      </c>
      <c r="BD8" s="99"/>
    </row>
    <row r="9" spans="1:56" ht="15" customHeight="1" x14ac:dyDescent="0.25">
      <c r="A9" s="98"/>
      <c r="B9" s="22" t="s">
        <v>66</v>
      </c>
      <c r="C9" s="22"/>
      <c r="D9" s="22" t="s">
        <v>337</v>
      </c>
      <c r="E9" s="26"/>
      <c r="F9" s="27"/>
      <c r="G9" s="22">
        <v>2600</v>
      </c>
      <c r="H9" s="22">
        <v>4427</v>
      </c>
      <c r="I9" s="28" t="s">
        <v>88</v>
      </c>
      <c r="J9" s="28" t="s">
        <v>221</v>
      </c>
      <c r="K9" s="28" t="s">
        <v>220</v>
      </c>
      <c r="L9" s="89">
        <v>40.069371675598141</v>
      </c>
      <c r="M9" s="22">
        <v>1</v>
      </c>
      <c r="N9" s="22" t="s">
        <v>69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43">
        <v>311221.40000000002</v>
      </c>
      <c r="AG9" s="43">
        <f>78835.19+166599.62</f>
        <v>245434.81</v>
      </c>
      <c r="AH9" s="27" t="s">
        <v>957</v>
      </c>
      <c r="AI9" s="22"/>
      <c r="AJ9" s="29"/>
      <c r="AK9" s="43"/>
      <c r="AL9" s="43"/>
      <c r="AM9" s="250"/>
      <c r="AN9" s="43"/>
      <c r="AO9" s="43"/>
      <c r="AP9" s="22"/>
      <c r="AQ9" s="43"/>
      <c r="AR9" s="43"/>
      <c r="AS9" s="22"/>
      <c r="AT9" s="43"/>
      <c r="AU9" s="43"/>
      <c r="AV9" s="22"/>
      <c r="AW9" s="22"/>
      <c r="AX9" s="22"/>
      <c r="AY9" s="173" t="s">
        <v>383</v>
      </c>
      <c r="AZ9" s="57">
        <v>5697.0894867738443</v>
      </c>
      <c r="BA9" s="57">
        <v>35.243961055226904</v>
      </c>
      <c r="BB9" s="100">
        <v>200788</v>
      </c>
      <c r="BC9" s="42">
        <f t="shared" si="0"/>
        <v>3.2586144218534967</v>
      </c>
      <c r="BD9" s="99"/>
    </row>
    <row r="10" spans="1:56" ht="15" customHeight="1" x14ac:dyDescent="0.25">
      <c r="A10" s="114"/>
      <c r="B10" s="22" t="s">
        <v>66</v>
      </c>
      <c r="C10" s="22"/>
      <c r="D10" s="22" t="s">
        <v>881</v>
      </c>
      <c r="E10" s="22"/>
      <c r="F10" s="27"/>
      <c r="G10" s="224">
        <v>1100</v>
      </c>
      <c r="H10" s="224">
        <v>1401</v>
      </c>
      <c r="I10" s="28" t="s">
        <v>173</v>
      </c>
      <c r="J10" s="28" t="s">
        <v>67</v>
      </c>
      <c r="K10" s="28" t="s">
        <v>75</v>
      </c>
      <c r="L10" s="29">
        <v>48</v>
      </c>
      <c r="M10" s="22">
        <v>1</v>
      </c>
      <c r="N10" s="22" t="s">
        <v>69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43">
        <v>58766.700000000004</v>
      </c>
      <c r="AG10" s="43" t="s">
        <v>898</v>
      </c>
      <c r="AH10" s="27" t="s">
        <v>957</v>
      </c>
      <c r="AI10" s="22"/>
      <c r="AJ10" s="29"/>
      <c r="AK10" s="43"/>
      <c r="AL10" s="43"/>
      <c r="AM10" s="22"/>
      <c r="AN10" s="43"/>
      <c r="AO10" s="43"/>
      <c r="AP10" s="22"/>
      <c r="AQ10" s="43"/>
      <c r="AR10" s="43"/>
      <c r="AS10" s="22"/>
      <c r="AT10" s="43"/>
      <c r="AU10" s="43"/>
      <c r="AV10" s="22"/>
      <c r="AW10" s="22"/>
      <c r="AX10" s="22"/>
      <c r="AY10" s="192"/>
      <c r="AZ10" s="57">
        <v>1354.0409002558022</v>
      </c>
      <c r="BA10" s="57">
        <v>28.00063129026411</v>
      </c>
      <c r="BB10" s="62">
        <v>37914</v>
      </c>
      <c r="BC10" s="42">
        <f t="shared" si="0"/>
        <v>0.61531120978421749</v>
      </c>
      <c r="BD10" s="99"/>
    </row>
    <row r="11" spans="1:56" ht="15" customHeight="1" x14ac:dyDescent="0.25">
      <c r="A11" s="114"/>
      <c r="B11" s="22" t="s">
        <v>66</v>
      </c>
      <c r="C11" s="22"/>
      <c r="D11" s="22" t="s">
        <v>881</v>
      </c>
      <c r="E11" s="22"/>
      <c r="F11" s="27"/>
      <c r="G11" s="224">
        <v>1140</v>
      </c>
      <c r="H11" s="224">
        <v>1199</v>
      </c>
      <c r="I11" s="28" t="s">
        <v>387</v>
      </c>
      <c r="J11" s="28" t="s">
        <v>67</v>
      </c>
      <c r="K11" s="28" t="s">
        <v>380</v>
      </c>
      <c r="L11" s="29">
        <v>62</v>
      </c>
      <c r="M11" s="22">
        <v>1</v>
      </c>
      <c r="N11" s="22" t="s">
        <v>69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43">
        <v>23591</v>
      </c>
      <c r="AG11" s="43" t="s">
        <v>898</v>
      </c>
      <c r="AH11" s="27" t="s">
        <v>957</v>
      </c>
      <c r="AI11" s="22"/>
      <c r="AJ11" s="29"/>
      <c r="AK11" s="43"/>
      <c r="AL11" s="43"/>
      <c r="AM11" s="22"/>
      <c r="AN11" s="43"/>
      <c r="AO11" s="43"/>
      <c r="AP11" s="22"/>
      <c r="AQ11" s="43"/>
      <c r="AR11" s="43"/>
      <c r="AS11" s="22"/>
      <c r="AT11" s="43"/>
      <c r="AU11" s="43"/>
      <c r="AV11" s="22"/>
      <c r="AW11" s="22"/>
      <c r="AX11" s="22"/>
      <c r="AY11" s="192"/>
      <c r="AZ11" s="57">
        <v>507</v>
      </c>
      <c r="BA11" s="57">
        <v>30</v>
      </c>
      <c r="BB11" s="62">
        <v>15220</v>
      </c>
      <c r="BC11" s="42">
        <f t="shared" si="0"/>
        <v>0.247007348549765</v>
      </c>
      <c r="BD11" s="99"/>
    </row>
    <row r="12" spans="1:56" ht="15" customHeight="1" x14ac:dyDescent="0.25">
      <c r="A12" s="114"/>
      <c r="B12" s="22" t="s">
        <v>66</v>
      </c>
      <c r="C12" s="22"/>
      <c r="D12" s="22" t="s">
        <v>881</v>
      </c>
      <c r="E12" s="22"/>
      <c r="F12" s="27"/>
      <c r="G12" s="224">
        <v>4100</v>
      </c>
      <c r="H12" s="224">
        <v>4299</v>
      </c>
      <c r="I12" s="28" t="s">
        <v>389</v>
      </c>
      <c r="J12" s="28" t="s">
        <v>382</v>
      </c>
      <c r="K12" s="28" t="s">
        <v>220</v>
      </c>
      <c r="L12" s="29">
        <v>27</v>
      </c>
      <c r="M12" s="22">
        <v>1</v>
      </c>
      <c r="N12" s="22" t="s">
        <v>69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43">
        <v>37463.5</v>
      </c>
      <c r="AG12" s="43" t="s">
        <v>898</v>
      </c>
      <c r="AH12" s="27" t="s">
        <v>957</v>
      </c>
      <c r="AI12" s="22"/>
      <c r="AJ12" s="29"/>
      <c r="AK12" s="43"/>
      <c r="AL12" s="43"/>
      <c r="AM12" s="22"/>
      <c r="AN12" s="43"/>
      <c r="AO12" s="43"/>
      <c r="AP12" s="22"/>
      <c r="AQ12" s="43"/>
      <c r="AR12" s="43"/>
      <c r="AS12" s="22"/>
      <c r="AT12" s="43"/>
      <c r="AU12" s="43"/>
      <c r="AV12" s="22"/>
      <c r="AW12" s="22"/>
      <c r="AX12" s="22"/>
      <c r="AY12" s="192"/>
      <c r="AZ12" s="57">
        <v>1007</v>
      </c>
      <c r="BA12" s="57">
        <v>24</v>
      </c>
      <c r="BB12" s="62">
        <v>24170</v>
      </c>
      <c r="BC12" s="42">
        <f t="shared" si="0"/>
        <v>0.39225805613980425</v>
      </c>
      <c r="BD12" s="99"/>
    </row>
    <row r="13" spans="1:56" ht="15" customHeight="1" x14ac:dyDescent="0.25">
      <c r="A13" s="98"/>
      <c r="B13" s="57" t="s">
        <v>66</v>
      </c>
      <c r="D13" s="57" t="s">
        <v>958</v>
      </c>
      <c r="G13" s="116">
        <v>1032</v>
      </c>
      <c r="H13" s="116">
        <v>1299</v>
      </c>
      <c r="I13" s="60" t="s">
        <v>224</v>
      </c>
      <c r="J13" s="60" t="s">
        <v>212</v>
      </c>
      <c r="K13" s="60" t="s">
        <v>88</v>
      </c>
      <c r="L13" s="59">
        <v>35.034042179241993</v>
      </c>
      <c r="M13" s="57">
        <v>1</v>
      </c>
      <c r="N13" s="57" t="s">
        <v>69</v>
      </c>
      <c r="AF13" s="61">
        <v>109708.75199999995</v>
      </c>
      <c r="AG13" s="61">
        <v>85244.57</v>
      </c>
      <c r="AY13" s="117"/>
      <c r="AZ13" s="57">
        <v>2022.339999999999</v>
      </c>
      <c r="BA13" s="57">
        <v>35</v>
      </c>
      <c r="BB13" s="62">
        <v>70779.839999999967</v>
      </c>
      <c r="BC13" s="42">
        <f t="shared" si="0"/>
        <v>1.1486951780010901</v>
      </c>
      <c r="BD13" s="99"/>
    </row>
    <row r="14" spans="1:56" ht="15" customHeight="1" x14ac:dyDescent="0.25">
      <c r="A14" s="98"/>
      <c r="B14" s="38" t="s">
        <v>66</v>
      </c>
      <c r="C14" s="38"/>
      <c r="D14" s="38"/>
      <c r="E14" s="58"/>
      <c r="G14" s="74">
        <v>2100</v>
      </c>
      <c r="H14" s="74">
        <v>2136</v>
      </c>
      <c r="I14" s="76" t="s">
        <v>129</v>
      </c>
      <c r="J14" s="75" t="s">
        <v>168</v>
      </c>
      <c r="K14" s="75" t="s">
        <v>169</v>
      </c>
      <c r="L14" s="77">
        <v>33</v>
      </c>
      <c r="M14" s="78">
        <v>1</v>
      </c>
      <c r="N14" s="79" t="s">
        <v>69</v>
      </c>
      <c r="AB14" s="59" t="s">
        <v>305</v>
      </c>
      <c r="AF14" s="119">
        <v>110276</v>
      </c>
      <c r="AY14" s="80" t="s">
        <v>170</v>
      </c>
      <c r="AZ14" s="81">
        <v>862</v>
      </c>
      <c r="BA14" s="74">
        <v>32</v>
      </c>
      <c r="BB14" s="82">
        <v>27569</v>
      </c>
      <c r="BC14" s="42">
        <f t="shared" si="0"/>
        <v>0.44742086676533976</v>
      </c>
      <c r="BD14" s="99"/>
    </row>
    <row r="15" spans="1:56" ht="15" customHeight="1" x14ac:dyDescent="0.25">
      <c r="A15" s="98"/>
      <c r="B15" s="57" t="s">
        <v>66</v>
      </c>
      <c r="E15" s="58"/>
      <c r="G15" s="74">
        <v>1800</v>
      </c>
      <c r="H15" s="74">
        <v>2125</v>
      </c>
      <c r="I15" s="76" t="s">
        <v>72</v>
      </c>
      <c r="J15" s="76" t="s">
        <v>75</v>
      </c>
      <c r="K15" s="76" t="s">
        <v>171</v>
      </c>
      <c r="L15" s="74">
        <v>36.145054945054945</v>
      </c>
      <c r="M15" s="79">
        <v>1</v>
      </c>
      <c r="N15" s="79" t="s">
        <v>69</v>
      </c>
      <c r="Q15" s="59"/>
      <c r="R15" s="59"/>
      <c r="S15" s="63"/>
      <c r="T15" s="59"/>
      <c r="V15" s="59"/>
      <c r="W15" s="61"/>
      <c r="X15" s="61"/>
      <c r="Y15" s="61"/>
      <c r="Z15" s="61"/>
      <c r="AA15" s="61"/>
      <c r="AB15" s="59">
        <v>3</v>
      </c>
      <c r="AC15" s="63"/>
      <c r="AD15" s="23"/>
      <c r="AE15" s="24"/>
      <c r="AF15" s="119">
        <v>52188.5</v>
      </c>
      <c r="AG15" s="25"/>
      <c r="AY15" s="80" t="s">
        <v>172</v>
      </c>
      <c r="AZ15" s="81">
        <v>1342.940862323863</v>
      </c>
      <c r="BA15" s="74">
        <v>25.071841169339709</v>
      </c>
      <c r="BB15" s="82">
        <v>33670</v>
      </c>
      <c r="BC15" s="42">
        <f t="shared" si="0"/>
        <v>0.54643478486666153</v>
      </c>
      <c r="BD15" s="99"/>
    </row>
    <row r="16" spans="1:56" ht="15" customHeight="1" x14ac:dyDescent="0.25">
      <c r="A16" s="98"/>
      <c r="B16" s="57" t="s">
        <v>66</v>
      </c>
      <c r="E16" s="58"/>
      <c r="G16" s="74">
        <v>2000</v>
      </c>
      <c r="H16" s="74">
        <v>2199</v>
      </c>
      <c r="I16" s="76" t="s">
        <v>173</v>
      </c>
      <c r="J16" s="76" t="s">
        <v>130</v>
      </c>
      <c r="K16" s="76" t="s">
        <v>174</v>
      </c>
      <c r="L16" s="74">
        <v>41.104051141729421</v>
      </c>
      <c r="M16" s="79">
        <v>1</v>
      </c>
      <c r="N16" s="79" t="s">
        <v>69</v>
      </c>
      <c r="AB16" s="59">
        <v>1</v>
      </c>
      <c r="AF16" s="119">
        <v>64010.35</v>
      </c>
      <c r="AY16" s="80" t="s">
        <v>175</v>
      </c>
      <c r="AZ16" s="81">
        <v>1717.4638482538398</v>
      </c>
      <c r="BA16" s="74">
        <v>24.045338737107631</v>
      </c>
      <c r="BB16" s="82">
        <v>41297</v>
      </c>
      <c r="BC16" s="42">
        <f t="shared" si="0"/>
        <v>0.6702143543403184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33" t="s">
        <v>390</v>
      </c>
      <c r="J19" s="33" t="s">
        <v>391</v>
      </c>
      <c r="K19" s="33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959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33" t="s">
        <v>399</v>
      </c>
      <c r="J23" s="33" t="s">
        <v>392</v>
      </c>
      <c r="K23" s="33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20" t="s">
        <v>959</v>
      </c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/>
      <c r="H30" s="116"/>
      <c r="I30" s="60" t="s">
        <v>960</v>
      </c>
      <c r="J30" s="60" t="s">
        <v>407</v>
      </c>
      <c r="K30" s="60" t="s">
        <v>961</v>
      </c>
      <c r="M30" s="57">
        <v>2</v>
      </c>
      <c r="N30" s="57" t="s">
        <v>69</v>
      </c>
      <c r="AY30" s="117"/>
      <c r="BC30" s="42"/>
      <c r="BD30" s="99"/>
    </row>
    <row r="31" spans="1:56" ht="15" customHeight="1" x14ac:dyDescent="0.25">
      <c r="A31" s="104"/>
      <c r="B31" s="57" t="s">
        <v>66</v>
      </c>
      <c r="D31" s="57" t="s">
        <v>927</v>
      </c>
      <c r="G31" s="116">
        <v>4700</v>
      </c>
      <c r="H31" s="116">
        <v>4899</v>
      </c>
      <c r="I31" s="60" t="s">
        <v>402</v>
      </c>
      <c r="J31" s="60" t="s">
        <v>407</v>
      </c>
      <c r="K31" s="60" t="s">
        <v>398</v>
      </c>
      <c r="L31" s="59">
        <v>23</v>
      </c>
      <c r="M31" s="57">
        <v>2</v>
      </c>
      <c r="N31" s="57" t="s">
        <v>69</v>
      </c>
      <c r="AF31" s="61">
        <v>29803.4</v>
      </c>
      <c r="AY31" s="117"/>
      <c r="AZ31" s="57">
        <v>740</v>
      </c>
      <c r="BA31" s="57">
        <v>26</v>
      </c>
      <c r="BB31" s="62">
        <v>19228</v>
      </c>
      <c r="BC31" s="42">
        <f>BB31/(5280*11.67)</f>
        <v>0.3120536989431591</v>
      </c>
      <c r="BD31" s="99"/>
    </row>
    <row r="32" spans="1:56" ht="15" customHeight="1" x14ac:dyDescent="0.25">
      <c r="A32" s="104"/>
      <c r="B32" s="22" t="s">
        <v>74</v>
      </c>
      <c r="C32" s="22"/>
      <c r="D32" s="22" t="s">
        <v>867</v>
      </c>
      <c r="E32" s="22"/>
      <c r="F32" s="22"/>
      <c r="G32" s="172">
        <v>100</v>
      </c>
      <c r="H32" s="172">
        <v>13399</v>
      </c>
      <c r="I32" s="28" t="s">
        <v>411</v>
      </c>
      <c r="J32" s="28" t="s">
        <v>89</v>
      </c>
      <c r="K32" s="28" t="s">
        <v>412</v>
      </c>
      <c r="L32" s="29">
        <v>42.062813242043305</v>
      </c>
      <c r="M32" s="22">
        <v>3</v>
      </c>
      <c r="N32" s="22" t="s">
        <v>71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>
        <v>3</v>
      </c>
      <c r="AF32" s="43">
        <v>323726.8979999997</v>
      </c>
      <c r="AG32" s="43">
        <v>333341.38</v>
      </c>
      <c r="AH32" s="22" t="s">
        <v>868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8488.8399999999929</v>
      </c>
      <c r="BA32" s="22">
        <v>24.375</v>
      </c>
      <c r="BB32" s="22">
        <v>196198.11999999982</v>
      </c>
      <c r="BC32" s="42">
        <f>BB32/(5280*11.67)</f>
        <v>3.1841246656799327</v>
      </c>
      <c r="BD32" s="99"/>
    </row>
    <row r="33" spans="1:56" ht="15" customHeight="1" x14ac:dyDescent="0.25">
      <c r="A33" s="104"/>
      <c r="B33" s="22"/>
      <c r="C33" s="22"/>
      <c r="D33" s="22" t="s">
        <v>962</v>
      </c>
      <c r="E33" s="26"/>
      <c r="F33" s="27"/>
      <c r="G33" s="22"/>
      <c r="H33" s="22"/>
      <c r="I33" s="28" t="s">
        <v>948</v>
      </c>
      <c r="J33" s="28" t="s">
        <v>949</v>
      </c>
      <c r="K33" s="28" t="s">
        <v>950</v>
      </c>
      <c r="L33" s="89"/>
      <c r="M33" s="22">
        <v>3</v>
      </c>
      <c r="N33" s="22" t="s">
        <v>69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9"/>
      <c r="AC33" s="22"/>
      <c r="AD33" s="22"/>
      <c r="AE33" s="22"/>
      <c r="AF33" s="43">
        <v>35000</v>
      </c>
      <c r="AG33" s="43">
        <v>25312</v>
      </c>
      <c r="AH33" s="27" t="s">
        <v>957</v>
      </c>
      <c r="AI33" s="22" t="s">
        <v>159</v>
      </c>
      <c r="AJ33" s="29" t="s">
        <v>951</v>
      </c>
      <c r="AK33" s="43">
        <v>17326.669999999998</v>
      </c>
      <c r="AL33" s="43"/>
      <c r="AM33" s="22" t="s">
        <v>952</v>
      </c>
      <c r="AN33" s="43">
        <v>6838.95</v>
      </c>
      <c r="AO33" s="43"/>
      <c r="AP33" s="22" t="s">
        <v>953</v>
      </c>
      <c r="AQ33" s="43">
        <v>6838.95</v>
      </c>
      <c r="AR33" s="43"/>
      <c r="AS33" s="22" t="s">
        <v>954</v>
      </c>
      <c r="AT33" s="43">
        <v>3995.43</v>
      </c>
      <c r="AU33" s="43"/>
      <c r="AV33" s="22"/>
      <c r="AW33" s="22"/>
      <c r="AX33" s="22"/>
      <c r="AY33" s="173"/>
      <c r="AZ33" s="62"/>
      <c r="BA33" s="62"/>
      <c r="BB33" s="100">
        <v>13109</v>
      </c>
      <c r="BC33" s="42">
        <f>BB33/(5280*11.67)</f>
        <v>0.21274765651372335</v>
      </c>
      <c r="BD33" s="99"/>
    </row>
    <row r="34" spans="1:56" ht="15" customHeight="1" x14ac:dyDescent="0.25">
      <c r="A34" s="104"/>
      <c r="B34" s="22" t="s">
        <v>66</v>
      </c>
      <c r="C34" s="22"/>
      <c r="D34" s="22" t="s">
        <v>762</v>
      </c>
      <c r="E34" s="22"/>
      <c r="F34" s="22"/>
      <c r="G34" s="172">
        <v>2930</v>
      </c>
      <c r="H34" s="172">
        <v>3499</v>
      </c>
      <c r="I34" s="28" t="s">
        <v>141</v>
      </c>
      <c r="J34" s="28" t="s">
        <v>78</v>
      </c>
      <c r="K34" s="28" t="s">
        <v>168</v>
      </c>
      <c r="L34" s="29">
        <v>42</v>
      </c>
      <c r="M34" s="22">
        <v>3</v>
      </c>
      <c r="N34" s="22" t="s">
        <v>73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3">
        <v>198968</v>
      </c>
      <c r="AG34" s="43">
        <f>47904.56+114661.34</f>
        <v>162565.9</v>
      </c>
      <c r="AH34" s="22" t="s">
        <v>848</v>
      </c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192"/>
      <c r="AZ34" s="22">
        <v>2879.414714706038</v>
      </c>
      <c r="BA34" s="22">
        <v>39.485802242837856</v>
      </c>
      <c r="BB34" s="22">
        <v>113696</v>
      </c>
      <c r="BC34" s="42">
        <f>BB34/(5280*11.67)</f>
        <v>1.8451870894030278</v>
      </c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408</v>
      </c>
      <c r="J35" s="60" t="s">
        <v>89</v>
      </c>
      <c r="K35" s="60" t="s">
        <v>409</v>
      </c>
      <c r="L35" s="59">
        <v>20</v>
      </c>
      <c r="M35" s="57">
        <v>3</v>
      </c>
      <c r="N35" s="57" t="s">
        <v>69</v>
      </c>
      <c r="AF35" s="61">
        <v>67784.600000000006</v>
      </c>
      <c r="AY35" s="117"/>
      <c r="AZ35" s="57">
        <v>1566.7757124269669</v>
      </c>
      <c r="BA35" s="57">
        <v>27.912099768420749</v>
      </c>
      <c r="BB35" s="62">
        <v>43732</v>
      </c>
      <c r="BC35" s="42">
        <f>BB35/(5280*11.67)</f>
        <v>0.70973228428241286</v>
      </c>
      <c r="BD35" s="99"/>
    </row>
    <row r="36" spans="1:56" ht="15" customHeight="1" x14ac:dyDescent="0.25">
      <c r="A36" s="104"/>
      <c r="E36" s="58"/>
      <c r="G36" s="57"/>
      <c r="H36" s="57"/>
      <c r="I36" s="33" t="s">
        <v>932</v>
      </c>
      <c r="J36" s="60" t="s">
        <v>89</v>
      </c>
      <c r="K36" s="60" t="s">
        <v>75</v>
      </c>
      <c r="L36" s="84">
        <v>52</v>
      </c>
      <c r="M36" s="57">
        <v>3</v>
      </c>
      <c r="N36" s="57" t="s">
        <v>69</v>
      </c>
      <c r="AB36" s="59"/>
      <c r="AF36" s="61">
        <v>60000</v>
      </c>
      <c r="AI36" s="57" t="s">
        <v>933</v>
      </c>
      <c r="AJ36" s="59" t="s">
        <v>963</v>
      </c>
      <c r="AK36" s="61">
        <v>50000</v>
      </c>
      <c r="AY36" s="66" t="s">
        <v>934</v>
      </c>
      <c r="AZ36" s="62"/>
      <c r="BA36" s="62"/>
      <c r="BB36" s="100"/>
      <c r="BC36" s="42"/>
      <c r="BD36" s="99"/>
    </row>
    <row r="37" spans="1:56" ht="15" customHeight="1" x14ac:dyDescent="0.25">
      <c r="A37" s="104"/>
      <c r="B37" s="57" t="s">
        <v>66</v>
      </c>
      <c r="D37" s="57" t="s">
        <v>928</v>
      </c>
      <c r="G37" s="116"/>
      <c r="H37" s="116"/>
      <c r="I37" s="60" t="s">
        <v>410</v>
      </c>
      <c r="J37" s="60" t="s">
        <v>78</v>
      </c>
      <c r="K37" s="60" t="s">
        <v>180</v>
      </c>
      <c r="L37" s="59">
        <v>56</v>
      </c>
      <c r="M37" s="57">
        <v>3</v>
      </c>
      <c r="N37" s="57" t="s">
        <v>69</v>
      </c>
      <c r="AF37" s="61">
        <v>31238.7</v>
      </c>
      <c r="AG37" s="61">
        <v>37086.15</v>
      </c>
      <c r="AY37" s="117"/>
      <c r="AZ37" s="57">
        <v>629.79764892583194</v>
      </c>
      <c r="BA37" s="57">
        <v>32.00075458264125</v>
      </c>
      <c r="BB37" s="62">
        <v>20154</v>
      </c>
      <c r="BC37" s="42">
        <f>BB37/(5280*11.67)</f>
        <v>0.32708187271169276</v>
      </c>
      <c r="BD37" s="99"/>
    </row>
    <row r="38" spans="1:56" ht="15" customHeight="1" x14ac:dyDescent="0.25">
      <c r="A38" s="104"/>
      <c r="E38" s="58"/>
      <c r="G38" s="57"/>
      <c r="H38" s="57"/>
      <c r="I38" s="33" t="s">
        <v>410</v>
      </c>
      <c r="J38" s="60" t="s">
        <v>935</v>
      </c>
      <c r="K38" s="60" t="s">
        <v>936</v>
      </c>
      <c r="L38" s="84">
        <v>27</v>
      </c>
      <c r="M38" s="57">
        <v>3</v>
      </c>
      <c r="N38" s="57" t="s">
        <v>69</v>
      </c>
      <c r="AB38" s="59"/>
      <c r="AF38" s="61">
        <v>50000</v>
      </c>
      <c r="AI38" s="57" t="s">
        <v>933</v>
      </c>
      <c r="AJ38" s="59" t="s">
        <v>964</v>
      </c>
      <c r="AY38" s="66" t="s">
        <v>934</v>
      </c>
      <c r="AZ38" s="62"/>
      <c r="BA38" s="62"/>
      <c r="BB38" s="100"/>
      <c r="BC38" s="42"/>
      <c r="BD38" s="99"/>
    </row>
    <row r="39" spans="1:56" ht="15" customHeight="1" x14ac:dyDescent="0.25">
      <c r="A39" s="104"/>
      <c r="B39" s="57" t="s">
        <v>66</v>
      </c>
      <c r="D39" s="57" t="s">
        <v>928</v>
      </c>
      <c r="G39" s="116"/>
      <c r="H39" s="116"/>
      <c r="I39" s="60" t="s">
        <v>409</v>
      </c>
      <c r="J39" s="60" t="s">
        <v>78</v>
      </c>
      <c r="K39" s="60" t="s">
        <v>180</v>
      </c>
      <c r="L39" s="59">
        <v>34</v>
      </c>
      <c r="M39" s="57">
        <v>3</v>
      </c>
      <c r="N39" s="57" t="s">
        <v>69</v>
      </c>
      <c r="AF39" s="61">
        <v>28873.4</v>
      </c>
      <c r="AY39" s="117"/>
      <c r="AZ39" s="57">
        <v>620.94619409046004</v>
      </c>
      <c r="BA39" s="57">
        <v>29.999378653549257</v>
      </c>
      <c r="BB39" s="62">
        <v>18628</v>
      </c>
      <c r="BC39" s="42">
        <f>BB39/(5280*11.67)</f>
        <v>0.30231622133935759</v>
      </c>
      <c r="BD39" s="99"/>
    </row>
    <row r="40" spans="1:56" ht="15" customHeight="1" x14ac:dyDescent="0.25">
      <c r="A40" s="104"/>
      <c r="B40" s="57" t="s">
        <v>66</v>
      </c>
      <c r="E40" s="58"/>
      <c r="G40" s="59"/>
      <c r="H40" s="59"/>
      <c r="I40" s="33" t="s">
        <v>225</v>
      </c>
      <c r="L40" s="84"/>
      <c r="M40" s="57">
        <v>3</v>
      </c>
      <c r="N40" s="57" t="s">
        <v>69</v>
      </c>
      <c r="AB40" s="59"/>
      <c r="AF40" s="61">
        <v>50000</v>
      </c>
      <c r="AY40" s="66"/>
      <c r="AZ40" s="62"/>
      <c r="BA40" s="62"/>
      <c r="BB40" s="100"/>
      <c r="BC40" s="42">
        <f>BB40/(5280*11.67)</f>
        <v>0</v>
      </c>
      <c r="BD40" s="99"/>
    </row>
    <row r="41" spans="1:56" ht="15" customHeight="1" x14ac:dyDescent="0.25">
      <c r="A41" s="104"/>
      <c r="B41" s="57" t="s">
        <v>66</v>
      </c>
      <c r="E41" s="58"/>
      <c r="G41" s="57">
        <v>2200</v>
      </c>
      <c r="H41" s="57">
        <v>2299</v>
      </c>
      <c r="I41" s="60" t="s">
        <v>226</v>
      </c>
      <c r="J41" s="60" t="s">
        <v>227</v>
      </c>
      <c r="K41" s="60" t="s">
        <v>228</v>
      </c>
      <c r="L41" s="84">
        <v>61.375659437280184</v>
      </c>
      <c r="M41" s="57">
        <v>3</v>
      </c>
      <c r="N41" s="57" t="s">
        <v>69</v>
      </c>
      <c r="AB41" s="59"/>
      <c r="AF41" s="61">
        <v>21154.400000000001</v>
      </c>
      <c r="AY41" s="66"/>
      <c r="AZ41" s="62">
        <v>758.20571462969406</v>
      </c>
      <c r="BA41" s="62">
        <v>18.000391894521201</v>
      </c>
      <c r="BB41" s="100">
        <v>13648</v>
      </c>
      <c r="BC41" s="42">
        <f>BB41/(5280*11.67)</f>
        <v>0.22149515722780505</v>
      </c>
      <c r="BD41" s="99"/>
    </row>
    <row r="42" spans="1:56" ht="15" customHeight="1" x14ac:dyDescent="0.25">
      <c r="A42" s="104"/>
      <c r="B42" s="57" t="s">
        <v>66</v>
      </c>
      <c r="D42" s="57" t="s">
        <v>928</v>
      </c>
      <c r="G42" s="116"/>
      <c r="H42" s="116"/>
      <c r="I42" s="60" t="s">
        <v>180</v>
      </c>
      <c r="J42" s="60" t="s">
        <v>89</v>
      </c>
      <c r="K42" s="60" t="s">
        <v>409</v>
      </c>
      <c r="L42" s="59">
        <v>47</v>
      </c>
      <c r="M42" s="57">
        <v>3</v>
      </c>
      <c r="N42" s="57" t="s">
        <v>69</v>
      </c>
      <c r="AF42" s="61">
        <v>50573.4</v>
      </c>
      <c r="AY42" s="117"/>
      <c r="AZ42" s="57">
        <v>1483.1220273127169</v>
      </c>
      <c r="BA42" s="57">
        <v>21.999538405561264</v>
      </c>
      <c r="BB42" s="62">
        <v>32628</v>
      </c>
      <c r="BC42" s="42">
        <f>BB42/(5280*11.67)</f>
        <v>0.5295240320947262</v>
      </c>
      <c r="BD42" s="99"/>
    </row>
    <row r="43" spans="1:56" ht="15" customHeight="1" x14ac:dyDescent="0.25">
      <c r="A43" s="104"/>
      <c r="E43" s="58"/>
      <c r="G43" s="57"/>
      <c r="H43" s="57"/>
      <c r="I43" s="33" t="s">
        <v>937</v>
      </c>
      <c r="J43" s="60" t="s">
        <v>938</v>
      </c>
      <c r="K43" s="60" t="s">
        <v>939</v>
      </c>
      <c r="L43" s="84">
        <v>39</v>
      </c>
      <c r="M43" s="57">
        <v>3</v>
      </c>
      <c r="N43" s="57" t="s">
        <v>69</v>
      </c>
      <c r="AB43" s="59"/>
      <c r="AF43" s="61">
        <v>67500</v>
      </c>
      <c r="AI43" s="57" t="s">
        <v>933</v>
      </c>
      <c r="AJ43" s="59" t="s">
        <v>964</v>
      </c>
      <c r="AY43" s="66" t="s">
        <v>934</v>
      </c>
      <c r="AZ43" s="62"/>
      <c r="BA43" s="62"/>
      <c r="BB43" s="100"/>
      <c r="BC43" s="42"/>
      <c r="BD43" s="99"/>
    </row>
    <row r="44" spans="1:56" ht="15" customHeight="1" x14ac:dyDescent="0.25">
      <c r="A44" s="104"/>
      <c r="E44" s="58"/>
      <c r="G44" s="57"/>
      <c r="H44" s="57"/>
      <c r="I44" s="33" t="s">
        <v>935</v>
      </c>
      <c r="J44" s="60" t="s">
        <v>89</v>
      </c>
      <c r="K44" s="60" t="s">
        <v>410</v>
      </c>
      <c r="L44" s="84">
        <v>19</v>
      </c>
      <c r="M44" s="57">
        <v>3</v>
      </c>
      <c r="N44" s="57" t="s">
        <v>69</v>
      </c>
      <c r="AB44" s="59"/>
      <c r="AF44" s="61">
        <v>50000</v>
      </c>
      <c r="AI44" s="57" t="s">
        <v>933</v>
      </c>
      <c r="AJ44" s="59" t="s">
        <v>964</v>
      </c>
      <c r="AY44" s="66" t="s">
        <v>934</v>
      </c>
      <c r="AZ44" s="62"/>
      <c r="BA44" s="62"/>
      <c r="BB44" s="100"/>
      <c r="BC44" s="42"/>
      <c r="BD44" s="99"/>
    </row>
    <row r="45" spans="1:56" ht="15" customHeight="1" x14ac:dyDescent="0.3">
      <c r="A45" s="104"/>
      <c r="B45" s="22" t="s">
        <v>66</v>
      </c>
      <c r="C45" s="22"/>
      <c r="D45" s="22" t="s">
        <v>926</v>
      </c>
      <c r="E45" s="22"/>
      <c r="F45" s="22"/>
      <c r="G45" s="22"/>
      <c r="H45" s="22"/>
      <c r="I45" s="28" t="s">
        <v>882</v>
      </c>
      <c r="J45" s="28" t="s">
        <v>883</v>
      </c>
      <c r="K45" s="28" t="s">
        <v>206</v>
      </c>
      <c r="L45" s="29"/>
      <c r="M45" s="22">
        <v>4</v>
      </c>
      <c r="N45" s="22" t="s">
        <v>69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>
        <v>50000</v>
      </c>
      <c r="AG45" s="43">
        <v>25769.15</v>
      </c>
      <c r="AH45" s="22" t="s">
        <v>931</v>
      </c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 t="s">
        <v>884</v>
      </c>
      <c r="AZ45" s="22"/>
      <c r="BA45" s="22"/>
      <c r="BB45" s="22">
        <v>34603</v>
      </c>
      <c r="BC45" s="42">
        <f t="shared" ref="BC45:BC108" si="1">BB45/(5280*11.67)</f>
        <v>0.56157656254057287</v>
      </c>
      <c r="BD45" s="99"/>
    </row>
    <row r="46" spans="1:56" ht="15" customHeight="1" x14ac:dyDescent="0.25">
      <c r="A46" s="104"/>
      <c r="B46" s="22" t="s">
        <v>66</v>
      </c>
      <c r="C46" s="22"/>
      <c r="D46" s="22" t="s">
        <v>316</v>
      </c>
      <c r="E46" s="22"/>
      <c r="F46" s="26"/>
      <c r="G46" s="22">
        <v>100</v>
      </c>
      <c r="H46" s="22">
        <v>199</v>
      </c>
      <c r="I46" s="28" t="s">
        <v>144</v>
      </c>
      <c r="J46" s="28" t="s">
        <v>229</v>
      </c>
      <c r="K46" s="28" t="s">
        <v>230</v>
      </c>
      <c r="L46" s="89">
        <v>40.442975376901678</v>
      </c>
      <c r="M46" s="22">
        <v>4</v>
      </c>
      <c r="N46" s="22" t="s">
        <v>69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3">
        <v>45134.450000000004</v>
      </c>
      <c r="AG46" s="43">
        <f>832.3+38611.62+320</f>
        <v>39763.920000000006</v>
      </c>
      <c r="AH46" s="22" t="s">
        <v>761</v>
      </c>
      <c r="AI46" s="22"/>
      <c r="AJ46" s="29"/>
      <c r="AK46" s="43"/>
      <c r="AL46" s="43"/>
      <c r="AM46" s="22"/>
      <c r="AN46" s="43"/>
      <c r="AO46" s="43"/>
      <c r="AP46" s="22"/>
      <c r="AQ46" s="22"/>
      <c r="AR46" s="22"/>
      <c r="AS46" s="22"/>
      <c r="AT46" s="22"/>
      <c r="AU46" s="22"/>
      <c r="AV46" s="22"/>
      <c r="AW46" s="22"/>
      <c r="AX46" s="22"/>
      <c r="AY46" s="174"/>
      <c r="AZ46" s="22">
        <v>798.6543012029839</v>
      </c>
      <c r="BA46" s="22">
        <v>36.460080357845833</v>
      </c>
      <c r="BB46" s="44">
        <v>29119</v>
      </c>
      <c r="BC46" s="42">
        <f t="shared" si="1"/>
        <v>0.47257601724182702</v>
      </c>
      <c r="BD46" s="99"/>
    </row>
    <row r="47" spans="1:56" ht="15" customHeight="1" x14ac:dyDescent="0.25">
      <c r="A47" s="104"/>
      <c r="B47" s="22" t="s">
        <v>66</v>
      </c>
      <c r="C47" s="22"/>
      <c r="D47" s="22" t="s">
        <v>316</v>
      </c>
      <c r="E47" s="26"/>
      <c r="F47" s="27"/>
      <c r="G47" s="22">
        <v>600</v>
      </c>
      <c r="H47" s="22">
        <v>1299</v>
      </c>
      <c r="I47" s="28" t="s">
        <v>145</v>
      </c>
      <c r="J47" s="28" t="s">
        <v>146</v>
      </c>
      <c r="K47" s="28" t="s">
        <v>144</v>
      </c>
      <c r="L47" s="89">
        <v>57.385242398339237</v>
      </c>
      <c r="M47" s="22">
        <v>4</v>
      </c>
      <c r="N47" s="22" t="s">
        <v>69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3">
        <v>203087.2</v>
      </c>
      <c r="AG47" s="43" t="s">
        <v>764</v>
      </c>
      <c r="AH47" s="27" t="s">
        <v>761</v>
      </c>
      <c r="AI47" s="22"/>
      <c r="AJ47" s="29"/>
      <c r="AK47" s="43"/>
      <c r="AL47" s="43"/>
      <c r="AM47" s="22"/>
      <c r="AN47" s="43"/>
      <c r="AO47" s="43"/>
      <c r="AP47" s="22"/>
      <c r="AQ47" s="43"/>
      <c r="AR47" s="43"/>
      <c r="AS47" s="22"/>
      <c r="AT47" s="43"/>
      <c r="AU47" s="43"/>
      <c r="AV47" s="22"/>
      <c r="AW47" s="22"/>
      <c r="AX47" s="22"/>
      <c r="AY47" s="173"/>
      <c r="AZ47" s="22">
        <v>3881.86</v>
      </c>
      <c r="BA47" s="22">
        <v>33.752891655031348</v>
      </c>
      <c r="BB47" s="44">
        <v>131024</v>
      </c>
      <c r="BC47" s="42">
        <f t="shared" si="1"/>
        <v>2.1264054426008152</v>
      </c>
      <c r="BD47" s="99"/>
    </row>
    <row r="48" spans="1:56" ht="15" customHeight="1" x14ac:dyDescent="0.25">
      <c r="A48" s="105"/>
      <c r="B48" s="22" t="s">
        <v>66</v>
      </c>
      <c r="C48" s="22"/>
      <c r="D48" s="22" t="s">
        <v>361</v>
      </c>
      <c r="E48" s="26"/>
      <c r="F48" s="27"/>
      <c r="G48" s="22"/>
      <c r="H48" s="22"/>
      <c r="I48" s="28" t="s">
        <v>307</v>
      </c>
      <c r="J48" s="28" t="s">
        <v>308</v>
      </c>
      <c r="K48" s="28" t="s">
        <v>75</v>
      </c>
      <c r="L48" s="89"/>
      <c r="M48" s="22">
        <v>4</v>
      </c>
      <c r="N48" s="22" t="s">
        <v>69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9"/>
      <c r="AC48" s="22"/>
      <c r="AD48" s="22"/>
      <c r="AE48" s="22"/>
      <c r="AF48" s="43">
        <v>12500</v>
      </c>
      <c r="AG48" s="43">
        <f>7213.09+10295.93</f>
        <v>17509.02</v>
      </c>
      <c r="AH48" s="27" t="s">
        <v>761</v>
      </c>
      <c r="AI48" s="22" t="s">
        <v>159</v>
      </c>
      <c r="AJ48" s="29" t="s">
        <v>309</v>
      </c>
      <c r="AK48" s="43">
        <v>3432.86</v>
      </c>
      <c r="AL48" s="43"/>
      <c r="AM48" s="22" t="s">
        <v>310</v>
      </c>
      <c r="AN48" s="43">
        <v>9067.14</v>
      </c>
      <c r="AO48" s="43"/>
      <c r="AP48" s="22"/>
      <c r="AQ48" s="43"/>
      <c r="AR48" s="43"/>
      <c r="AS48" s="22"/>
      <c r="AT48" s="43"/>
      <c r="AU48" s="43"/>
      <c r="AV48" s="22"/>
      <c r="AW48" s="22"/>
      <c r="AX48" s="22"/>
      <c r="AY48" s="173"/>
      <c r="AZ48" s="44"/>
      <c r="BA48" s="44"/>
      <c r="BB48" s="44">
        <v>7841</v>
      </c>
      <c r="BC48" s="42">
        <f t="shared" si="1"/>
        <v>0.12725260315234607</v>
      </c>
      <c r="BD48" s="99"/>
    </row>
    <row r="49" spans="1:56" x14ac:dyDescent="0.25">
      <c r="A49" s="98"/>
      <c r="B49" s="22" t="s">
        <v>66</v>
      </c>
      <c r="C49" s="22"/>
      <c r="D49" s="22" t="s">
        <v>360</v>
      </c>
      <c r="E49" s="26"/>
      <c r="F49" s="27"/>
      <c r="G49" s="22">
        <v>2200</v>
      </c>
      <c r="H49" s="22">
        <v>2399</v>
      </c>
      <c r="I49" s="28" t="s">
        <v>234</v>
      </c>
      <c r="J49" s="28" t="s">
        <v>236</v>
      </c>
      <c r="K49" s="28" t="s">
        <v>237</v>
      </c>
      <c r="L49" s="89">
        <v>34.266222507406447</v>
      </c>
      <c r="M49" s="22">
        <v>4</v>
      </c>
      <c r="N49" s="22" t="s">
        <v>69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9"/>
      <c r="AC49" s="22"/>
      <c r="AD49" s="22"/>
      <c r="AE49" s="22"/>
      <c r="AF49" s="43">
        <v>113532.85</v>
      </c>
      <c r="AG49" s="43">
        <f>58784.5+209071.03+3220</f>
        <v>271075.53000000003</v>
      </c>
      <c r="AH49" s="27" t="s">
        <v>76</v>
      </c>
      <c r="AI49" s="22"/>
      <c r="AJ49" s="29"/>
      <c r="AK49" s="43"/>
      <c r="AL49" s="43"/>
      <c r="AM49" s="22"/>
      <c r="AN49" s="43"/>
      <c r="AO49" s="43"/>
      <c r="AP49" s="22"/>
      <c r="AQ49" s="43"/>
      <c r="AR49" s="43"/>
      <c r="AS49" s="22"/>
      <c r="AT49" s="43"/>
      <c r="AU49" s="43"/>
      <c r="AV49" s="22"/>
      <c r="AW49" s="22"/>
      <c r="AX49" s="22"/>
      <c r="AY49" s="173"/>
      <c r="AZ49" s="44">
        <v>1220.7900652250621</v>
      </c>
      <c r="BA49" s="44">
        <v>59.999669137622242</v>
      </c>
      <c r="BB49" s="62">
        <v>73247</v>
      </c>
      <c r="BC49" s="42">
        <f t="shared" si="1"/>
        <v>1.1887350367427489</v>
      </c>
      <c r="BD49" s="99"/>
    </row>
    <row r="50" spans="1:56" x14ac:dyDescent="0.3">
      <c r="A50" s="98"/>
      <c r="B50" s="22" t="s">
        <v>66</v>
      </c>
      <c r="C50" s="22"/>
      <c r="D50" s="22" t="s">
        <v>413</v>
      </c>
      <c r="E50" s="22"/>
      <c r="F50" s="22"/>
      <c r="G50" s="22"/>
      <c r="H50" s="22"/>
      <c r="I50" s="28" t="s">
        <v>414</v>
      </c>
      <c r="J50" s="28" t="s">
        <v>415</v>
      </c>
      <c r="K50" s="28"/>
      <c r="L50" s="29"/>
      <c r="M50" s="22">
        <v>4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3">
        <v>35000</v>
      </c>
      <c r="AG50" s="43">
        <f>34683.36+1400</f>
        <v>36083.360000000001</v>
      </c>
      <c r="AH50" s="22" t="s">
        <v>76</v>
      </c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 t="s">
        <v>878</v>
      </c>
      <c r="AZ50" s="22"/>
      <c r="BA50" s="22"/>
      <c r="BB50" s="57"/>
      <c r="BC50" s="42">
        <f t="shared" si="1"/>
        <v>0</v>
      </c>
      <c r="BD50" s="99"/>
    </row>
    <row r="51" spans="1:56" x14ac:dyDescent="0.25">
      <c r="A51" s="98"/>
      <c r="B51" s="57" t="s">
        <v>66</v>
      </c>
      <c r="D51" s="57" t="s">
        <v>940</v>
      </c>
      <c r="G51" s="116">
        <v>500</v>
      </c>
      <c r="H51" s="116">
        <v>699</v>
      </c>
      <c r="I51" s="60" t="s">
        <v>416</v>
      </c>
      <c r="J51" s="60" t="s">
        <v>235</v>
      </c>
      <c r="K51" s="60" t="s">
        <v>79</v>
      </c>
      <c r="L51" s="59">
        <v>25</v>
      </c>
      <c r="M51" s="57">
        <v>4</v>
      </c>
      <c r="N51" s="57" t="s">
        <v>69</v>
      </c>
      <c r="AF51" s="61">
        <v>98990.75</v>
      </c>
      <c r="AG51" s="61">
        <f>20184.13</f>
        <v>20184.13</v>
      </c>
      <c r="AY51" s="117"/>
      <c r="AZ51" s="57">
        <v>1691</v>
      </c>
      <c r="BA51" s="57">
        <v>39</v>
      </c>
      <c r="BB51" s="62">
        <v>63865</v>
      </c>
      <c r="BC51" s="42">
        <f t="shared" si="1"/>
        <v>1.0364733452779726</v>
      </c>
      <c r="BD51" s="99"/>
    </row>
    <row r="52" spans="1:56" x14ac:dyDescent="0.25">
      <c r="A52" s="98"/>
      <c r="B52" s="57" t="s">
        <v>66</v>
      </c>
      <c r="D52" s="38" t="s">
        <v>763</v>
      </c>
      <c r="F52" s="57"/>
      <c r="G52" s="118">
        <v>100</v>
      </c>
      <c r="H52" s="118">
        <v>899</v>
      </c>
      <c r="I52" s="60" t="s">
        <v>83</v>
      </c>
      <c r="J52" s="60" t="s">
        <v>80</v>
      </c>
      <c r="K52" s="60" t="s">
        <v>417</v>
      </c>
      <c r="L52" s="59">
        <v>58</v>
      </c>
      <c r="M52" s="57">
        <v>4</v>
      </c>
      <c r="N52" s="57" t="s">
        <v>73</v>
      </c>
      <c r="AF52" s="61">
        <v>326676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4583.8784600762974</v>
      </c>
      <c r="BA52" s="57">
        <v>40.72359283210421</v>
      </c>
      <c r="BB52" s="57">
        <v>186672</v>
      </c>
      <c r="BC52" s="42">
        <f t="shared" si="1"/>
        <v>3.0295240320947263</v>
      </c>
      <c r="BD52" s="99"/>
    </row>
    <row r="53" spans="1:56" x14ac:dyDescent="0.25">
      <c r="A53" s="98"/>
      <c r="B53" s="57" t="s">
        <v>66</v>
      </c>
      <c r="D53" s="57" t="s">
        <v>317</v>
      </c>
      <c r="E53" s="58"/>
      <c r="G53" s="57">
        <v>1100</v>
      </c>
      <c r="H53" s="57">
        <v>1199</v>
      </c>
      <c r="I53" s="101" t="s">
        <v>231</v>
      </c>
      <c r="J53" s="101" t="s">
        <v>79</v>
      </c>
      <c r="K53" s="101" t="s">
        <v>232</v>
      </c>
      <c r="L53" s="74">
        <v>46</v>
      </c>
      <c r="M53" s="57">
        <v>4</v>
      </c>
      <c r="N53" s="102" t="s">
        <v>73</v>
      </c>
      <c r="Q53" s="59"/>
      <c r="R53" s="59"/>
      <c r="S53" s="63"/>
      <c r="T53" s="59"/>
      <c r="V53" s="59"/>
      <c r="W53" s="61"/>
      <c r="X53" s="61"/>
      <c r="Y53" s="61"/>
      <c r="Z53" s="61"/>
      <c r="AA53" s="61"/>
      <c r="AC53" s="61"/>
      <c r="AD53" s="61"/>
      <c r="AF53" s="61">
        <v>88352.549999999988</v>
      </c>
      <c r="AG53" s="61">
        <f>21852.98+11549.04</f>
        <v>33402.020000000004</v>
      </c>
      <c r="AM53" s="102"/>
      <c r="AZ53" s="57">
        <v>764.95254289725403</v>
      </c>
      <c r="BA53" s="57">
        <v>70.000420937475411</v>
      </c>
      <c r="BB53" s="62">
        <v>53547</v>
      </c>
      <c r="BC53" s="42">
        <f t="shared" si="1"/>
        <v>0.86902118875126588</v>
      </c>
      <c r="BD53" s="99"/>
    </row>
    <row r="54" spans="1:56" x14ac:dyDescent="0.25">
      <c r="A54" s="98"/>
      <c r="B54" s="57" t="s">
        <v>66</v>
      </c>
      <c r="D54" s="57" t="s">
        <v>317</v>
      </c>
      <c r="E54" s="58"/>
      <c r="G54" s="57">
        <v>100</v>
      </c>
      <c r="H54" s="57">
        <v>399</v>
      </c>
      <c r="I54" s="101" t="s">
        <v>231</v>
      </c>
      <c r="J54" s="101" t="s">
        <v>80</v>
      </c>
      <c r="K54" s="101" t="s">
        <v>86</v>
      </c>
      <c r="L54" s="74">
        <v>57.286012289413421</v>
      </c>
      <c r="M54" s="102">
        <v>4</v>
      </c>
      <c r="N54" s="102" t="s">
        <v>73</v>
      </c>
      <c r="Q54" s="59"/>
      <c r="R54" s="59"/>
      <c r="S54" s="63"/>
      <c r="T54" s="59"/>
      <c r="V54" s="59"/>
      <c r="W54" s="61"/>
      <c r="X54" s="61"/>
      <c r="Y54" s="61"/>
      <c r="Z54" s="61"/>
      <c r="AA54" s="61"/>
      <c r="AC54" s="61"/>
      <c r="AD54" s="61"/>
      <c r="AF54" s="61">
        <v>145539.9</v>
      </c>
      <c r="AG54" s="61" t="s">
        <v>321</v>
      </c>
      <c r="AZ54" s="57">
        <v>1709.909865823035</v>
      </c>
      <c r="BA54" s="57">
        <v>51.585175197257307</v>
      </c>
      <c r="BB54" s="62">
        <v>88206</v>
      </c>
      <c r="BC54" s="42">
        <f t="shared" si="1"/>
        <v>1.4315065825348603</v>
      </c>
      <c r="BD54" s="99"/>
    </row>
    <row r="55" spans="1:56" x14ac:dyDescent="0.25">
      <c r="A55" s="98"/>
      <c r="B55" s="57" t="s">
        <v>66</v>
      </c>
      <c r="D55" s="57" t="s">
        <v>763</v>
      </c>
      <c r="G55" s="118">
        <v>800</v>
      </c>
      <c r="H55" s="118">
        <v>999</v>
      </c>
      <c r="I55" s="60" t="s">
        <v>418</v>
      </c>
      <c r="J55" s="60" t="s">
        <v>85</v>
      </c>
      <c r="K55" s="60" t="s">
        <v>75</v>
      </c>
      <c r="L55" s="59">
        <v>29</v>
      </c>
      <c r="M55" s="57">
        <v>4</v>
      </c>
      <c r="N55" s="57" t="s">
        <v>69</v>
      </c>
      <c r="AF55" s="61">
        <v>63942.15</v>
      </c>
      <c r="AY55" s="117"/>
      <c r="AZ55" s="57">
        <v>1114.5146837563329</v>
      </c>
      <c r="BA55" s="57">
        <v>37.015214425850836</v>
      </c>
      <c r="BB55" s="62">
        <v>41253</v>
      </c>
      <c r="BC55" s="42">
        <f t="shared" si="1"/>
        <v>0.66950027264937295</v>
      </c>
      <c r="BD55" s="99"/>
    </row>
    <row r="56" spans="1:56" x14ac:dyDescent="0.25">
      <c r="A56" s="98"/>
      <c r="B56" s="57" t="s">
        <v>66</v>
      </c>
      <c r="D56" s="38" t="s">
        <v>763</v>
      </c>
      <c r="F56" s="57"/>
      <c r="G56" s="118">
        <v>100</v>
      </c>
      <c r="H56" s="118">
        <v>1099</v>
      </c>
      <c r="I56" s="60" t="s">
        <v>419</v>
      </c>
      <c r="J56" s="60" t="s">
        <v>80</v>
      </c>
      <c r="K56" s="60" t="s">
        <v>83</v>
      </c>
      <c r="L56" s="59">
        <v>53</v>
      </c>
      <c r="M56" s="57">
        <v>4</v>
      </c>
      <c r="N56" s="57" t="s">
        <v>73</v>
      </c>
      <c r="AF56" s="61">
        <v>374336.91749999998</v>
      </c>
      <c r="AH56" s="57"/>
      <c r="AJ56" s="57"/>
      <c r="AK56" s="57"/>
      <c r="AL56" s="57"/>
      <c r="AN56" s="57"/>
      <c r="AO56" s="57"/>
      <c r="AQ56" s="57"/>
      <c r="AR56" s="57"/>
      <c r="AT56" s="57"/>
      <c r="AU56" s="57"/>
      <c r="AY56" s="117"/>
      <c r="AZ56" s="57">
        <v>5484.79</v>
      </c>
      <c r="BA56" s="57">
        <v>39</v>
      </c>
      <c r="BB56" s="57">
        <v>213906.81</v>
      </c>
      <c r="BC56" s="42">
        <f t="shared" si="1"/>
        <v>3.471521286126042</v>
      </c>
      <c r="BD56" s="99"/>
    </row>
    <row r="57" spans="1:56" x14ac:dyDescent="0.25">
      <c r="A57" s="98"/>
      <c r="B57" s="57" t="s">
        <v>66</v>
      </c>
      <c r="G57" s="116">
        <v>100</v>
      </c>
      <c r="H57" s="116">
        <v>199</v>
      </c>
      <c r="I57" s="60" t="s">
        <v>420</v>
      </c>
      <c r="J57" s="60" t="s">
        <v>84</v>
      </c>
      <c r="K57" s="60" t="s">
        <v>421</v>
      </c>
      <c r="L57" s="59">
        <v>37</v>
      </c>
      <c r="M57" s="57">
        <v>4</v>
      </c>
      <c r="N57" s="57" t="s">
        <v>69</v>
      </c>
      <c r="AF57" s="61">
        <v>14171.65</v>
      </c>
      <c r="AY57" s="117"/>
      <c r="AZ57" s="57">
        <v>254</v>
      </c>
      <c r="BA57" s="57">
        <v>36</v>
      </c>
      <c r="BB57" s="62">
        <v>9143</v>
      </c>
      <c r="BC57" s="42">
        <f t="shared" si="1"/>
        <v>0.14838292955259536</v>
      </c>
      <c r="BD57" s="99"/>
    </row>
    <row r="58" spans="1:56" x14ac:dyDescent="0.25">
      <c r="A58" s="98"/>
      <c r="B58" s="57" t="s">
        <v>66</v>
      </c>
      <c r="D58" s="57" t="s">
        <v>763</v>
      </c>
      <c r="F58" s="57"/>
      <c r="G58" s="118">
        <v>136</v>
      </c>
      <c r="H58" s="118">
        <v>299</v>
      </c>
      <c r="I58" s="33" t="s">
        <v>422</v>
      </c>
      <c r="J58" s="60" t="s">
        <v>230</v>
      </c>
      <c r="K58" s="60" t="s">
        <v>82</v>
      </c>
      <c r="L58" s="59">
        <v>35</v>
      </c>
      <c r="M58" s="57">
        <v>4</v>
      </c>
      <c r="N58" s="57" t="s">
        <v>71</v>
      </c>
      <c r="AF58" s="61">
        <v>54247.049999999996</v>
      </c>
      <c r="AH58" s="57"/>
      <c r="AJ58" s="57"/>
      <c r="AK58" s="57"/>
      <c r="AL58" s="57"/>
      <c r="AN58" s="57"/>
      <c r="AO58" s="57"/>
      <c r="AQ58" s="57"/>
      <c r="AR58" s="57"/>
      <c r="AT58" s="57"/>
      <c r="AU58" s="57"/>
      <c r="AY58" s="117"/>
      <c r="AZ58" s="57">
        <v>966.98762444828799</v>
      </c>
      <c r="BA58" s="57">
        <v>33.999400994152204</v>
      </c>
      <c r="BB58" s="57">
        <v>32877</v>
      </c>
      <c r="BC58" s="42">
        <f t="shared" si="1"/>
        <v>0.53356508530030378</v>
      </c>
      <c r="BD58" s="99"/>
    </row>
    <row r="59" spans="1:56" x14ac:dyDescent="0.25">
      <c r="A59" s="98"/>
      <c r="B59" s="57" t="s">
        <v>66</v>
      </c>
      <c r="G59" s="116">
        <v>100</v>
      </c>
      <c r="H59" s="116">
        <v>199</v>
      </c>
      <c r="I59" s="60" t="s">
        <v>87</v>
      </c>
      <c r="J59" s="60" t="s">
        <v>423</v>
      </c>
      <c r="K59" s="60" t="s">
        <v>177</v>
      </c>
      <c r="L59" s="59">
        <v>20</v>
      </c>
      <c r="M59" s="57">
        <v>4</v>
      </c>
      <c r="N59" s="57" t="s">
        <v>69</v>
      </c>
      <c r="AF59" s="61">
        <v>28657.95</v>
      </c>
      <c r="AY59" s="117"/>
      <c r="AZ59" s="57">
        <v>514</v>
      </c>
      <c r="BA59" s="57">
        <v>36</v>
      </c>
      <c r="BB59" s="62">
        <v>18489</v>
      </c>
      <c r="BC59" s="42">
        <f t="shared" si="1"/>
        <v>0.30006037236114358</v>
      </c>
      <c r="BD59" s="99"/>
    </row>
    <row r="60" spans="1:56" x14ac:dyDescent="0.25">
      <c r="A60" s="98"/>
      <c r="B60" s="57" t="s">
        <v>66</v>
      </c>
      <c r="D60" s="57" t="s">
        <v>940</v>
      </c>
      <c r="G60" s="118">
        <v>616</v>
      </c>
      <c r="H60" s="118">
        <v>699</v>
      </c>
      <c r="I60" s="60" t="s">
        <v>424</v>
      </c>
      <c r="J60" s="60" t="s">
        <v>425</v>
      </c>
      <c r="K60" s="60" t="s">
        <v>235</v>
      </c>
      <c r="L60" s="59">
        <v>19</v>
      </c>
      <c r="M60" s="57">
        <v>4</v>
      </c>
      <c r="N60" s="57" t="s">
        <v>69</v>
      </c>
      <c r="AF60" s="61">
        <v>34380.550000000003</v>
      </c>
      <c r="AG60" s="61" t="s">
        <v>941</v>
      </c>
      <c r="AY60" s="117"/>
      <c r="AZ60" s="57">
        <v>619.83652759997005</v>
      </c>
      <c r="BA60" s="57">
        <v>36</v>
      </c>
      <c r="BB60" s="62">
        <v>22181</v>
      </c>
      <c r="BC60" s="42">
        <f t="shared" si="1"/>
        <v>0.35997831788320223</v>
      </c>
      <c r="BD60" s="99"/>
    </row>
    <row r="61" spans="1:56" x14ac:dyDescent="0.25">
      <c r="A61" s="98"/>
      <c r="B61" s="57" t="s">
        <v>66</v>
      </c>
      <c r="C61" s="108"/>
      <c r="D61" s="217" t="s">
        <v>763</v>
      </c>
      <c r="E61" s="108"/>
      <c r="F61" s="191"/>
      <c r="G61" s="138">
        <v>100</v>
      </c>
      <c r="H61" s="139">
        <v>629</v>
      </c>
      <c r="I61" s="109" t="s">
        <v>417</v>
      </c>
      <c r="J61" s="109" t="s">
        <v>426</v>
      </c>
      <c r="K61" s="109" t="s">
        <v>75</v>
      </c>
      <c r="L61" s="111">
        <v>21</v>
      </c>
      <c r="M61" s="108">
        <v>4</v>
      </c>
      <c r="N61" s="108" t="s">
        <v>69</v>
      </c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10">
        <v>184008.25</v>
      </c>
      <c r="AG61" s="110"/>
      <c r="AH61" s="191"/>
      <c r="AI61" s="108"/>
      <c r="AJ61" s="111"/>
      <c r="AK61" s="110"/>
      <c r="AL61" s="110"/>
      <c r="AM61" s="108"/>
      <c r="AN61" s="110"/>
      <c r="AO61" s="110"/>
      <c r="AP61" s="108"/>
      <c r="AY61" s="127"/>
      <c r="AZ61" s="57">
        <v>3063.1175210625788</v>
      </c>
      <c r="BA61" s="57">
        <v>38.75626683719873</v>
      </c>
      <c r="BB61" s="62">
        <v>118715</v>
      </c>
      <c r="BC61" s="42">
        <f t="shared" si="1"/>
        <v>1.9266410895588273</v>
      </c>
      <c r="BD61" s="99"/>
    </row>
    <row r="62" spans="1:56" x14ac:dyDescent="0.25">
      <c r="A62" s="98"/>
      <c r="B62" s="57" t="s">
        <v>66</v>
      </c>
      <c r="D62" s="57" t="s">
        <v>763</v>
      </c>
      <c r="G62" s="138"/>
      <c r="H62" s="139"/>
      <c r="I62" s="60" t="s">
        <v>205</v>
      </c>
      <c r="J62" s="60" t="s">
        <v>427</v>
      </c>
      <c r="K62" s="60" t="s">
        <v>428</v>
      </c>
      <c r="L62" s="59" t="s">
        <v>429</v>
      </c>
      <c r="M62" s="57">
        <v>4</v>
      </c>
      <c r="N62" s="57" t="s">
        <v>69</v>
      </c>
      <c r="AF62" s="61">
        <v>150444</v>
      </c>
      <c r="AY62" s="137" t="s">
        <v>430</v>
      </c>
      <c r="AZ62" s="57">
        <v>995</v>
      </c>
      <c r="BA62" s="57">
        <v>36</v>
      </c>
      <c r="BB62" s="62">
        <v>35820</v>
      </c>
      <c r="BC62" s="42">
        <f t="shared" si="1"/>
        <v>0.58132741294695023</v>
      </c>
      <c r="BD62" s="99"/>
    </row>
    <row r="63" spans="1:56" x14ac:dyDescent="0.25">
      <c r="A63" s="98"/>
      <c r="B63" s="57" t="s">
        <v>66</v>
      </c>
      <c r="D63" s="57" t="s">
        <v>318</v>
      </c>
      <c r="F63" s="57"/>
      <c r="G63" s="121">
        <v>600</v>
      </c>
      <c r="H63" s="122">
        <v>699</v>
      </c>
      <c r="I63" s="60" t="s">
        <v>81</v>
      </c>
      <c r="J63" s="60" t="s">
        <v>83</v>
      </c>
      <c r="K63" s="60" t="s">
        <v>235</v>
      </c>
      <c r="L63" s="74">
        <v>66.71148036253777</v>
      </c>
      <c r="M63" s="57">
        <v>4</v>
      </c>
      <c r="N63" s="57" t="s">
        <v>71</v>
      </c>
      <c r="AF63" s="61">
        <v>62261.1</v>
      </c>
      <c r="AG63" s="61">
        <v>30131.58</v>
      </c>
      <c r="AH63" s="57"/>
      <c r="AQ63" s="57"/>
      <c r="AR63" s="57"/>
      <c r="AT63" s="57"/>
      <c r="AU63" s="57"/>
      <c r="AY63" s="124"/>
      <c r="AZ63" s="57">
        <v>943.32545346261304</v>
      </c>
      <c r="BA63" s="57">
        <v>40.001040851269174</v>
      </c>
      <c r="BB63" s="62">
        <v>37734</v>
      </c>
      <c r="BC63" s="42">
        <f t="shared" si="1"/>
        <v>0.61238996650307709</v>
      </c>
      <c r="BD63" s="99"/>
    </row>
    <row r="64" spans="1:56" x14ac:dyDescent="0.25">
      <c r="A64" s="98"/>
      <c r="B64" s="57" t="s">
        <v>66</v>
      </c>
      <c r="G64" s="125">
        <v>800</v>
      </c>
      <c r="H64" s="126">
        <v>899</v>
      </c>
      <c r="I64" s="60" t="s">
        <v>421</v>
      </c>
      <c r="J64" s="60" t="s">
        <v>431</v>
      </c>
      <c r="K64" s="60" t="s">
        <v>420</v>
      </c>
      <c r="L64" s="59">
        <v>26</v>
      </c>
      <c r="M64" s="57">
        <v>4</v>
      </c>
      <c r="N64" s="57" t="s">
        <v>69</v>
      </c>
      <c r="AF64" s="61">
        <v>14680.050000000001</v>
      </c>
      <c r="AY64" s="127"/>
      <c r="AZ64" s="57">
        <v>474</v>
      </c>
      <c r="BA64" s="57">
        <v>20</v>
      </c>
      <c r="BB64" s="62">
        <v>9471</v>
      </c>
      <c r="BC64" s="42">
        <f t="shared" si="1"/>
        <v>0.15370608397600685</v>
      </c>
      <c r="BD64" s="99"/>
    </row>
    <row r="65" spans="1:56" x14ac:dyDescent="0.25">
      <c r="A65" s="98"/>
      <c r="B65" s="22" t="s">
        <v>66</v>
      </c>
      <c r="C65" s="22"/>
      <c r="D65" s="22" t="s">
        <v>365</v>
      </c>
      <c r="E65" s="26"/>
      <c r="F65" s="27"/>
      <c r="G65" s="129">
        <v>4400</v>
      </c>
      <c r="H65" s="130">
        <v>4699</v>
      </c>
      <c r="I65" s="28" t="s">
        <v>240</v>
      </c>
      <c r="J65" s="28" t="s">
        <v>241</v>
      </c>
      <c r="K65" s="28" t="s">
        <v>239</v>
      </c>
      <c r="L65" s="89">
        <v>42.737766624843161</v>
      </c>
      <c r="M65" s="22">
        <v>5</v>
      </c>
      <c r="N65" s="22" t="s">
        <v>69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9"/>
      <c r="AC65" s="22"/>
      <c r="AD65" s="22"/>
      <c r="AE65" s="22"/>
      <c r="AF65" s="43">
        <v>51884.700000000004</v>
      </c>
      <c r="AG65" s="43">
        <f>4741.12+42431.5</f>
        <v>47172.62</v>
      </c>
      <c r="AH65" s="27" t="s">
        <v>76</v>
      </c>
      <c r="AI65" s="22"/>
      <c r="AJ65" s="29"/>
      <c r="AK65" s="43"/>
      <c r="AL65" s="43"/>
      <c r="AM65" s="22"/>
      <c r="AN65" s="43"/>
      <c r="AO65" s="43"/>
      <c r="AP65" s="22"/>
      <c r="AQ65" s="43"/>
      <c r="AR65" s="43"/>
      <c r="AS65" s="22"/>
      <c r="AT65" s="43"/>
      <c r="AU65" s="43"/>
      <c r="AV65" s="22"/>
      <c r="AW65" s="22"/>
      <c r="AX65" s="22"/>
      <c r="AY65" s="131"/>
      <c r="AZ65" s="44">
        <v>1142.4876832592051</v>
      </c>
      <c r="BA65" s="44">
        <v>29.299221768857784</v>
      </c>
      <c r="BB65" s="44">
        <v>33474</v>
      </c>
      <c r="BC65" s="42">
        <f t="shared" si="1"/>
        <v>0.54325387551608628</v>
      </c>
      <c r="BD65" s="99"/>
    </row>
    <row r="66" spans="1:56" x14ac:dyDescent="0.25">
      <c r="A66" s="98"/>
      <c r="B66" s="22" t="s">
        <v>66</v>
      </c>
      <c r="C66" s="22"/>
      <c r="D66" s="22" t="s">
        <v>306</v>
      </c>
      <c r="E66" s="22"/>
      <c r="F66" s="22"/>
      <c r="G66" s="129">
        <v>4500</v>
      </c>
      <c r="H66" s="130">
        <v>4530</v>
      </c>
      <c r="I66" s="28" t="s">
        <v>179</v>
      </c>
      <c r="J66" s="28" t="s">
        <v>243</v>
      </c>
      <c r="K66" s="28" t="s">
        <v>244</v>
      </c>
      <c r="L66" s="88">
        <v>44.161085024642013</v>
      </c>
      <c r="M66" s="22">
        <v>5</v>
      </c>
      <c r="N66" s="22" t="s">
        <v>73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43">
        <v>42518.85</v>
      </c>
      <c r="AG66" s="43" t="s">
        <v>323</v>
      </c>
      <c r="AH66" s="22" t="s">
        <v>76</v>
      </c>
      <c r="AI66" s="22"/>
      <c r="AJ66" s="29"/>
      <c r="AK66" s="43"/>
      <c r="AL66" s="43"/>
      <c r="AM66" s="22"/>
      <c r="AN66" s="43"/>
      <c r="AO66" s="43"/>
      <c r="AP66" s="22"/>
      <c r="AQ66" s="22"/>
      <c r="AR66" s="22"/>
      <c r="AS66" s="22"/>
      <c r="AT66" s="22"/>
      <c r="AU66" s="22"/>
      <c r="AV66" s="22"/>
      <c r="AW66" s="22"/>
      <c r="AX66" s="22"/>
      <c r="AY66" s="175"/>
      <c r="AZ66" s="22">
        <v>1073.6732551716491</v>
      </c>
      <c r="BA66" s="22">
        <v>24.000784108085366</v>
      </c>
      <c r="BB66" s="44">
        <v>25769</v>
      </c>
      <c r="BC66" s="42">
        <f t="shared" si="1"/>
        <v>0.41820843395393525</v>
      </c>
      <c r="BD66" s="99"/>
    </row>
    <row r="67" spans="1:56" x14ac:dyDescent="0.25">
      <c r="A67" s="98"/>
      <c r="B67" s="22" t="s">
        <v>66</v>
      </c>
      <c r="C67" s="22"/>
      <c r="D67" s="22" t="s">
        <v>306</v>
      </c>
      <c r="E67" s="22"/>
      <c r="F67" s="27"/>
      <c r="G67" s="132">
        <v>100</v>
      </c>
      <c r="H67" s="133">
        <v>199</v>
      </c>
      <c r="I67" s="28" t="s">
        <v>179</v>
      </c>
      <c r="J67" s="28" t="s">
        <v>239</v>
      </c>
      <c r="K67" s="28" t="s">
        <v>177</v>
      </c>
      <c r="L67" s="88">
        <v>57</v>
      </c>
      <c r="M67" s="22">
        <v>5</v>
      </c>
      <c r="N67" s="22" t="s">
        <v>73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43">
        <v>18273.75</v>
      </c>
      <c r="AG67" s="43">
        <f>19797.88+258958.14+14367.5+150+900</f>
        <v>294173.52</v>
      </c>
      <c r="AH67" s="27" t="s">
        <v>76</v>
      </c>
      <c r="AI67" s="22"/>
      <c r="AJ67" s="29"/>
      <c r="AK67" s="43"/>
      <c r="AL67" s="43"/>
      <c r="AM67" s="22"/>
      <c r="AN67" s="43"/>
      <c r="AO67" s="43"/>
      <c r="AP67" s="22"/>
      <c r="AQ67" s="43"/>
      <c r="AR67" s="43"/>
      <c r="AS67" s="22"/>
      <c r="AT67" s="43"/>
      <c r="AU67" s="43"/>
      <c r="AV67" s="22"/>
      <c r="AW67" s="22"/>
      <c r="AX67" s="22"/>
      <c r="AY67" s="175"/>
      <c r="AZ67" s="22">
        <v>425.98005755461298</v>
      </c>
      <c r="BA67" s="22">
        <v>25.998869673799515</v>
      </c>
      <c r="BB67" s="44">
        <v>11075</v>
      </c>
      <c r="BC67" s="42">
        <f t="shared" si="1"/>
        <v>0.17973760743683623</v>
      </c>
      <c r="BD67" s="99"/>
    </row>
    <row r="68" spans="1:56" x14ac:dyDescent="0.25">
      <c r="A68" s="98"/>
      <c r="B68" s="22" t="s">
        <v>66</v>
      </c>
      <c r="C68" s="22"/>
      <c r="D68" s="22" t="s">
        <v>360</v>
      </c>
      <c r="E68" s="26"/>
      <c r="F68" s="27"/>
      <c r="G68" s="134">
        <v>2400</v>
      </c>
      <c r="H68" s="135">
        <v>2999</v>
      </c>
      <c r="I68" s="28" t="s">
        <v>234</v>
      </c>
      <c r="J68" s="28" t="s">
        <v>237</v>
      </c>
      <c r="K68" s="28" t="s">
        <v>245</v>
      </c>
      <c r="L68" s="89">
        <v>34.308879396221315</v>
      </c>
      <c r="M68" s="22">
        <v>5</v>
      </c>
      <c r="N68" s="22" t="s">
        <v>69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9"/>
      <c r="AC68" s="22"/>
      <c r="AD68" s="22"/>
      <c r="AE68" s="22"/>
      <c r="AF68" s="43">
        <v>183603.7</v>
      </c>
      <c r="AG68" s="43" t="s">
        <v>366</v>
      </c>
      <c r="AH68" s="27" t="s">
        <v>76</v>
      </c>
      <c r="AI68" s="22"/>
      <c r="AJ68" s="29"/>
      <c r="AK68" s="43"/>
      <c r="AL68" s="43"/>
      <c r="AM68" s="22"/>
      <c r="AN68" s="43"/>
      <c r="AO68" s="43"/>
      <c r="AP68" s="22"/>
      <c r="AQ68" s="43"/>
      <c r="AR68" s="43"/>
      <c r="AS68" s="22"/>
      <c r="AT68" s="43"/>
      <c r="AU68" s="43"/>
      <c r="AV68" s="22"/>
      <c r="AW68" s="22"/>
      <c r="AX68" s="22"/>
      <c r="AY68" s="131"/>
      <c r="AZ68" s="44">
        <v>2634.7772530571478</v>
      </c>
      <c r="BA68" s="44">
        <v>44.957880163325804</v>
      </c>
      <c r="BB68" s="44">
        <v>118454</v>
      </c>
      <c r="BC68" s="42">
        <f t="shared" si="1"/>
        <v>1.9224052868011738</v>
      </c>
      <c r="BD68" s="99"/>
    </row>
    <row r="69" spans="1:56" x14ac:dyDescent="0.25">
      <c r="A69" s="114"/>
      <c r="B69" s="57" t="s">
        <v>66</v>
      </c>
      <c r="D69" s="57" t="s">
        <v>965</v>
      </c>
      <c r="E69" s="58"/>
      <c r="G69" s="121">
        <v>700</v>
      </c>
      <c r="H69" s="122">
        <v>799</v>
      </c>
      <c r="I69" s="60" t="s">
        <v>238</v>
      </c>
      <c r="J69" s="60" t="s">
        <v>239</v>
      </c>
      <c r="K69" s="60" t="s">
        <v>178</v>
      </c>
      <c r="L69" s="95">
        <v>45</v>
      </c>
      <c r="M69" s="57">
        <v>5</v>
      </c>
      <c r="N69" s="57" t="s">
        <v>69</v>
      </c>
      <c r="AB69" s="59"/>
      <c r="AF69" s="61">
        <v>16371.1</v>
      </c>
      <c r="AY69" s="128" t="s">
        <v>364</v>
      </c>
      <c r="AZ69" s="62">
        <v>528</v>
      </c>
      <c r="BA69" s="62">
        <v>20</v>
      </c>
      <c r="BB69" s="62">
        <v>10562</v>
      </c>
      <c r="BC69" s="42">
        <f t="shared" si="1"/>
        <v>0.17141206408558593</v>
      </c>
      <c r="BD69" s="99"/>
    </row>
    <row r="70" spans="1:56" x14ac:dyDescent="0.25">
      <c r="A70" s="98"/>
      <c r="B70" s="57" t="s">
        <v>66</v>
      </c>
      <c r="G70" s="125">
        <v>2600</v>
      </c>
      <c r="H70" s="126">
        <v>2999</v>
      </c>
      <c r="I70" s="60" t="s">
        <v>432</v>
      </c>
      <c r="J70" s="60" t="s">
        <v>68</v>
      </c>
      <c r="K70" s="60" t="s">
        <v>245</v>
      </c>
      <c r="L70" s="59">
        <v>26</v>
      </c>
      <c r="M70" s="57">
        <v>5</v>
      </c>
      <c r="N70" s="57" t="s">
        <v>69</v>
      </c>
      <c r="AF70" s="61">
        <v>83166.8</v>
      </c>
      <c r="AY70" s="127"/>
      <c r="AZ70" s="57">
        <v>1794.7086713025089</v>
      </c>
      <c r="BA70" s="57">
        <v>29.896774255321997</v>
      </c>
      <c r="BB70" s="62">
        <v>53656</v>
      </c>
      <c r="BC70" s="42">
        <f t="shared" si="1"/>
        <v>0.87079016384928987</v>
      </c>
      <c r="BD70" s="99"/>
    </row>
    <row r="71" spans="1:56" x14ac:dyDescent="0.25">
      <c r="A71" s="98"/>
      <c r="B71" s="57" t="s">
        <v>66</v>
      </c>
      <c r="G71" s="125">
        <v>3100</v>
      </c>
      <c r="H71" s="136">
        <v>3199</v>
      </c>
      <c r="I71" s="60" t="s">
        <v>433</v>
      </c>
      <c r="J71" s="60" t="s">
        <v>222</v>
      </c>
      <c r="K71" s="60" t="s">
        <v>75</v>
      </c>
      <c r="L71" s="59">
        <v>25</v>
      </c>
      <c r="M71" s="57">
        <v>5</v>
      </c>
      <c r="N71" s="57" t="s">
        <v>69</v>
      </c>
      <c r="AF71" s="61">
        <v>13483.45</v>
      </c>
      <c r="AY71" s="127"/>
      <c r="AZ71" s="57">
        <v>362</v>
      </c>
      <c r="BA71" s="57">
        <v>24</v>
      </c>
      <c r="BB71" s="62">
        <v>8699</v>
      </c>
      <c r="BC71" s="42">
        <f t="shared" si="1"/>
        <v>0.14117719612578225</v>
      </c>
      <c r="BD71" s="99"/>
    </row>
    <row r="72" spans="1:56" x14ac:dyDescent="0.25">
      <c r="A72" s="98"/>
      <c r="B72" s="57" t="s">
        <v>66</v>
      </c>
      <c r="G72" s="125">
        <v>200</v>
      </c>
      <c r="H72" s="126">
        <v>549</v>
      </c>
      <c r="I72" s="60" t="s">
        <v>245</v>
      </c>
      <c r="J72" s="60" t="s">
        <v>177</v>
      </c>
      <c r="K72" s="60" t="s">
        <v>434</v>
      </c>
      <c r="L72" s="59">
        <v>19</v>
      </c>
      <c r="M72" s="57">
        <v>5</v>
      </c>
      <c r="N72" s="57" t="s">
        <v>69</v>
      </c>
      <c r="AF72" s="61">
        <v>109563.29999999983</v>
      </c>
      <c r="AY72" s="127"/>
      <c r="AZ72" s="57">
        <v>1963.499999999997</v>
      </c>
      <c r="BA72" s="57">
        <v>36</v>
      </c>
      <c r="BB72" s="62">
        <v>70685.999999999884</v>
      </c>
      <c r="BC72" s="42">
        <f t="shared" si="1"/>
        <v>1.1471722365038541</v>
      </c>
      <c r="BD72" s="99"/>
    </row>
    <row r="73" spans="1:56" x14ac:dyDescent="0.25">
      <c r="A73" s="98"/>
      <c r="B73" s="57" t="s">
        <v>66</v>
      </c>
      <c r="G73" s="125">
        <v>500</v>
      </c>
      <c r="H73" s="126">
        <v>619</v>
      </c>
      <c r="I73" s="60" t="s">
        <v>435</v>
      </c>
      <c r="J73" s="60" t="s">
        <v>434</v>
      </c>
      <c r="K73" s="60" t="s">
        <v>75</v>
      </c>
      <c r="L73" s="59">
        <v>17</v>
      </c>
      <c r="M73" s="57">
        <v>5</v>
      </c>
      <c r="N73" s="57" t="s">
        <v>69</v>
      </c>
      <c r="AF73" s="61">
        <v>33046</v>
      </c>
      <c r="AY73" s="127"/>
      <c r="AZ73" s="57">
        <v>710.67076227871507</v>
      </c>
      <c r="BA73" s="57">
        <v>29.99982710930578</v>
      </c>
      <c r="BB73" s="62">
        <v>21320</v>
      </c>
      <c r="BC73" s="42">
        <f t="shared" si="1"/>
        <v>0.34600503752174705</v>
      </c>
      <c r="BD73" s="99"/>
    </row>
    <row r="74" spans="1:56" x14ac:dyDescent="0.25">
      <c r="A74" s="98"/>
      <c r="B74" s="57" t="s">
        <v>66</v>
      </c>
      <c r="G74" s="125">
        <v>200</v>
      </c>
      <c r="H74" s="136">
        <v>599</v>
      </c>
      <c r="I74" s="60" t="s">
        <v>222</v>
      </c>
      <c r="J74" s="60" t="s">
        <v>436</v>
      </c>
      <c r="K74" s="60" t="s">
        <v>177</v>
      </c>
      <c r="L74" s="59">
        <v>41</v>
      </c>
      <c r="M74" s="57">
        <v>5</v>
      </c>
      <c r="N74" s="57" t="s">
        <v>69</v>
      </c>
      <c r="AF74" s="61">
        <v>120216.45</v>
      </c>
      <c r="AY74" s="127"/>
      <c r="AZ74" s="57">
        <v>2370.8763190488421</v>
      </c>
      <c r="BA74" s="57">
        <v>32.71322058297644</v>
      </c>
      <c r="BB74" s="62">
        <v>77559</v>
      </c>
      <c r="BC74" s="42">
        <f t="shared" si="1"/>
        <v>1.2587150424554023</v>
      </c>
      <c r="BD74" s="99"/>
    </row>
    <row r="75" spans="1:56" x14ac:dyDescent="0.25">
      <c r="A75" s="98"/>
      <c r="B75" s="57" t="s">
        <v>66</v>
      </c>
      <c r="D75" s="57" t="s">
        <v>966</v>
      </c>
      <c r="G75" s="125"/>
      <c r="H75" s="126"/>
      <c r="I75" s="60" t="s">
        <v>437</v>
      </c>
      <c r="J75" s="60" t="s">
        <v>177</v>
      </c>
      <c r="K75" s="60" t="s">
        <v>438</v>
      </c>
      <c r="L75" s="59">
        <v>18.372216525446596</v>
      </c>
      <c r="M75" s="57">
        <v>5</v>
      </c>
      <c r="N75" s="57" t="s">
        <v>69</v>
      </c>
      <c r="AF75" s="61">
        <v>123495.78499999993</v>
      </c>
      <c r="AY75" s="127"/>
      <c r="AZ75" s="57">
        <v>2951.3999999999983</v>
      </c>
      <c r="BA75" s="57">
        <v>27</v>
      </c>
      <c r="BB75" s="62">
        <v>79674.699999999953</v>
      </c>
      <c r="BC75" s="42">
        <f t="shared" si="1"/>
        <v>1.2930510113993396</v>
      </c>
      <c r="BD75" s="99"/>
    </row>
    <row r="76" spans="1:56" x14ac:dyDescent="0.25">
      <c r="A76" s="98"/>
      <c r="B76" s="57" t="s">
        <v>66</v>
      </c>
      <c r="G76" s="125"/>
      <c r="H76" s="126"/>
      <c r="I76" s="60" t="s">
        <v>439</v>
      </c>
      <c r="J76" s="60" t="s">
        <v>177</v>
      </c>
      <c r="K76" s="60" t="s">
        <v>440</v>
      </c>
      <c r="L76" s="59">
        <v>29.667049007824701</v>
      </c>
      <c r="M76" s="57">
        <v>5</v>
      </c>
      <c r="N76" s="57" t="s">
        <v>69</v>
      </c>
      <c r="AF76" s="61">
        <v>46620.667499999996</v>
      </c>
      <c r="AY76" s="137" t="s">
        <v>441</v>
      </c>
      <c r="AZ76" s="57">
        <v>1262.51</v>
      </c>
      <c r="BA76" s="57">
        <v>19</v>
      </c>
      <c r="BB76" s="62">
        <v>24062.28</v>
      </c>
      <c r="BC76" s="42">
        <f t="shared" si="1"/>
        <v>0.39050985432733504</v>
      </c>
      <c r="BD76" s="99"/>
    </row>
    <row r="77" spans="1:56" x14ac:dyDescent="0.25">
      <c r="A77" s="98"/>
      <c r="B77" s="57" t="s">
        <v>66</v>
      </c>
      <c r="G77" s="125">
        <v>3000</v>
      </c>
      <c r="H77" s="126">
        <v>3223</v>
      </c>
      <c r="I77" s="60" t="s">
        <v>442</v>
      </c>
      <c r="J77" s="60" t="s">
        <v>435</v>
      </c>
      <c r="K77" s="60" t="s">
        <v>171</v>
      </c>
      <c r="L77" s="59">
        <v>15</v>
      </c>
      <c r="M77" s="57">
        <v>5</v>
      </c>
      <c r="N77" s="57" t="s">
        <v>69</v>
      </c>
      <c r="AF77" s="61">
        <v>61666.75</v>
      </c>
      <c r="AY77" s="127"/>
      <c r="AZ77" s="57">
        <v>1105.117383594664</v>
      </c>
      <c r="BA77" s="57">
        <v>36.000700550551088</v>
      </c>
      <c r="BB77" s="62">
        <v>39785</v>
      </c>
      <c r="BC77" s="42">
        <f t="shared" si="1"/>
        <v>0.64567591077873854</v>
      </c>
      <c r="BD77" s="99"/>
    </row>
    <row r="78" spans="1:56" x14ac:dyDescent="0.25">
      <c r="A78" s="98"/>
      <c r="B78" s="57" t="s">
        <v>66</v>
      </c>
      <c r="G78" s="125"/>
      <c r="H78" s="126"/>
      <c r="I78" s="60" t="s">
        <v>442</v>
      </c>
      <c r="J78" s="60" t="s">
        <v>72</v>
      </c>
      <c r="K78" s="60" t="s">
        <v>443</v>
      </c>
      <c r="L78" s="59">
        <v>17.796542915745633</v>
      </c>
      <c r="M78" s="57">
        <v>5</v>
      </c>
      <c r="N78" s="57" t="s">
        <v>69</v>
      </c>
      <c r="AF78" s="61">
        <v>189887.4</v>
      </c>
      <c r="AY78" s="127"/>
      <c r="AZ78" s="57">
        <v>3403</v>
      </c>
      <c r="BA78" s="57">
        <v>36</v>
      </c>
      <c r="BB78" s="62">
        <v>122508</v>
      </c>
      <c r="BC78" s="42">
        <f t="shared" si="1"/>
        <v>1.9881981771441926</v>
      </c>
      <c r="BD78" s="99"/>
    </row>
    <row r="79" spans="1:56" x14ac:dyDescent="0.25">
      <c r="A79" s="98"/>
      <c r="B79" s="57" t="s">
        <v>66</v>
      </c>
      <c r="G79" s="125">
        <v>3100</v>
      </c>
      <c r="H79" s="136">
        <v>3199</v>
      </c>
      <c r="I79" s="60" t="s">
        <v>234</v>
      </c>
      <c r="J79" s="60" t="s">
        <v>222</v>
      </c>
      <c r="K79" s="60" t="s">
        <v>75</v>
      </c>
      <c r="L79" s="59">
        <v>79</v>
      </c>
      <c r="M79" s="57">
        <v>5</v>
      </c>
      <c r="N79" s="57" t="s">
        <v>69</v>
      </c>
      <c r="AF79" s="61">
        <v>13567.15</v>
      </c>
      <c r="AY79" s="127"/>
      <c r="AZ79" s="57">
        <v>337</v>
      </c>
      <c r="BA79" s="57">
        <v>26</v>
      </c>
      <c r="BB79" s="62">
        <v>8753</v>
      </c>
      <c r="BC79" s="42">
        <f t="shared" si="1"/>
        <v>0.14205356911012437</v>
      </c>
      <c r="BD79" s="99"/>
    </row>
    <row r="80" spans="1:56" x14ac:dyDescent="0.25">
      <c r="A80" s="98"/>
      <c r="B80" s="57" t="s">
        <v>66</v>
      </c>
      <c r="G80" s="125">
        <v>2600</v>
      </c>
      <c r="H80" s="126">
        <v>3099</v>
      </c>
      <c r="I80" s="60" t="s">
        <v>434</v>
      </c>
      <c r="J80" s="60" t="s">
        <v>68</v>
      </c>
      <c r="K80" s="60" t="s">
        <v>435</v>
      </c>
      <c r="L80" s="59">
        <v>29</v>
      </c>
      <c r="M80" s="57">
        <v>5</v>
      </c>
      <c r="N80" s="57" t="s">
        <v>69</v>
      </c>
      <c r="AF80" s="61">
        <v>129361.45</v>
      </c>
      <c r="AY80" s="127"/>
      <c r="AZ80" s="57">
        <v>2318.2740580100681</v>
      </c>
      <c r="BA80" s="57">
        <v>36.000489118891544</v>
      </c>
      <c r="BB80" s="62">
        <v>83459</v>
      </c>
      <c r="BC80" s="42">
        <f t="shared" si="1"/>
        <v>1.3544669055594505</v>
      </c>
      <c r="BD80" s="99"/>
    </row>
    <row r="81" spans="1:56" x14ac:dyDescent="0.25">
      <c r="A81" s="98"/>
      <c r="B81" s="57" t="s">
        <v>66</v>
      </c>
      <c r="D81" s="57" t="s">
        <v>967</v>
      </c>
      <c r="G81" s="125">
        <v>1800</v>
      </c>
      <c r="H81" s="126">
        <v>2599</v>
      </c>
      <c r="I81" s="60" t="s">
        <v>67</v>
      </c>
      <c r="J81" s="60" t="s">
        <v>89</v>
      </c>
      <c r="K81" s="60" t="s">
        <v>68</v>
      </c>
      <c r="L81" s="59">
        <v>28</v>
      </c>
      <c r="M81" s="57">
        <v>6</v>
      </c>
      <c r="N81" s="57" t="s">
        <v>69</v>
      </c>
      <c r="AF81" s="61">
        <v>129173.90000000001</v>
      </c>
      <c r="AG81" s="61">
        <v>42386.28</v>
      </c>
      <c r="AY81" s="127"/>
      <c r="AZ81" s="57">
        <v>2777.9339819542047</v>
      </c>
      <c r="BA81" s="57">
        <v>30</v>
      </c>
      <c r="BB81" s="62">
        <v>83338</v>
      </c>
      <c r="BC81" s="42">
        <f t="shared" si="1"/>
        <v>1.3525031809093506</v>
      </c>
      <c r="BD81" s="99"/>
    </row>
    <row r="82" spans="1:56" x14ac:dyDescent="0.25">
      <c r="A82" s="98"/>
      <c r="B82" s="57" t="s">
        <v>66</v>
      </c>
      <c r="F82" s="57"/>
      <c r="G82" s="138">
        <v>700</v>
      </c>
      <c r="H82" s="139">
        <v>1299</v>
      </c>
      <c r="I82" s="206" t="s">
        <v>444</v>
      </c>
      <c r="J82" s="60" t="s">
        <v>445</v>
      </c>
      <c r="K82" s="60" t="s">
        <v>246</v>
      </c>
      <c r="L82" s="59">
        <v>73</v>
      </c>
      <c r="M82" s="57">
        <v>6</v>
      </c>
      <c r="N82" s="57" t="s">
        <v>73</v>
      </c>
      <c r="AF82" s="61">
        <v>532328.07250000001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 t="s">
        <v>899</v>
      </c>
      <c r="AZ82" s="57">
        <v>4840.05</v>
      </c>
      <c r="BA82" s="57">
        <v>62.848001570231702</v>
      </c>
      <c r="BB82" s="57">
        <v>304187.46999999997</v>
      </c>
      <c r="BC82" s="42">
        <f t="shared" si="1"/>
        <v>4.93669779413674</v>
      </c>
      <c r="BD82" s="99"/>
    </row>
    <row r="83" spans="1:56" x14ac:dyDescent="0.25">
      <c r="A83" s="98"/>
      <c r="B83" s="57" t="s">
        <v>66</v>
      </c>
      <c r="F83" s="57"/>
      <c r="G83" s="138">
        <v>1370</v>
      </c>
      <c r="H83" s="139">
        <v>1999</v>
      </c>
      <c r="I83" s="60" t="s">
        <v>446</v>
      </c>
      <c r="J83" s="60" t="s">
        <v>143</v>
      </c>
      <c r="K83" s="60" t="s">
        <v>168</v>
      </c>
      <c r="L83" s="59">
        <v>46</v>
      </c>
      <c r="M83" s="57">
        <v>6</v>
      </c>
      <c r="N83" s="57" t="s">
        <v>147</v>
      </c>
      <c r="AF83" s="61">
        <v>280871.5</v>
      </c>
      <c r="AH83" s="57"/>
      <c r="AJ83" s="57"/>
      <c r="AK83" s="57"/>
      <c r="AL83" s="57"/>
      <c r="AN83" s="57"/>
      <c r="AO83" s="57"/>
      <c r="AQ83" s="57"/>
      <c r="AR83" s="57"/>
      <c r="AT83" s="57"/>
      <c r="AU83" s="57"/>
      <c r="AY83" s="127"/>
      <c r="AZ83" s="57">
        <v>4905.1876144680209</v>
      </c>
      <c r="BA83" s="57">
        <v>32.720053260879482</v>
      </c>
      <c r="BB83" s="57">
        <v>160498</v>
      </c>
      <c r="BC83" s="42">
        <f t="shared" si="1"/>
        <v>2.604742800758225</v>
      </c>
      <c r="BD83" s="99"/>
    </row>
    <row r="84" spans="1:56" x14ac:dyDescent="0.25">
      <c r="A84" s="98"/>
      <c r="B84" s="57" t="s">
        <v>66</v>
      </c>
      <c r="G84" s="138">
        <v>1472</v>
      </c>
      <c r="H84" s="139">
        <v>1499</v>
      </c>
      <c r="I84" s="60" t="s">
        <v>81</v>
      </c>
      <c r="J84" s="60" t="s">
        <v>233</v>
      </c>
      <c r="K84" s="60" t="s">
        <v>75</v>
      </c>
      <c r="L84" s="59">
        <v>25</v>
      </c>
      <c r="M84" s="57">
        <v>6</v>
      </c>
      <c r="N84" s="57" t="s">
        <v>69</v>
      </c>
      <c r="AF84" s="61">
        <v>23454.600000000002</v>
      </c>
      <c r="AY84" s="127"/>
      <c r="AZ84" s="57">
        <v>378</v>
      </c>
      <c r="BA84" s="57">
        <v>40</v>
      </c>
      <c r="BB84" s="62">
        <v>15132</v>
      </c>
      <c r="BC84" s="42">
        <f t="shared" si="1"/>
        <v>0.24557918516787411</v>
      </c>
      <c r="BD84" s="99"/>
    </row>
    <row r="85" spans="1:56" x14ac:dyDescent="0.25">
      <c r="A85" s="98"/>
      <c r="B85" s="57" t="s">
        <v>66</v>
      </c>
      <c r="F85" s="57"/>
      <c r="G85" s="138">
        <v>1100</v>
      </c>
      <c r="H85" s="139">
        <v>1471</v>
      </c>
      <c r="I85" s="60" t="s">
        <v>81</v>
      </c>
      <c r="J85" s="60" t="s">
        <v>447</v>
      </c>
      <c r="K85" s="60" t="s">
        <v>233</v>
      </c>
      <c r="L85" s="59">
        <v>44</v>
      </c>
      <c r="M85" s="57">
        <v>6</v>
      </c>
      <c r="N85" s="57" t="s">
        <v>71</v>
      </c>
      <c r="AF85" s="61">
        <v>226619.25</v>
      </c>
      <c r="AH85" s="57"/>
      <c r="AJ85" s="57"/>
      <c r="AK85" s="57"/>
      <c r="AL85" s="57"/>
      <c r="AN85" s="57"/>
      <c r="AO85" s="57"/>
      <c r="AQ85" s="57"/>
      <c r="AR85" s="57"/>
      <c r="AT85" s="57"/>
      <c r="AU85" s="57"/>
      <c r="AY85" s="127"/>
      <c r="AZ85" s="57">
        <v>3710.4253924705404</v>
      </c>
      <c r="BA85" s="57">
        <v>37.015971343531191</v>
      </c>
      <c r="BB85" s="57">
        <v>137345</v>
      </c>
      <c r="BC85" s="42">
        <f t="shared" si="1"/>
        <v>2.2289897691568643</v>
      </c>
      <c r="BD85" s="99"/>
    </row>
    <row r="86" spans="1:56" x14ac:dyDescent="0.25">
      <c r="A86" s="98"/>
      <c r="B86" s="57" t="s">
        <v>66</v>
      </c>
      <c r="D86" s="57" t="s">
        <v>968</v>
      </c>
      <c r="G86" s="125">
        <v>1400</v>
      </c>
      <c r="H86" s="126">
        <v>1499</v>
      </c>
      <c r="I86" s="60" t="s">
        <v>448</v>
      </c>
      <c r="J86" s="60" t="s">
        <v>176</v>
      </c>
      <c r="K86" s="60" t="s">
        <v>78</v>
      </c>
      <c r="L86" s="59">
        <v>18.104197419189827</v>
      </c>
      <c r="M86" s="57">
        <v>6</v>
      </c>
      <c r="N86" s="57" t="s">
        <v>69</v>
      </c>
      <c r="AF86" s="61">
        <v>289513.67742387083</v>
      </c>
      <c r="AY86" s="127"/>
      <c r="AZ86" s="57">
        <v>2169.8397714699981</v>
      </c>
      <c r="BA86" s="57">
        <v>71.333333333333329</v>
      </c>
      <c r="BB86" s="62">
        <v>186783.01769281988</v>
      </c>
      <c r="BC86" s="42">
        <f t="shared" si="1"/>
        <v>3.0313257525904915</v>
      </c>
      <c r="BD86" s="99"/>
    </row>
    <row r="87" spans="1:56" x14ac:dyDescent="0.25">
      <c r="A87" s="98"/>
      <c r="B87" s="57" t="s">
        <v>66</v>
      </c>
      <c r="D87" s="57" t="s">
        <v>969</v>
      </c>
      <c r="G87" s="125">
        <v>1800</v>
      </c>
      <c r="H87" s="126">
        <v>2399</v>
      </c>
      <c r="I87" s="60" t="s">
        <v>449</v>
      </c>
      <c r="J87" s="60" t="s">
        <v>89</v>
      </c>
      <c r="K87" s="60" t="s">
        <v>141</v>
      </c>
      <c r="L87" s="59">
        <v>52</v>
      </c>
      <c r="M87" s="57">
        <v>6</v>
      </c>
      <c r="N87" s="57" t="s">
        <v>69</v>
      </c>
      <c r="AF87" s="61">
        <v>85482.5</v>
      </c>
      <c r="AG87" s="61">
        <v>62266.17</v>
      </c>
      <c r="AY87" s="127"/>
      <c r="AZ87" s="57">
        <v>1969.6264850384432</v>
      </c>
      <c r="BA87" s="57">
        <v>28</v>
      </c>
      <c r="BB87" s="62">
        <v>55150</v>
      </c>
      <c r="BC87" s="42">
        <f t="shared" si="1"/>
        <v>0.89503648308275563</v>
      </c>
      <c r="BD87" s="99"/>
    </row>
    <row r="88" spans="1:56" x14ac:dyDescent="0.25">
      <c r="A88" s="98"/>
      <c r="B88" s="57" t="s">
        <v>66</v>
      </c>
      <c r="F88" s="57"/>
      <c r="G88" s="138">
        <v>100</v>
      </c>
      <c r="H88" s="139">
        <v>699</v>
      </c>
      <c r="I88" s="60" t="s">
        <v>450</v>
      </c>
      <c r="J88" s="60" t="s">
        <v>80</v>
      </c>
      <c r="K88" s="60" t="s">
        <v>446</v>
      </c>
      <c r="L88" s="59">
        <v>38</v>
      </c>
      <c r="M88" s="57">
        <v>6</v>
      </c>
      <c r="N88" s="57" t="s">
        <v>73</v>
      </c>
      <c r="AF88" s="61">
        <v>183590.75</v>
      </c>
      <c r="AH88" s="57"/>
      <c r="AJ88" s="57"/>
      <c r="AK88" s="57"/>
      <c r="AL88" s="57"/>
      <c r="AN88" s="57"/>
      <c r="AO88" s="57"/>
      <c r="AQ88" s="57"/>
      <c r="AR88" s="57"/>
      <c r="AT88" s="57"/>
      <c r="AU88" s="57"/>
      <c r="AY88" s="127"/>
      <c r="AZ88" s="57">
        <v>2820.5550443121165</v>
      </c>
      <c r="BA88" s="57">
        <v>37.194452280432429</v>
      </c>
      <c r="BB88" s="57">
        <v>104909</v>
      </c>
      <c r="BC88" s="42">
        <f t="shared" si="1"/>
        <v>1.7025817298953547</v>
      </c>
      <c r="BD88" s="99"/>
    </row>
    <row r="89" spans="1:56" x14ac:dyDescent="0.25">
      <c r="A89" s="98"/>
      <c r="B89" s="22" t="s">
        <v>66</v>
      </c>
      <c r="C89" s="22"/>
      <c r="D89" s="22" t="s">
        <v>319</v>
      </c>
      <c r="E89" s="26"/>
      <c r="F89" s="27"/>
      <c r="G89" s="129">
        <v>1400</v>
      </c>
      <c r="H89" s="130">
        <v>1499</v>
      </c>
      <c r="I89" s="28" t="s">
        <v>247</v>
      </c>
      <c r="J89" s="28" t="s">
        <v>248</v>
      </c>
      <c r="K89" s="28" t="s">
        <v>75</v>
      </c>
      <c r="L89" s="88">
        <v>53</v>
      </c>
      <c r="M89" s="22">
        <v>7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14213.5</v>
      </c>
      <c r="AG89" s="43">
        <f>4175.34+13948.34</f>
        <v>18123.68</v>
      </c>
      <c r="AH89" s="27" t="s">
        <v>76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31"/>
      <c r="AZ89" s="57">
        <v>458.52252056197898</v>
      </c>
      <c r="BA89" s="57">
        <v>20</v>
      </c>
      <c r="BB89" s="62">
        <v>9170</v>
      </c>
      <c r="BC89" s="42">
        <f t="shared" si="1"/>
        <v>0.14882111604476644</v>
      </c>
      <c r="BD89" s="99"/>
    </row>
    <row r="90" spans="1:56" x14ac:dyDescent="0.25">
      <c r="A90" s="98"/>
      <c r="B90" s="22" t="s">
        <v>66</v>
      </c>
      <c r="C90" s="22"/>
      <c r="D90" s="22" t="s">
        <v>319</v>
      </c>
      <c r="E90" s="26"/>
      <c r="F90" s="27"/>
      <c r="G90" s="129">
        <v>7100</v>
      </c>
      <c r="H90" s="130">
        <v>7299</v>
      </c>
      <c r="I90" s="28" t="s">
        <v>249</v>
      </c>
      <c r="J90" s="28" t="s">
        <v>250</v>
      </c>
      <c r="K90" s="28" t="s">
        <v>251</v>
      </c>
      <c r="L90" s="88">
        <v>66.12743522795742</v>
      </c>
      <c r="M90" s="22">
        <v>7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9"/>
      <c r="AC90" s="22"/>
      <c r="AD90" s="22"/>
      <c r="AE90" s="22"/>
      <c r="AF90" s="43">
        <v>92609.400000000009</v>
      </c>
      <c r="AG90" s="43">
        <f>16813.85+88274.51+229</f>
        <v>105317.35999999999</v>
      </c>
      <c r="AH90" s="27" t="s">
        <v>76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31"/>
      <c r="AZ90" s="62">
        <v>2489.48422634915</v>
      </c>
      <c r="BA90" s="62">
        <v>24.000152066687708</v>
      </c>
      <c r="BB90" s="62">
        <v>59748</v>
      </c>
      <c r="BC90" s="42">
        <f t="shared" si="1"/>
        <v>0.96965801978655453</v>
      </c>
      <c r="BD90" s="99"/>
    </row>
    <row r="91" spans="1:56" x14ac:dyDescent="0.25">
      <c r="A91" s="98"/>
      <c r="B91" s="22" t="s">
        <v>66</v>
      </c>
      <c r="C91" s="22"/>
      <c r="D91" s="22" t="s">
        <v>849</v>
      </c>
      <c r="E91" s="22"/>
      <c r="F91" s="22"/>
      <c r="G91" s="168">
        <v>1000</v>
      </c>
      <c r="H91" s="169">
        <v>1499</v>
      </c>
      <c r="I91" s="28" t="s">
        <v>455</v>
      </c>
      <c r="J91" s="28" t="s">
        <v>250</v>
      </c>
      <c r="K91" s="28" t="s">
        <v>456</v>
      </c>
      <c r="L91" s="29">
        <v>30</v>
      </c>
      <c r="M91" s="22">
        <v>7</v>
      </c>
      <c r="N91" s="22" t="s">
        <v>71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99389.4</v>
      </c>
      <c r="AG91" s="43">
        <f>13421.2+66917.25</f>
        <v>80338.45</v>
      </c>
      <c r="AH91" s="22" t="s">
        <v>957</v>
      </c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181"/>
      <c r="AZ91" s="57">
        <v>2502</v>
      </c>
      <c r="BA91" s="57">
        <v>24</v>
      </c>
      <c r="BB91" s="57">
        <v>60236</v>
      </c>
      <c r="BC91" s="42">
        <f t="shared" si="1"/>
        <v>0.97757783490431305</v>
      </c>
      <c r="BD91" s="99"/>
    </row>
    <row r="92" spans="1:56" x14ac:dyDescent="0.25">
      <c r="A92" s="98"/>
      <c r="B92" s="57" t="s">
        <v>66</v>
      </c>
      <c r="D92" s="57" t="s">
        <v>900</v>
      </c>
      <c r="G92" s="138">
        <v>9500</v>
      </c>
      <c r="H92" s="139">
        <v>9599</v>
      </c>
      <c r="I92" s="60" t="s">
        <v>451</v>
      </c>
      <c r="J92" s="60" t="s">
        <v>322</v>
      </c>
      <c r="K92" s="60" t="s">
        <v>452</v>
      </c>
      <c r="L92" s="59">
        <v>50</v>
      </c>
      <c r="M92" s="57">
        <v>7</v>
      </c>
      <c r="N92" s="57" t="s">
        <v>69</v>
      </c>
      <c r="AF92" s="61">
        <v>21726.350000000002</v>
      </c>
      <c r="AG92" s="61">
        <v>7746.71</v>
      </c>
      <c r="AY92" s="137" t="s">
        <v>453</v>
      </c>
      <c r="AZ92" s="57">
        <v>584</v>
      </c>
      <c r="BA92" s="57">
        <v>24</v>
      </c>
      <c r="BB92" s="62">
        <v>14017</v>
      </c>
      <c r="BC92" s="42">
        <f t="shared" si="1"/>
        <v>0.22748370595414297</v>
      </c>
      <c r="BD92" s="99"/>
    </row>
    <row r="93" spans="1:56" x14ac:dyDescent="0.25">
      <c r="A93" s="98"/>
      <c r="B93" s="57" t="s">
        <v>66</v>
      </c>
      <c r="D93" s="57" t="s">
        <v>900</v>
      </c>
      <c r="G93" s="138">
        <v>1700</v>
      </c>
      <c r="H93" s="139">
        <v>1899</v>
      </c>
      <c r="I93" s="60" t="s">
        <v>454</v>
      </c>
      <c r="J93" s="60" t="s">
        <v>75</v>
      </c>
      <c r="K93" s="60" t="s">
        <v>75</v>
      </c>
      <c r="L93" s="59">
        <v>32</v>
      </c>
      <c r="M93" s="57">
        <v>7</v>
      </c>
      <c r="N93" s="57" t="s">
        <v>69</v>
      </c>
      <c r="AF93" s="61">
        <v>25137.9</v>
      </c>
      <c r="AG93" s="61">
        <v>12122.47</v>
      </c>
      <c r="AY93" s="137"/>
      <c r="AZ93" s="57">
        <v>900.99051074185309</v>
      </c>
      <c r="BA93" s="57">
        <v>18.000189576521183</v>
      </c>
      <c r="BB93" s="62">
        <v>16218</v>
      </c>
      <c r="BC93" s="42">
        <f t="shared" si="1"/>
        <v>0.26320401963075485</v>
      </c>
      <c r="BD93" s="99"/>
    </row>
    <row r="94" spans="1:56" x14ac:dyDescent="0.25">
      <c r="A94" s="98"/>
      <c r="B94" s="57" t="s">
        <v>66</v>
      </c>
      <c r="D94" s="57" t="s">
        <v>900</v>
      </c>
      <c r="G94" s="125">
        <v>1900</v>
      </c>
      <c r="H94" s="126">
        <v>1999</v>
      </c>
      <c r="I94" s="60" t="s">
        <v>457</v>
      </c>
      <c r="J94" s="60" t="s">
        <v>75</v>
      </c>
      <c r="K94" s="60" t="s">
        <v>458</v>
      </c>
      <c r="L94" s="59">
        <v>61</v>
      </c>
      <c r="M94" s="57">
        <v>7</v>
      </c>
      <c r="N94" s="57" t="s">
        <v>69</v>
      </c>
      <c r="AF94" s="61">
        <v>13979.45</v>
      </c>
      <c r="AG94" s="61">
        <v>4892.93</v>
      </c>
      <c r="AY94" s="137"/>
      <c r="AZ94" s="57">
        <v>501.08215413480502</v>
      </c>
      <c r="BA94" s="57">
        <v>18</v>
      </c>
      <c r="BB94" s="62">
        <v>9019</v>
      </c>
      <c r="BC94" s="42">
        <f t="shared" si="1"/>
        <v>0.14637051751447638</v>
      </c>
      <c r="BD94" s="99"/>
    </row>
    <row r="95" spans="1:56" x14ac:dyDescent="0.25">
      <c r="A95" s="98"/>
      <c r="B95" s="57" t="s">
        <v>66</v>
      </c>
      <c r="D95" s="57" t="s">
        <v>900</v>
      </c>
      <c r="G95" s="125">
        <v>2000</v>
      </c>
      <c r="H95" s="126">
        <v>2099</v>
      </c>
      <c r="I95" s="60" t="s">
        <v>459</v>
      </c>
      <c r="J95" s="60" t="s">
        <v>458</v>
      </c>
      <c r="K95" s="60" t="s">
        <v>460</v>
      </c>
      <c r="L95" s="59">
        <v>42</v>
      </c>
      <c r="M95" s="57">
        <v>7</v>
      </c>
      <c r="N95" s="57" t="s">
        <v>69</v>
      </c>
      <c r="AF95" s="61">
        <v>11945.85</v>
      </c>
      <c r="AG95" s="61" t="s">
        <v>901</v>
      </c>
      <c r="AY95" s="137" t="s">
        <v>461</v>
      </c>
      <c r="AZ95" s="57">
        <v>428.17432082417702</v>
      </c>
      <c r="BA95" s="57">
        <v>18</v>
      </c>
      <c r="BB95" s="62">
        <v>7707</v>
      </c>
      <c r="BC95" s="42">
        <f t="shared" si="1"/>
        <v>0.12507789982083042</v>
      </c>
      <c r="BD95" s="99"/>
    </row>
    <row r="96" spans="1:56" x14ac:dyDescent="0.25">
      <c r="A96" s="98"/>
      <c r="B96" s="22" t="s">
        <v>66</v>
      </c>
      <c r="C96" s="22"/>
      <c r="D96" s="22" t="s">
        <v>802</v>
      </c>
      <c r="E96" s="22"/>
      <c r="F96" s="27"/>
      <c r="G96" s="166"/>
      <c r="H96" s="167"/>
      <c r="I96" s="28" t="s">
        <v>470</v>
      </c>
      <c r="J96" s="28" t="s">
        <v>471</v>
      </c>
      <c r="K96" s="28" t="s">
        <v>75</v>
      </c>
      <c r="L96" s="29">
        <v>15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12000</v>
      </c>
      <c r="AG96" s="43" t="s">
        <v>850</v>
      </c>
      <c r="AH96" s="27" t="s">
        <v>810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209.31</v>
      </c>
      <c r="BA96" s="57">
        <v>12</v>
      </c>
      <c r="BB96" s="62">
        <v>2511.7200000000003</v>
      </c>
      <c r="BC96" s="42">
        <f t="shared" si="1"/>
        <v>4.0763028745033889E-2</v>
      </c>
      <c r="BD96" s="99"/>
    </row>
    <row r="97" spans="1:56" x14ac:dyDescent="0.25">
      <c r="A97" s="98"/>
      <c r="B97" s="22" t="s">
        <v>66</v>
      </c>
      <c r="C97" s="22"/>
      <c r="D97" s="22" t="s">
        <v>767</v>
      </c>
      <c r="E97" s="22"/>
      <c r="F97" s="27"/>
      <c r="G97" s="166">
        <v>1600</v>
      </c>
      <c r="H97" s="167">
        <v>1699</v>
      </c>
      <c r="I97" s="28" t="s">
        <v>472</v>
      </c>
      <c r="J97" s="28" t="s">
        <v>79</v>
      </c>
      <c r="K97" s="28" t="s">
        <v>94</v>
      </c>
      <c r="L97" s="29">
        <v>29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32746.850000000002</v>
      </c>
      <c r="AG97" s="43">
        <f>4700.95+20968.8</f>
        <v>25669.75</v>
      </c>
      <c r="AH97" s="27" t="s">
        <v>810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621</v>
      </c>
      <c r="BA97" s="57">
        <v>34.020933977455719</v>
      </c>
      <c r="BB97" s="62">
        <v>21127</v>
      </c>
      <c r="BC97" s="42">
        <f t="shared" si="1"/>
        <v>0.34287281555919091</v>
      </c>
      <c r="BD97" s="99"/>
    </row>
    <row r="98" spans="1:56" x14ac:dyDescent="0.25">
      <c r="A98" s="98"/>
      <c r="B98" s="22" t="s">
        <v>66</v>
      </c>
      <c r="C98" s="22"/>
      <c r="D98" s="22" t="s">
        <v>802</v>
      </c>
      <c r="E98" s="22"/>
      <c r="F98" s="27"/>
      <c r="G98" s="166"/>
      <c r="H98" s="167"/>
      <c r="I98" s="28" t="s">
        <v>471</v>
      </c>
      <c r="J98" s="28" t="s">
        <v>79</v>
      </c>
      <c r="K98" s="28" t="s">
        <v>470</v>
      </c>
      <c r="L98" s="29">
        <v>21.20158096769789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61295.37</v>
      </c>
      <c r="AG98" s="43">
        <f>18706.41+32423.24+1280</f>
        <v>52409.65</v>
      </c>
      <c r="AH98" s="27" t="s">
        <v>810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1445.54</v>
      </c>
      <c r="BA98" s="57">
        <v>27.5</v>
      </c>
      <c r="BB98" s="62">
        <v>39545.4</v>
      </c>
      <c r="BC98" s="42">
        <f t="shared" si="1"/>
        <v>0.6417874113889539</v>
      </c>
      <c r="BD98" s="99"/>
    </row>
    <row r="99" spans="1:56" x14ac:dyDescent="0.25">
      <c r="A99" s="98"/>
      <c r="B99" s="22" t="s">
        <v>66</v>
      </c>
      <c r="C99" s="22"/>
      <c r="D99" s="22" t="s">
        <v>765</v>
      </c>
      <c r="E99" s="22"/>
      <c r="F99" s="27"/>
      <c r="G99" s="166">
        <v>1600</v>
      </c>
      <c r="H99" s="167">
        <v>1699</v>
      </c>
      <c r="I99" s="28" t="s">
        <v>464</v>
      </c>
      <c r="J99" s="28" t="s">
        <v>465</v>
      </c>
      <c r="K99" s="28" t="s">
        <v>465</v>
      </c>
      <c r="L99" s="29">
        <v>24</v>
      </c>
      <c r="M99" s="22">
        <v>8</v>
      </c>
      <c r="N99" s="22" t="s">
        <v>69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3">
        <v>45000</v>
      </c>
      <c r="AG99" s="43">
        <f>4668.78+21647.08</f>
        <v>26315.86</v>
      </c>
      <c r="AH99" s="27" t="s">
        <v>801</v>
      </c>
      <c r="AI99" s="22"/>
      <c r="AJ99" s="29"/>
      <c r="AK99" s="43"/>
      <c r="AL99" s="43"/>
      <c r="AM99" s="22"/>
      <c r="AN99" s="43"/>
      <c r="AO99" s="43"/>
      <c r="AP99" s="22"/>
      <c r="AQ99" s="43"/>
      <c r="AR99" s="43"/>
      <c r="AS99" s="22"/>
      <c r="AT99" s="43"/>
      <c r="AU99" s="43"/>
      <c r="AV99" s="22"/>
      <c r="AW99" s="22"/>
      <c r="AX99" s="22"/>
      <c r="AY99" s="181"/>
      <c r="AZ99" s="57">
        <v>1265.3699999999999</v>
      </c>
      <c r="BA99" s="57">
        <v>18</v>
      </c>
      <c r="BB99" s="62">
        <v>22776.659999999996</v>
      </c>
      <c r="BC99" s="42">
        <f t="shared" si="1"/>
        <v>0.36964536106566948</v>
      </c>
      <c r="BD99" s="99"/>
    </row>
    <row r="100" spans="1:56" x14ac:dyDescent="0.25">
      <c r="A100" s="98"/>
      <c r="B100" s="22" t="s">
        <v>66</v>
      </c>
      <c r="C100" s="22"/>
      <c r="D100" s="22" t="s">
        <v>766</v>
      </c>
      <c r="E100" s="22"/>
      <c r="F100" s="27"/>
      <c r="G100" s="166">
        <v>1</v>
      </c>
      <c r="H100" s="167">
        <v>2699</v>
      </c>
      <c r="I100" s="28" t="s">
        <v>466</v>
      </c>
      <c r="J100" s="28" t="s">
        <v>467</v>
      </c>
      <c r="K100" s="28" t="s">
        <v>468</v>
      </c>
      <c r="L100" s="29">
        <v>49</v>
      </c>
      <c r="M100" s="22">
        <v>8</v>
      </c>
      <c r="N100" s="22" t="s">
        <v>69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3">
        <v>53611.4</v>
      </c>
      <c r="AG100" s="43">
        <v>155192.24</v>
      </c>
      <c r="AH100" s="27" t="s">
        <v>801</v>
      </c>
      <c r="AI100" s="22"/>
      <c r="AJ100" s="29"/>
      <c r="AK100" s="43"/>
      <c r="AL100" s="43"/>
      <c r="AM100" s="22"/>
      <c r="AN100" s="43"/>
      <c r="AO100" s="43"/>
      <c r="AP100" s="22"/>
      <c r="AQ100" s="43"/>
      <c r="AR100" s="43"/>
      <c r="AS100" s="22"/>
      <c r="AT100" s="43"/>
      <c r="AU100" s="43"/>
      <c r="AV100" s="22"/>
      <c r="AW100" s="22"/>
      <c r="AX100" s="22"/>
      <c r="AY100" s="181"/>
      <c r="AZ100" s="57">
        <v>1631.9270071964338</v>
      </c>
      <c r="BA100" s="57">
        <v>21.19457539919043</v>
      </c>
      <c r="BB100" s="62">
        <v>34588</v>
      </c>
      <c r="BC100" s="42">
        <f t="shared" si="1"/>
        <v>0.56133312560047777</v>
      </c>
      <c r="BD100" s="99"/>
    </row>
    <row r="101" spans="1:56" x14ac:dyDescent="0.25">
      <c r="A101" s="98"/>
      <c r="B101" s="22" t="s">
        <v>66</v>
      </c>
      <c r="C101" s="22"/>
      <c r="D101" s="22" t="s">
        <v>766</v>
      </c>
      <c r="E101" s="22"/>
      <c r="F101" s="27"/>
      <c r="G101" s="166">
        <v>2600</v>
      </c>
      <c r="H101" s="167">
        <v>2699</v>
      </c>
      <c r="I101" s="28" t="s">
        <v>469</v>
      </c>
      <c r="J101" s="28" t="s">
        <v>466</v>
      </c>
      <c r="K101" s="28" t="s">
        <v>95</v>
      </c>
      <c r="L101" s="29">
        <v>21</v>
      </c>
      <c r="M101" s="22">
        <v>8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56725.35</v>
      </c>
      <c r="AG101" s="43" t="s">
        <v>811</v>
      </c>
      <c r="AH101" s="27" t="s">
        <v>801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1743</v>
      </c>
      <c r="BA101" s="57">
        <v>20.996557659208261</v>
      </c>
      <c r="BB101" s="62">
        <v>36597</v>
      </c>
      <c r="BC101" s="42">
        <f t="shared" si="1"/>
        <v>0.59393744644387314</v>
      </c>
      <c r="BD101" s="99"/>
    </row>
    <row r="102" spans="1:56" x14ac:dyDescent="0.25">
      <c r="A102" s="98"/>
      <c r="B102" s="22" t="s">
        <v>66</v>
      </c>
      <c r="C102" s="22"/>
      <c r="D102" s="22" t="s">
        <v>766</v>
      </c>
      <c r="E102" s="22"/>
      <c r="F102" s="27"/>
      <c r="G102" s="166">
        <v>2500</v>
      </c>
      <c r="H102" s="167">
        <v>2599</v>
      </c>
      <c r="I102" s="28" t="s">
        <v>473</v>
      </c>
      <c r="J102" s="28" t="s">
        <v>95</v>
      </c>
      <c r="K102" s="28" t="s">
        <v>75</v>
      </c>
      <c r="L102" s="29">
        <v>12</v>
      </c>
      <c r="M102" s="22">
        <v>8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13528.4</v>
      </c>
      <c r="AG102" s="43" t="s">
        <v>811</v>
      </c>
      <c r="AH102" s="27" t="s">
        <v>801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423.45428140896297</v>
      </c>
      <c r="BA102" s="57">
        <v>20.611434063104173</v>
      </c>
      <c r="BB102" s="62">
        <v>8728</v>
      </c>
      <c r="BC102" s="42">
        <f t="shared" si="1"/>
        <v>0.14164784087663265</v>
      </c>
      <c r="BD102" s="99"/>
    </row>
    <row r="103" spans="1:56" x14ac:dyDescent="0.25">
      <c r="A103" s="98"/>
      <c r="B103" s="22" t="s">
        <v>66</v>
      </c>
      <c r="C103" s="22"/>
      <c r="D103" s="22" t="s">
        <v>766</v>
      </c>
      <c r="E103" s="22"/>
      <c r="F103" s="27"/>
      <c r="G103" s="166">
        <v>2600</v>
      </c>
      <c r="H103" s="167">
        <v>2699</v>
      </c>
      <c r="I103" s="28" t="s">
        <v>474</v>
      </c>
      <c r="J103" s="28" t="s">
        <v>466</v>
      </c>
      <c r="K103" s="28" t="s">
        <v>95</v>
      </c>
      <c r="L103" s="29">
        <v>24</v>
      </c>
      <c r="M103" s="22">
        <v>8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45160.800000000003</v>
      </c>
      <c r="AG103" s="43" t="s">
        <v>811</v>
      </c>
      <c r="AH103" s="27" t="s">
        <v>801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1457</v>
      </c>
      <c r="BA103" s="57">
        <v>19.997254632807138</v>
      </c>
      <c r="BB103" s="62">
        <v>29136</v>
      </c>
      <c r="BC103" s="42">
        <f t="shared" si="1"/>
        <v>0.47285191244060137</v>
      </c>
      <c r="BD103" s="99"/>
    </row>
    <row r="104" spans="1:56" x14ac:dyDescent="0.25">
      <c r="A104" s="98"/>
      <c r="B104" s="22" t="s">
        <v>66</v>
      </c>
      <c r="C104" s="22"/>
      <c r="D104" s="22" t="s">
        <v>766</v>
      </c>
      <c r="E104" s="22"/>
      <c r="F104" s="27"/>
      <c r="G104" s="166">
        <v>2600</v>
      </c>
      <c r="H104" s="167">
        <v>2699</v>
      </c>
      <c r="I104" s="28" t="s">
        <v>476</v>
      </c>
      <c r="J104" s="28" t="s">
        <v>477</v>
      </c>
      <c r="K104" s="28" t="s">
        <v>473</v>
      </c>
      <c r="L104" s="29">
        <v>56</v>
      </c>
      <c r="M104" s="22">
        <v>8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56283.6</v>
      </c>
      <c r="AG104" s="43" t="s">
        <v>811</v>
      </c>
      <c r="AH104" s="27" t="s">
        <v>801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1512.9948006441718</v>
      </c>
      <c r="BA104" s="57">
        <v>24.000082475194112</v>
      </c>
      <c r="BB104" s="62">
        <v>36312</v>
      </c>
      <c r="BC104" s="42">
        <f t="shared" si="1"/>
        <v>0.58931214458206749</v>
      </c>
      <c r="BD104" s="99"/>
    </row>
    <row r="105" spans="1:56" x14ac:dyDescent="0.25">
      <c r="A105" s="98"/>
      <c r="B105" s="30" t="s">
        <v>66</v>
      </c>
      <c r="C105" s="30"/>
      <c r="D105" s="30"/>
      <c r="E105" s="30"/>
      <c r="F105" s="40"/>
      <c r="G105" s="140">
        <v>2800</v>
      </c>
      <c r="H105" s="141">
        <v>2899</v>
      </c>
      <c r="I105" s="33" t="s">
        <v>181</v>
      </c>
      <c r="J105" s="33" t="s">
        <v>182</v>
      </c>
      <c r="K105" s="33" t="s">
        <v>75</v>
      </c>
      <c r="L105" s="37">
        <v>34</v>
      </c>
      <c r="M105" s="30">
        <v>8</v>
      </c>
      <c r="N105" s="57" t="s">
        <v>69</v>
      </c>
      <c r="AF105" s="61">
        <v>42573.85</v>
      </c>
      <c r="AY105" s="127" t="s">
        <v>462</v>
      </c>
      <c r="AZ105" s="57">
        <v>1525.9359024071171</v>
      </c>
      <c r="BA105" s="57">
        <v>18.000100762208721</v>
      </c>
      <c r="BB105" s="62">
        <v>27467</v>
      </c>
      <c r="BC105" s="42">
        <f t="shared" si="1"/>
        <v>0.44576549557269352</v>
      </c>
      <c r="BD105" s="99"/>
    </row>
    <row r="106" spans="1:56" x14ac:dyDescent="0.25">
      <c r="A106" s="98"/>
      <c r="B106" s="57" t="s">
        <v>66</v>
      </c>
      <c r="G106" s="116">
        <v>700</v>
      </c>
      <c r="H106" s="126">
        <v>999</v>
      </c>
      <c r="I106" s="60" t="s">
        <v>182</v>
      </c>
      <c r="J106" s="60" t="s">
        <v>463</v>
      </c>
      <c r="K106" s="60" t="s">
        <v>196</v>
      </c>
      <c r="L106" s="59">
        <v>47</v>
      </c>
      <c r="M106" s="57">
        <v>8</v>
      </c>
      <c r="N106" s="57" t="s">
        <v>69</v>
      </c>
      <c r="AF106" s="61">
        <v>56092.950000000004</v>
      </c>
      <c r="AY106" s="127"/>
      <c r="AZ106" s="57">
        <v>1644.9194388762248</v>
      </c>
      <c r="BA106" s="57">
        <v>22.000469533464557</v>
      </c>
      <c r="BB106" s="62">
        <v>36189</v>
      </c>
      <c r="BC106" s="42">
        <f t="shared" si="1"/>
        <v>0.58731596167328814</v>
      </c>
      <c r="BD106" s="99"/>
    </row>
    <row r="107" spans="1:56" x14ac:dyDescent="0.25">
      <c r="A107" s="98"/>
      <c r="B107" s="57" t="s">
        <v>970</v>
      </c>
      <c r="D107" s="57" t="s">
        <v>971</v>
      </c>
      <c r="G107" s="116">
        <v>1600</v>
      </c>
      <c r="H107" s="126">
        <v>1699</v>
      </c>
      <c r="I107" s="60" t="s">
        <v>475</v>
      </c>
      <c r="J107" s="60" t="s">
        <v>79</v>
      </c>
      <c r="K107" s="60" t="s">
        <v>94</v>
      </c>
      <c r="L107" s="59">
        <v>10</v>
      </c>
      <c r="M107" s="57">
        <v>8</v>
      </c>
      <c r="N107" s="57" t="s">
        <v>69</v>
      </c>
      <c r="AF107" s="61">
        <v>44635.35</v>
      </c>
      <c r="AY107" s="127"/>
      <c r="AZ107" s="57">
        <v>800</v>
      </c>
      <c r="BA107" s="57">
        <v>36</v>
      </c>
      <c r="BB107" s="62">
        <v>28797</v>
      </c>
      <c r="BC107" s="42">
        <f t="shared" si="1"/>
        <v>0.46735023759445354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43</v>
      </c>
      <c r="F108" s="22">
        <v>20</v>
      </c>
      <c r="G108" s="22" t="s">
        <v>69</v>
      </c>
      <c r="H108" s="167">
        <v>2999</v>
      </c>
      <c r="I108" s="28" t="s">
        <v>478</v>
      </c>
      <c r="J108" s="28" t="s">
        <v>479</v>
      </c>
      <c r="K108" s="28" t="s">
        <v>480</v>
      </c>
      <c r="L108" s="29">
        <v>12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19898.900000000001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642</v>
      </c>
      <c r="BA108" s="57">
        <v>20</v>
      </c>
      <c r="BB108" s="62">
        <v>12838</v>
      </c>
      <c r="BC108" s="42">
        <f t="shared" si="1"/>
        <v>0.208349562462673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63</v>
      </c>
      <c r="F109" s="22">
        <v>20</v>
      </c>
      <c r="G109" s="22" t="s">
        <v>69</v>
      </c>
      <c r="H109" s="167">
        <v>2899</v>
      </c>
      <c r="I109" s="28" t="s">
        <v>481</v>
      </c>
      <c r="J109" s="28" t="s">
        <v>482</v>
      </c>
      <c r="K109" s="28" t="s">
        <v>479</v>
      </c>
      <c r="L109" s="29">
        <v>46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44207.55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1426.064020087068</v>
      </c>
      <c r="BA109" s="57">
        <v>19.999803373665269</v>
      </c>
      <c r="BB109" s="62">
        <v>28521</v>
      </c>
      <c r="BC109" s="42">
        <f t="shared" ref="BC109:BC115" si="2">BB109/(5280*11.67)</f>
        <v>0.46287099789670483</v>
      </c>
      <c r="BD109" s="99"/>
    </row>
    <row r="110" spans="1:56" x14ac:dyDescent="0.25">
      <c r="A110" s="98"/>
      <c r="B110" s="22" t="s">
        <v>66</v>
      </c>
      <c r="C110" s="28"/>
      <c r="D110" s="28" t="s">
        <v>812</v>
      </c>
      <c r="E110" s="29">
        <v>68</v>
      </c>
      <c r="F110" s="22">
        <v>20</v>
      </c>
      <c r="G110" s="22" t="s">
        <v>69</v>
      </c>
      <c r="H110" s="167">
        <v>2699</v>
      </c>
      <c r="I110" s="28" t="s">
        <v>484</v>
      </c>
      <c r="J110" s="28" t="s">
        <v>482</v>
      </c>
      <c r="K110" s="28" t="s">
        <v>75</v>
      </c>
      <c r="L110" s="29">
        <v>37</v>
      </c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7230.75</v>
      </c>
      <c r="AG110" s="43" t="s">
        <v>851</v>
      </c>
      <c r="AH110" s="27" t="s">
        <v>868</v>
      </c>
      <c r="AI110" s="22"/>
      <c r="AJ110" s="29"/>
      <c r="AK110" s="43"/>
      <c r="AL110" s="43"/>
      <c r="AM110" s="22"/>
      <c r="AN110" s="43"/>
      <c r="AO110" s="43"/>
      <c r="AP110" s="22"/>
      <c r="AQ110" s="43"/>
      <c r="AR110" s="43"/>
      <c r="AS110" s="22"/>
      <c r="AT110" s="43"/>
      <c r="AU110" s="43"/>
      <c r="AV110" s="22"/>
      <c r="AW110" s="22"/>
      <c r="AX110" s="22"/>
      <c r="AY110" s="181"/>
      <c r="AZ110" s="57">
        <v>212</v>
      </c>
      <c r="BA110" s="57">
        <v>22</v>
      </c>
      <c r="BB110" s="62">
        <v>4665</v>
      </c>
      <c r="BC110" s="42">
        <f t="shared" si="2"/>
        <v>7.5708888369556748E-2</v>
      </c>
      <c r="BD110" s="99"/>
    </row>
    <row r="111" spans="1:56" x14ac:dyDescent="0.25">
      <c r="A111" s="98"/>
      <c r="B111" s="22" t="s">
        <v>66</v>
      </c>
      <c r="C111" s="28"/>
      <c r="D111" s="28" t="s">
        <v>812</v>
      </c>
      <c r="E111" s="29">
        <v>67</v>
      </c>
      <c r="F111" s="22">
        <v>20</v>
      </c>
      <c r="G111" s="22" t="s">
        <v>69</v>
      </c>
      <c r="H111" s="167">
        <v>2999</v>
      </c>
      <c r="I111" s="28" t="s">
        <v>485</v>
      </c>
      <c r="J111" s="28" t="s">
        <v>486</v>
      </c>
      <c r="K111" s="28" t="s">
        <v>75</v>
      </c>
      <c r="L111" s="29">
        <v>11</v>
      </c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8277</v>
      </c>
      <c r="AG111" s="43" t="s">
        <v>851</v>
      </c>
      <c r="AH111" s="27" t="s">
        <v>868</v>
      </c>
      <c r="AI111" s="22"/>
      <c r="AJ111" s="29"/>
      <c r="AK111" s="43"/>
      <c r="AL111" s="43"/>
      <c r="AM111" s="22"/>
      <c r="AN111" s="43"/>
      <c r="AO111" s="43"/>
      <c r="AP111" s="22"/>
      <c r="AQ111" s="43"/>
      <c r="AR111" s="43"/>
      <c r="AS111" s="22"/>
      <c r="AT111" s="43"/>
      <c r="AU111" s="43"/>
      <c r="AV111" s="22"/>
      <c r="AW111" s="22"/>
      <c r="AX111" s="22"/>
      <c r="AY111" s="181"/>
      <c r="AZ111" s="57">
        <v>243</v>
      </c>
      <c r="BA111" s="57">
        <v>22</v>
      </c>
      <c r="BB111" s="62">
        <v>5340</v>
      </c>
      <c r="BC111" s="42">
        <f t="shared" si="2"/>
        <v>8.6663550673833453E-2</v>
      </c>
      <c r="BD111" s="99"/>
    </row>
    <row r="112" spans="1:56" x14ac:dyDescent="0.25">
      <c r="A112" s="98"/>
      <c r="B112" s="22" t="s">
        <v>66</v>
      </c>
      <c r="C112" s="28"/>
      <c r="D112" s="28" t="s">
        <v>812</v>
      </c>
      <c r="E112" s="29">
        <v>68</v>
      </c>
      <c r="F112" s="22">
        <v>20</v>
      </c>
      <c r="G112" s="22" t="s">
        <v>69</v>
      </c>
      <c r="H112" s="167">
        <v>499</v>
      </c>
      <c r="I112" s="28" t="s">
        <v>479</v>
      </c>
      <c r="J112" s="28" t="s">
        <v>91</v>
      </c>
      <c r="K112" s="28" t="s">
        <v>478</v>
      </c>
      <c r="L112" s="29">
        <v>23</v>
      </c>
      <c r="M112" s="22">
        <v>9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77242.7</v>
      </c>
      <c r="AG112" s="43" t="s">
        <v>851</v>
      </c>
      <c r="AH112" s="27" t="s">
        <v>868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1916.6368262115379</v>
      </c>
      <c r="BA112" s="57">
        <v>26.000752630065481</v>
      </c>
      <c r="BB112" s="62">
        <v>49834</v>
      </c>
      <c r="BC112" s="42">
        <f t="shared" si="2"/>
        <v>0.80876243151307425</v>
      </c>
      <c r="BD112" s="99"/>
    </row>
    <row r="113" spans="1:56" x14ac:dyDescent="0.25">
      <c r="A113" s="98"/>
      <c r="B113" s="22" t="s">
        <v>66</v>
      </c>
      <c r="C113" s="28"/>
      <c r="D113" s="28" t="s">
        <v>812</v>
      </c>
      <c r="E113" s="29">
        <v>43</v>
      </c>
      <c r="F113" s="22">
        <v>20</v>
      </c>
      <c r="G113" s="22" t="s">
        <v>69</v>
      </c>
      <c r="H113" s="167">
        <v>399</v>
      </c>
      <c r="I113" s="28" t="s">
        <v>486</v>
      </c>
      <c r="J113" s="28" t="s">
        <v>91</v>
      </c>
      <c r="K113" s="28" t="s">
        <v>75</v>
      </c>
      <c r="L113" s="29">
        <v>12</v>
      </c>
      <c r="M113" s="22">
        <v>9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27047.5</v>
      </c>
      <c r="AG113" s="43" t="s">
        <v>851</v>
      </c>
      <c r="AH113" s="27" t="s">
        <v>868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754.65474428303401</v>
      </c>
      <c r="BA113" s="57">
        <v>23.123156823957313</v>
      </c>
      <c r="BB113" s="62">
        <v>17450</v>
      </c>
      <c r="BC113" s="42">
        <f t="shared" si="2"/>
        <v>0.28319830697722731</v>
      </c>
      <c r="BD113" s="99"/>
    </row>
    <row r="114" spans="1:56" x14ac:dyDescent="0.25">
      <c r="A114" s="98"/>
      <c r="B114" s="22" t="s">
        <v>66</v>
      </c>
      <c r="C114" s="28"/>
      <c r="D114" s="28" t="s">
        <v>812</v>
      </c>
      <c r="E114" s="29">
        <v>28</v>
      </c>
      <c r="F114" s="22">
        <v>20</v>
      </c>
      <c r="G114" s="22" t="s">
        <v>69</v>
      </c>
      <c r="H114" s="167">
        <v>2999</v>
      </c>
      <c r="I114" s="28" t="s">
        <v>487</v>
      </c>
      <c r="J114" s="28" t="s">
        <v>488</v>
      </c>
      <c r="K114" s="28" t="s">
        <v>489</v>
      </c>
      <c r="L114" s="29">
        <v>44</v>
      </c>
      <c r="M114" s="22">
        <v>9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102264.35</v>
      </c>
      <c r="AG114" s="43">
        <f>44365.58+231393.18+2194.5</f>
        <v>277953.26</v>
      </c>
      <c r="AH114" s="27" t="s">
        <v>868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3068.9028193761178</v>
      </c>
      <c r="BA114" s="57">
        <v>21.498562803436236</v>
      </c>
      <c r="BB114" s="62">
        <v>65977</v>
      </c>
      <c r="BC114" s="42">
        <f t="shared" si="2"/>
        <v>1.0707492664433538</v>
      </c>
      <c r="BD114" s="99"/>
    </row>
    <row r="115" spans="1:56" x14ac:dyDescent="0.25">
      <c r="A115" s="98"/>
      <c r="B115" s="22" t="s">
        <v>66</v>
      </c>
      <c r="C115" s="28"/>
      <c r="D115" s="28" t="s">
        <v>812</v>
      </c>
      <c r="E115" s="29">
        <v>54</v>
      </c>
      <c r="F115" s="22">
        <v>20</v>
      </c>
      <c r="G115" s="22" t="s">
        <v>69</v>
      </c>
      <c r="H115" s="167">
        <v>499</v>
      </c>
      <c r="I115" s="28" t="s">
        <v>490</v>
      </c>
      <c r="J115" s="28" t="s">
        <v>91</v>
      </c>
      <c r="K115" s="28" t="s">
        <v>491</v>
      </c>
      <c r="L115" s="29">
        <v>34</v>
      </c>
      <c r="M115" s="22">
        <v>9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44973.25</v>
      </c>
      <c r="AG115" s="43" t="s">
        <v>851</v>
      </c>
      <c r="AH115" s="27" t="s">
        <v>868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1390.1484590378609</v>
      </c>
      <c r="BA115" s="57">
        <v>20.871871497869833</v>
      </c>
      <c r="BB115" s="62">
        <v>29015</v>
      </c>
      <c r="BC115" s="42">
        <f t="shared" si="2"/>
        <v>0.4708881877905014</v>
      </c>
      <c r="BD115" s="99"/>
    </row>
    <row r="116" spans="1:56" x14ac:dyDescent="0.3">
      <c r="A116" s="98"/>
      <c r="B116" s="22" t="s">
        <v>66</v>
      </c>
      <c r="C116" s="22"/>
      <c r="D116" s="22" t="s">
        <v>812</v>
      </c>
      <c r="E116" s="22"/>
      <c r="F116" s="22"/>
      <c r="G116" s="22"/>
      <c r="H116" s="130"/>
      <c r="I116" s="28" t="s">
        <v>813</v>
      </c>
      <c r="J116" s="28" t="s">
        <v>463</v>
      </c>
      <c r="K116" s="28" t="s">
        <v>814</v>
      </c>
      <c r="L116" s="29"/>
      <c r="M116" s="22">
        <v>9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/>
      <c r="AG116" s="43">
        <v>3986.35</v>
      </c>
      <c r="AH116" s="22" t="s">
        <v>810</v>
      </c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193" t="s">
        <v>815</v>
      </c>
      <c r="BB116" s="57"/>
      <c r="BC116" s="57"/>
      <c r="BD116" s="99"/>
    </row>
    <row r="117" spans="1:56" x14ac:dyDescent="0.3">
      <c r="A117" s="114"/>
      <c r="B117" s="22" t="s">
        <v>66</v>
      </c>
      <c r="C117" s="28"/>
      <c r="D117" s="28"/>
      <c r="E117" s="59">
        <v>39</v>
      </c>
      <c r="F117" s="57">
        <v>20</v>
      </c>
      <c r="G117" s="57" t="s">
        <v>69</v>
      </c>
      <c r="H117" s="130"/>
      <c r="I117" s="28" t="s">
        <v>797</v>
      </c>
      <c r="J117" s="28"/>
      <c r="K117" s="28"/>
      <c r="L117" s="29"/>
      <c r="M117" s="22">
        <v>9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4950</v>
      </c>
      <c r="AG117" s="43">
        <v>650</v>
      </c>
      <c r="AH117" s="22" t="s">
        <v>801</v>
      </c>
      <c r="AI117" s="22" t="s">
        <v>123</v>
      </c>
      <c r="AJ117" s="22" t="s">
        <v>798</v>
      </c>
      <c r="AK117" s="22">
        <v>4950</v>
      </c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193" t="s">
        <v>799</v>
      </c>
      <c r="BB117" s="57"/>
      <c r="BC117" s="42">
        <f>BB117/(5280*11.67)</f>
        <v>0</v>
      </c>
      <c r="BD117" s="99"/>
    </row>
    <row r="118" spans="1:56" x14ac:dyDescent="0.3">
      <c r="A118" s="98"/>
      <c r="B118" s="57" t="s">
        <v>970</v>
      </c>
      <c r="D118" s="57" t="s">
        <v>972</v>
      </c>
      <c r="F118" s="57"/>
      <c r="G118" s="57"/>
      <c r="H118" s="122"/>
      <c r="I118" s="251" t="s">
        <v>478</v>
      </c>
      <c r="J118" s="60" t="s">
        <v>104</v>
      </c>
      <c r="K118" s="60" t="s">
        <v>489</v>
      </c>
      <c r="M118" s="57">
        <v>9</v>
      </c>
      <c r="N118" s="57" t="s">
        <v>69</v>
      </c>
      <c r="AF118" s="61">
        <v>75000</v>
      </c>
      <c r="AH118" s="57"/>
      <c r="AJ118" s="57"/>
      <c r="AK118" s="57"/>
      <c r="AL118" s="57"/>
      <c r="AN118" s="57"/>
      <c r="AO118" s="57"/>
      <c r="AQ118" s="57"/>
      <c r="AR118" s="57"/>
      <c r="AT118" s="57"/>
      <c r="AU118" s="57"/>
      <c r="AY118" s="105" t="s">
        <v>973</v>
      </c>
      <c r="BB118" s="57"/>
      <c r="BC118" s="57"/>
      <c r="BD118" s="99"/>
    </row>
    <row r="119" spans="1:56" x14ac:dyDescent="0.25">
      <c r="A119" s="98"/>
      <c r="B119" s="57" t="s">
        <v>66</v>
      </c>
      <c r="C119" s="60"/>
      <c r="D119" s="60"/>
      <c r="E119" s="59">
        <v>67</v>
      </c>
      <c r="F119" s="57">
        <v>20</v>
      </c>
      <c r="G119" s="57" t="s">
        <v>69</v>
      </c>
      <c r="H119" s="139">
        <v>2527</v>
      </c>
      <c r="I119" s="60" t="s">
        <v>93</v>
      </c>
      <c r="J119" s="60" t="s">
        <v>463</v>
      </c>
      <c r="K119" s="60" t="s">
        <v>483</v>
      </c>
      <c r="L119" s="59">
        <v>54</v>
      </c>
      <c r="M119" s="57">
        <v>9</v>
      </c>
      <c r="N119" s="57" t="s">
        <v>73</v>
      </c>
      <c r="AF119" s="61">
        <v>185858.75</v>
      </c>
      <c r="AH119" s="57"/>
      <c r="AJ119" s="57"/>
      <c r="AK119" s="57"/>
      <c r="AL119" s="57"/>
      <c r="AN119" s="57"/>
      <c r="AO119" s="57"/>
      <c r="AQ119" s="57"/>
      <c r="AR119" s="57"/>
      <c r="AT119" s="57"/>
      <c r="AU119" s="57"/>
      <c r="AY119" s="127"/>
      <c r="AZ119" s="57">
        <v>1938.5245786288349</v>
      </c>
      <c r="BA119" s="57">
        <v>54.786511953911543</v>
      </c>
      <c r="BB119" s="57">
        <v>106205</v>
      </c>
      <c r="BC119" s="42">
        <f t="shared" ref="BC119:BC137" si="3">BB119/(5280*11.67)</f>
        <v>1.7236146815195659</v>
      </c>
      <c r="BD119" s="99"/>
    </row>
    <row r="120" spans="1:56" x14ac:dyDescent="0.25">
      <c r="A120" s="98"/>
      <c r="B120" s="22" t="s">
        <v>66</v>
      </c>
      <c r="C120" s="28"/>
      <c r="D120" s="28" t="s">
        <v>768</v>
      </c>
      <c r="E120" s="59">
        <v>45</v>
      </c>
      <c r="F120" s="57">
        <v>20</v>
      </c>
      <c r="G120" s="121" t="s">
        <v>69</v>
      </c>
      <c r="H120" s="167">
        <v>3099</v>
      </c>
      <c r="I120" s="28" t="s">
        <v>492</v>
      </c>
      <c r="J120" s="28" t="s">
        <v>493</v>
      </c>
      <c r="K120" s="28" t="s">
        <v>75</v>
      </c>
      <c r="L120" s="29">
        <v>33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14115.85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350</v>
      </c>
      <c r="BA120" s="57">
        <v>26</v>
      </c>
      <c r="BB120" s="62">
        <v>9107</v>
      </c>
      <c r="BC120" s="42">
        <f t="shared" si="3"/>
        <v>0.14779868089636727</v>
      </c>
      <c r="BD120" s="99"/>
    </row>
    <row r="121" spans="1:56" x14ac:dyDescent="0.25">
      <c r="A121" s="98"/>
      <c r="B121" s="22" t="s">
        <v>66</v>
      </c>
      <c r="C121" s="28"/>
      <c r="D121" s="28" t="s">
        <v>768</v>
      </c>
      <c r="E121" s="59">
        <v>38</v>
      </c>
      <c r="F121" s="57">
        <v>20</v>
      </c>
      <c r="G121" s="121" t="s">
        <v>69</v>
      </c>
      <c r="H121" s="169">
        <v>1099</v>
      </c>
      <c r="I121" s="28" t="s">
        <v>494</v>
      </c>
      <c r="J121" s="28" t="s">
        <v>151</v>
      </c>
      <c r="K121" s="28" t="s">
        <v>77</v>
      </c>
      <c r="L121" s="29">
        <v>55</v>
      </c>
      <c r="M121" s="22">
        <v>10</v>
      </c>
      <c r="N121" s="22" t="s">
        <v>71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157900.04999999999</v>
      </c>
      <c r="AG121" s="43">
        <f>60155.23+546091.82+9373.46+104.5+6267.75</f>
        <v>621992.75999999989</v>
      </c>
      <c r="AH121" s="22" t="s">
        <v>801</v>
      </c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181"/>
      <c r="AZ121" s="57">
        <v>4433.8840055644678</v>
      </c>
      <c r="BA121" s="57">
        <v>21.583108597315917</v>
      </c>
      <c r="BB121" s="57">
        <v>95697</v>
      </c>
      <c r="BC121" s="42">
        <f t="shared" si="3"/>
        <v>1.553078990418322</v>
      </c>
      <c r="BD121" s="99"/>
    </row>
    <row r="122" spans="1:56" x14ac:dyDescent="0.25">
      <c r="A122" s="98"/>
      <c r="B122" s="22" t="s">
        <v>66</v>
      </c>
      <c r="C122" s="28"/>
      <c r="D122" s="28" t="s">
        <v>768</v>
      </c>
      <c r="E122" s="59">
        <v>26</v>
      </c>
      <c r="F122" s="57">
        <v>20</v>
      </c>
      <c r="G122" s="121" t="s">
        <v>69</v>
      </c>
      <c r="H122" s="167">
        <v>2599</v>
      </c>
      <c r="I122" s="28" t="s">
        <v>233</v>
      </c>
      <c r="J122" s="28" t="s">
        <v>494</v>
      </c>
      <c r="K122" s="28" t="s">
        <v>495</v>
      </c>
      <c r="L122" s="29">
        <v>57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49660.450000000004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1662.841467160137</v>
      </c>
      <c r="BA122" s="57">
        <v>19.267621497747111</v>
      </c>
      <c r="BB122" s="62">
        <v>32039</v>
      </c>
      <c r="BC122" s="42">
        <f t="shared" si="3"/>
        <v>0.51996507491366106</v>
      </c>
      <c r="BD122" s="99"/>
    </row>
    <row r="123" spans="1:56" x14ac:dyDescent="0.25">
      <c r="A123" s="98"/>
      <c r="B123" s="22" t="s">
        <v>66</v>
      </c>
      <c r="C123" s="28"/>
      <c r="D123" s="28" t="s">
        <v>768</v>
      </c>
      <c r="E123" s="59">
        <v>58</v>
      </c>
      <c r="F123" s="57">
        <v>20</v>
      </c>
      <c r="G123" s="121" t="s">
        <v>69</v>
      </c>
      <c r="H123" s="167">
        <v>1199</v>
      </c>
      <c r="I123" s="28" t="s">
        <v>493</v>
      </c>
      <c r="J123" s="28" t="s">
        <v>496</v>
      </c>
      <c r="K123" s="28" t="s">
        <v>497</v>
      </c>
      <c r="L123" s="29">
        <v>47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17392.55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527.17891999693893</v>
      </c>
      <c r="BA123" s="57">
        <v>21.284993717247183</v>
      </c>
      <c r="BB123" s="62">
        <v>11221</v>
      </c>
      <c r="BC123" s="42">
        <f t="shared" si="3"/>
        <v>0.18210706032042792</v>
      </c>
      <c r="BD123" s="99"/>
    </row>
    <row r="124" spans="1:56" x14ac:dyDescent="0.25">
      <c r="A124" s="98"/>
      <c r="B124" s="22" t="s">
        <v>66</v>
      </c>
      <c r="C124" s="22"/>
      <c r="D124" s="22" t="s">
        <v>768</v>
      </c>
      <c r="E124" s="22"/>
      <c r="F124" s="27"/>
      <c r="G124" s="166">
        <v>1500</v>
      </c>
      <c r="H124" s="167">
        <v>2599</v>
      </c>
      <c r="I124" s="28" t="s">
        <v>498</v>
      </c>
      <c r="J124" s="28" t="s">
        <v>494</v>
      </c>
      <c r="K124" s="28" t="s">
        <v>495</v>
      </c>
      <c r="L124" s="29">
        <v>67</v>
      </c>
      <c r="M124" s="22">
        <v>10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47177.35</v>
      </c>
      <c r="AG124" s="43" t="s">
        <v>803</v>
      </c>
      <c r="AH124" s="27" t="s">
        <v>801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1690.9463400482559</v>
      </c>
      <c r="BA124" s="57">
        <v>18.000571206258009</v>
      </c>
      <c r="BB124" s="62">
        <v>30437</v>
      </c>
      <c r="BC124" s="42">
        <f t="shared" si="3"/>
        <v>0.493966009711511</v>
      </c>
      <c r="BD124" s="99"/>
    </row>
    <row r="125" spans="1:56" x14ac:dyDescent="0.25">
      <c r="A125" s="98"/>
      <c r="B125" s="22" t="s">
        <v>66</v>
      </c>
      <c r="C125" s="22"/>
      <c r="D125" s="22" t="s">
        <v>768</v>
      </c>
      <c r="E125" s="22"/>
      <c r="F125" s="27"/>
      <c r="G125" s="166">
        <v>800</v>
      </c>
      <c r="H125" s="167">
        <v>999</v>
      </c>
      <c r="I125" s="28" t="s">
        <v>495</v>
      </c>
      <c r="J125" s="28" t="s">
        <v>499</v>
      </c>
      <c r="K125" s="28" t="s">
        <v>498</v>
      </c>
      <c r="L125" s="29">
        <v>67</v>
      </c>
      <c r="M125" s="22">
        <v>10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41256.35</v>
      </c>
      <c r="AG125" s="43" t="s">
        <v>803</v>
      </c>
      <c r="AH125" s="27" t="s">
        <v>801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1377.7609780633352</v>
      </c>
      <c r="BA125" s="57">
        <v>19.319025886053527</v>
      </c>
      <c r="BB125" s="62">
        <v>26617</v>
      </c>
      <c r="BC125" s="42">
        <f t="shared" si="3"/>
        <v>0.4319707356339747</v>
      </c>
      <c r="BD125" s="99"/>
    </row>
    <row r="126" spans="1:56" x14ac:dyDescent="0.25">
      <c r="A126" s="98"/>
      <c r="B126" s="22" t="s">
        <v>66</v>
      </c>
      <c r="C126" s="22"/>
      <c r="D126" s="22" t="s">
        <v>768</v>
      </c>
      <c r="E126" s="22"/>
      <c r="F126" s="27"/>
      <c r="G126" s="166">
        <v>3000</v>
      </c>
      <c r="H126" s="167">
        <v>3099</v>
      </c>
      <c r="I126" s="28" t="s">
        <v>500</v>
      </c>
      <c r="J126" s="28" t="s">
        <v>501</v>
      </c>
      <c r="K126" s="28" t="s">
        <v>502</v>
      </c>
      <c r="L126" s="29">
        <v>46</v>
      </c>
      <c r="M126" s="22">
        <v>10</v>
      </c>
      <c r="N126" s="22" t="s">
        <v>69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3">
        <v>31426.25</v>
      </c>
      <c r="AG126" s="43" t="s">
        <v>803</v>
      </c>
      <c r="AH126" s="27" t="s">
        <v>801</v>
      </c>
      <c r="AI126" s="22"/>
      <c r="AJ126" s="29"/>
      <c r="AK126" s="43"/>
      <c r="AL126" s="43"/>
      <c r="AM126" s="22"/>
      <c r="AN126" s="43"/>
      <c r="AO126" s="43"/>
      <c r="AP126" s="22"/>
      <c r="AQ126" s="43"/>
      <c r="AR126" s="43"/>
      <c r="AS126" s="22"/>
      <c r="AT126" s="43"/>
      <c r="AU126" s="43"/>
      <c r="AV126" s="22"/>
      <c r="AW126" s="22"/>
      <c r="AX126" s="22"/>
      <c r="AY126" s="181"/>
      <c r="AZ126" s="57">
        <v>1128.8776703337871</v>
      </c>
      <c r="BA126" s="57">
        <v>17.960316279446893</v>
      </c>
      <c r="BB126" s="62">
        <v>20275</v>
      </c>
      <c r="BC126" s="42">
        <f t="shared" si="3"/>
        <v>0.32904559736179273</v>
      </c>
      <c r="BD126" s="99"/>
    </row>
    <row r="127" spans="1:56" x14ac:dyDescent="0.25">
      <c r="A127" s="98"/>
      <c r="B127" s="22" t="s">
        <v>66</v>
      </c>
      <c r="C127" s="22"/>
      <c r="D127" s="22" t="s">
        <v>768</v>
      </c>
      <c r="E127" s="22"/>
      <c r="F127" s="27"/>
      <c r="G127" s="166">
        <v>2500</v>
      </c>
      <c r="H127" s="167">
        <v>2999</v>
      </c>
      <c r="I127" s="28" t="s">
        <v>500</v>
      </c>
      <c r="J127" s="28" t="s">
        <v>503</v>
      </c>
      <c r="K127" s="28" t="s">
        <v>75</v>
      </c>
      <c r="L127" s="29">
        <v>57</v>
      </c>
      <c r="M127" s="22">
        <v>10</v>
      </c>
      <c r="N127" s="22" t="s">
        <v>69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3">
        <v>30784.55</v>
      </c>
      <c r="AG127" s="43" t="s">
        <v>803</v>
      </c>
      <c r="AH127" s="27" t="s">
        <v>801</v>
      </c>
      <c r="AI127" s="22"/>
      <c r="AJ127" s="29"/>
      <c r="AK127" s="43"/>
      <c r="AL127" s="43"/>
      <c r="AM127" s="22"/>
      <c r="AN127" s="43"/>
      <c r="AO127" s="43"/>
      <c r="AP127" s="22"/>
      <c r="AQ127" s="43"/>
      <c r="AR127" s="43"/>
      <c r="AS127" s="22"/>
      <c r="AT127" s="43"/>
      <c r="AU127" s="43"/>
      <c r="AV127" s="22"/>
      <c r="AW127" s="22"/>
      <c r="AX127" s="22"/>
      <c r="AY127" s="181"/>
      <c r="AZ127" s="57">
        <v>1139.518589080848</v>
      </c>
      <c r="BA127" s="57">
        <v>17.430167607902714</v>
      </c>
      <c r="BB127" s="62">
        <v>19861</v>
      </c>
      <c r="BC127" s="42">
        <f t="shared" si="3"/>
        <v>0.32232673781516968</v>
      </c>
      <c r="BD127" s="99"/>
    </row>
    <row r="128" spans="1:56" x14ac:dyDescent="0.25">
      <c r="A128" s="98"/>
      <c r="B128" s="22" t="s">
        <v>66</v>
      </c>
      <c r="C128" s="22"/>
      <c r="D128" s="22" t="s">
        <v>768</v>
      </c>
      <c r="E128" s="22"/>
      <c r="F128" s="27"/>
      <c r="G128" s="166">
        <v>2900</v>
      </c>
      <c r="H128" s="167">
        <v>3099</v>
      </c>
      <c r="I128" s="28" t="s">
        <v>496</v>
      </c>
      <c r="J128" s="28" t="s">
        <v>501</v>
      </c>
      <c r="K128" s="28" t="s">
        <v>502</v>
      </c>
      <c r="L128" s="29">
        <v>28</v>
      </c>
      <c r="M128" s="22">
        <v>10</v>
      </c>
      <c r="N128" s="22" t="s">
        <v>69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43">
        <v>31987.350000000002</v>
      </c>
      <c r="AG128" s="43" t="s">
        <v>803</v>
      </c>
      <c r="AH128" s="27" t="s">
        <v>801</v>
      </c>
      <c r="AI128" s="22"/>
      <c r="AJ128" s="29"/>
      <c r="AK128" s="43"/>
      <c r="AL128" s="43"/>
      <c r="AM128" s="22"/>
      <c r="AN128" s="43"/>
      <c r="AO128" s="43"/>
      <c r="AP128" s="22"/>
      <c r="AQ128" s="43"/>
      <c r="AR128" s="43"/>
      <c r="AS128" s="22"/>
      <c r="AT128" s="43"/>
      <c r="AU128" s="43"/>
      <c r="AV128" s="22"/>
      <c r="AW128" s="22"/>
      <c r="AX128" s="22"/>
      <c r="AY128" s="181"/>
      <c r="AZ128" s="57">
        <v>1146.444874661162</v>
      </c>
      <c r="BA128" s="57">
        <v>18.000865507030486</v>
      </c>
      <c r="BB128" s="62">
        <v>20637</v>
      </c>
      <c r="BC128" s="42">
        <f t="shared" si="3"/>
        <v>0.33492054218275297</v>
      </c>
      <c r="BD128" s="99"/>
    </row>
    <row r="129" spans="1:56" x14ac:dyDescent="0.25">
      <c r="A129" s="98"/>
      <c r="B129" s="22" t="s">
        <v>66</v>
      </c>
      <c r="C129" s="22"/>
      <c r="D129" s="22" t="s">
        <v>768</v>
      </c>
      <c r="E129" s="22"/>
      <c r="F129" s="27"/>
      <c r="G129" s="166"/>
      <c r="H129" s="167"/>
      <c r="I129" s="28" t="s">
        <v>769</v>
      </c>
      <c r="J129" s="28" t="s">
        <v>770</v>
      </c>
      <c r="K129" s="28" t="s">
        <v>77</v>
      </c>
      <c r="L129" s="29"/>
      <c r="M129" s="22">
        <v>10</v>
      </c>
      <c r="N129" s="22" t="s">
        <v>69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3"/>
      <c r="AG129" s="43" t="s">
        <v>803</v>
      </c>
      <c r="AH129" s="27" t="s">
        <v>801</v>
      </c>
      <c r="AI129" s="22"/>
      <c r="AJ129" s="29"/>
      <c r="AK129" s="43"/>
      <c r="AL129" s="43"/>
      <c r="AM129" s="22"/>
      <c r="AN129" s="43"/>
      <c r="AO129" s="43"/>
      <c r="AP129" s="22"/>
      <c r="AQ129" s="43"/>
      <c r="AR129" s="43"/>
      <c r="AS129" s="22"/>
      <c r="AT129" s="43"/>
      <c r="AU129" s="43"/>
      <c r="AV129" s="22"/>
      <c r="AW129" s="22"/>
      <c r="AX129" s="22"/>
      <c r="AY129" s="181"/>
      <c r="BB129" s="62">
        <v>66603</v>
      </c>
      <c r="BC129" s="42">
        <f t="shared" si="3"/>
        <v>1.0809087014099867</v>
      </c>
      <c r="BD129" s="99"/>
    </row>
    <row r="130" spans="1:56" x14ac:dyDescent="0.25">
      <c r="A130" s="98"/>
      <c r="B130" s="22" t="s">
        <v>66</v>
      </c>
      <c r="C130" s="22"/>
      <c r="D130" s="22" t="s">
        <v>768</v>
      </c>
      <c r="E130" s="22"/>
      <c r="F130" s="27"/>
      <c r="G130" s="166">
        <v>800</v>
      </c>
      <c r="H130" s="167">
        <v>1099</v>
      </c>
      <c r="I130" s="28" t="s">
        <v>503</v>
      </c>
      <c r="J130" s="28" t="s">
        <v>183</v>
      </c>
      <c r="K130" s="28" t="s">
        <v>77</v>
      </c>
      <c r="L130" s="29">
        <v>38</v>
      </c>
      <c r="M130" s="22">
        <v>10</v>
      </c>
      <c r="N130" s="22" t="s">
        <v>69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3">
        <v>91984.75</v>
      </c>
      <c r="AG130" s="43" t="s">
        <v>803</v>
      </c>
      <c r="AH130" s="27" t="s">
        <v>801</v>
      </c>
      <c r="AI130" s="22"/>
      <c r="AJ130" s="29"/>
      <c r="AK130" s="43"/>
      <c r="AL130" s="43"/>
      <c r="AM130" s="22"/>
      <c r="AN130" s="43"/>
      <c r="AO130" s="43"/>
      <c r="AP130" s="22"/>
      <c r="AQ130" s="43"/>
      <c r="AR130" s="43"/>
      <c r="AS130" s="22"/>
      <c r="AT130" s="43"/>
      <c r="AU130" s="43"/>
      <c r="AV130" s="22"/>
      <c r="AW130" s="22"/>
      <c r="AX130" s="22"/>
      <c r="AY130" s="181"/>
      <c r="AZ130" s="57">
        <v>3297.0021008315139</v>
      </c>
      <c r="BA130" s="57">
        <v>17.999685224656972</v>
      </c>
      <c r="BB130" s="62">
        <v>59345</v>
      </c>
      <c r="BC130" s="42">
        <f t="shared" si="3"/>
        <v>0.96311768066266779</v>
      </c>
      <c r="BD130" s="99"/>
    </row>
    <row r="131" spans="1:56" x14ac:dyDescent="0.25">
      <c r="A131" s="98"/>
      <c r="B131" s="22" t="s">
        <v>66</v>
      </c>
      <c r="C131" s="22"/>
      <c r="D131" s="22" t="s">
        <v>929</v>
      </c>
      <c r="E131" s="22"/>
      <c r="F131" s="22"/>
      <c r="G131" s="168">
        <v>8300</v>
      </c>
      <c r="H131" s="169">
        <v>8599</v>
      </c>
      <c r="I131" s="28" t="s">
        <v>532</v>
      </c>
      <c r="J131" s="28" t="s">
        <v>533</v>
      </c>
      <c r="K131" s="28" t="s">
        <v>523</v>
      </c>
      <c r="L131" s="29">
        <v>40</v>
      </c>
      <c r="M131" s="22">
        <v>11</v>
      </c>
      <c r="N131" s="22" t="s">
        <v>71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43">
        <v>168567.3</v>
      </c>
      <c r="AG131" s="43">
        <v>97569.02</v>
      </c>
      <c r="AH131" s="22" t="s">
        <v>931</v>
      </c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181"/>
      <c r="AZ131" s="57">
        <v>3083.100268191246</v>
      </c>
      <c r="BA131" s="57">
        <v>33.136126338159968</v>
      </c>
      <c r="BB131" s="57">
        <v>102162</v>
      </c>
      <c r="BC131" s="42">
        <f t="shared" si="3"/>
        <v>1.6580003115992834</v>
      </c>
      <c r="BD131" s="99"/>
    </row>
    <row r="132" spans="1:56" x14ac:dyDescent="0.25">
      <c r="A132" s="98"/>
      <c r="B132" s="22" t="s">
        <v>66</v>
      </c>
      <c r="C132" s="22"/>
      <c r="D132" s="22" t="s">
        <v>771</v>
      </c>
      <c r="E132" s="22"/>
      <c r="F132" s="27"/>
      <c r="G132" s="166">
        <v>3000</v>
      </c>
      <c r="H132" s="167">
        <v>3199</v>
      </c>
      <c r="I132" s="28" t="s">
        <v>511</v>
      </c>
      <c r="J132" s="28" t="s">
        <v>512</v>
      </c>
      <c r="K132" s="28" t="s">
        <v>513</v>
      </c>
      <c r="L132" s="29">
        <v>44</v>
      </c>
      <c r="M132" s="22">
        <v>11</v>
      </c>
      <c r="N132" s="22" t="s">
        <v>69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43">
        <v>68713.05</v>
      </c>
      <c r="AG132" s="43">
        <f>51275.01+665</f>
        <v>51940.01</v>
      </c>
      <c r="AH132" s="27" t="s">
        <v>761</v>
      </c>
      <c r="AI132" s="22"/>
      <c r="AJ132" s="29"/>
      <c r="AK132" s="43"/>
      <c r="AL132" s="43"/>
      <c r="AM132" s="22"/>
      <c r="AN132" s="43"/>
      <c r="AO132" s="43"/>
      <c r="AP132" s="22"/>
      <c r="AQ132" s="43"/>
      <c r="AR132" s="43"/>
      <c r="AS132" s="22"/>
      <c r="AT132" s="43"/>
      <c r="AU132" s="43"/>
      <c r="AV132" s="22"/>
      <c r="AW132" s="22"/>
      <c r="AX132" s="22"/>
      <c r="AY132" s="181"/>
      <c r="AZ132" s="57">
        <v>1847.1254487732081</v>
      </c>
      <c r="BA132" s="57">
        <v>23.999994169017054</v>
      </c>
      <c r="BB132" s="62">
        <v>44331</v>
      </c>
      <c r="BC132" s="42">
        <f t="shared" si="3"/>
        <v>0.71945353275687463</v>
      </c>
      <c r="BD132" s="99"/>
    </row>
    <row r="133" spans="1:56" x14ac:dyDescent="0.25">
      <c r="A133" s="98"/>
      <c r="B133" s="22" t="s">
        <v>66</v>
      </c>
      <c r="C133" s="22"/>
      <c r="D133" s="22" t="s">
        <v>771</v>
      </c>
      <c r="E133" s="22"/>
      <c r="F133" s="27"/>
      <c r="G133" s="166">
        <v>4000</v>
      </c>
      <c r="H133" s="167">
        <v>4099</v>
      </c>
      <c r="I133" s="28" t="s">
        <v>518</v>
      </c>
      <c r="J133" s="28" t="s">
        <v>519</v>
      </c>
      <c r="K133" s="28" t="s">
        <v>75</v>
      </c>
      <c r="L133" s="29">
        <v>38</v>
      </c>
      <c r="M133" s="22">
        <v>11</v>
      </c>
      <c r="N133" s="22" t="s">
        <v>69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43">
        <v>7475.6500000000005</v>
      </c>
      <c r="AG133" s="43" t="s">
        <v>804</v>
      </c>
      <c r="AH133" s="27" t="s">
        <v>761</v>
      </c>
      <c r="AI133" s="22"/>
      <c r="AJ133" s="29"/>
      <c r="AK133" s="43"/>
      <c r="AL133" s="43"/>
      <c r="AM133" s="22"/>
      <c r="AN133" s="43"/>
      <c r="AO133" s="43"/>
      <c r="AP133" s="22"/>
      <c r="AQ133" s="43"/>
      <c r="AR133" s="43"/>
      <c r="AS133" s="22"/>
      <c r="AT133" s="43"/>
      <c r="AU133" s="43"/>
      <c r="AV133" s="22"/>
      <c r="AW133" s="22"/>
      <c r="AX133" s="22"/>
      <c r="AY133" s="181"/>
      <c r="AZ133" s="57">
        <v>185</v>
      </c>
      <c r="BA133" s="57">
        <v>26</v>
      </c>
      <c r="BB133" s="62">
        <v>4823</v>
      </c>
      <c r="BC133" s="42">
        <f t="shared" si="3"/>
        <v>7.8273090805224488E-2</v>
      </c>
      <c r="BD133" s="99"/>
    </row>
    <row r="134" spans="1:56" ht="27.6" x14ac:dyDescent="0.25">
      <c r="A134" s="98"/>
      <c r="B134" s="22" t="s">
        <v>66</v>
      </c>
      <c r="C134" s="22"/>
      <c r="D134" s="22" t="s">
        <v>372</v>
      </c>
      <c r="E134" s="26"/>
      <c r="F134" s="35"/>
      <c r="G134" s="177"/>
      <c r="H134" s="178"/>
      <c r="I134" s="179" t="s">
        <v>373</v>
      </c>
      <c r="J134" s="179"/>
      <c r="K134" s="179"/>
      <c r="L134" s="89"/>
      <c r="M134" s="180">
        <v>11</v>
      </c>
      <c r="N134" s="180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84"/>
      <c r="AC134" s="22"/>
      <c r="AD134" s="22"/>
      <c r="AE134" s="22"/>
      <c r="AF134" s="194">
        <v>20000</v>
      </c>
      <c r="AG134" s="43">
        <v>10500</v>
      </c>
      <c r="AH134" s="35" t="s">
        <v>76</v>
      </c>
      <c r="AI134" s="22" t="s">
        <v>162</v>
      </c>
      <c r="AJ134" s="29" t="s">
        <v>374</v>
      </c>
      <c r="AK134" s="43">
        <v>15774.47</v>
      </c>
      <c r="AL134" s="43"/>
      <c r="AM134" s="22" t="s">
        <v>375</v>
      </c>
      <c r="AN134" s="43">
        <v>1560.37</v>
      </c>
      <c r="AO134" s="43"/>
      <c r="AP134" s="22" t="s">
        <v>376</v>
      </c>
      <c r="AQ134" s="43">
        <v>2665.16</v>
      </c>
      <c r="AR134" s="43"/>
      <c r="AS134" s="22"/>
      <c r="AT134" s="43"/>
      <c r="AU134" s="43"/>
      <c r="AV134" s="22"/>
      <c r="AW134" s="22"/>
      <c r="AX134" s="22"/>
      <c r="AY134" s="195"/>
      <c r="AZ134" s="86"/>
      <c r="BA134" s="84"/>
      <c r="BB134" s="86"/>
      <c r="BC134" s="42">
        <f t="shared" si="3"/>
        <v>0</v>
      </c>
      <c r="BD134" s="99"/>
    </row>
    <row r="135" spans="1:56" x14ac:dyDescent="0.3">
      <c r="A135" s="98"/>
      <c r="B135" s="57" t="s">
        <v>66</v>
      </c>
      <c r="D135" s="57" t="s">
        <v>902</v>
      </c>
      <c r="F135" s="57"/>
      <c r="G135" s="121"/>
      <c r="H135" s="122"/>
      <c r="I135" s="60" t="s">
        <v>504</v>
      </c>
      <c r="J135" s="60" t="s">
        <v>75</v>
      </c>
      <c r="K135" s="60" t="s">
        <v>75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>
        <v>15513</v>
      </c>
      <c r="BC135" s="42">
        <f t="shared" si="3"/>
        <v>0.2517624834462881</v>
      </c>
      <c r="BD135" s="99"/>
    </row>
    <row r="136" spans="1:56" x14ac:dyDescent="0.3">
      <c r="A136" s="98"/>
      <c r="B136" s="57" t="s">
        <v>66</v>
      </c>
      <c r="D136" s="57" t="s">
        <v>902</v>
      </c>
      <c r="F136" s="57"/>
      <c r="G136" s="121"/>
      <c r="H136" s="122"/>
      <c r="I136" s="60" t="s">
        <v>506</v>
      </c>
      <c r="J136" s="60" t="s">
        <v>507</v>
      </c>
      <c r="K136" s="60" t="s">
        <v>75</v>
      </c>
      <c r="M136" s="57">
        <v>11</v>
      </c>
      <c r="AH136" s="57"/>
      <c r="AI136" s="57" t="s">
        <v>123</v>
      </c>
      <c r="AJ136" s="57" t="s">
        <v>508</v>
      </c>
      <c r="AK136" s="57">
        <v>117000</v>
      </c>
      <c r="AL136" s="57"/>
      <c r="AN136" s="57"/>
      <c r="AO136" s="57"/>
      <c r="AQ136" s="57"/>
      <c r="AR136" s="57"/>
      <c r="AT136" s="57"/>
      <c r="AU136" s="57"/>
      <c r="AY136" s="105"/>
      <c r="BB136" s="57">
        <v>15086</v>
      </c>
      <c r="BC136" s="42">
        <f t="shared" si="3"/>
        <v>0.24483264521824935</v>
      </c>
      <c r="BD136" s="99"/>
    </row>
    <row r="137" spans="1:56" x14ac:dyDescent="0.3">
      <c r="A137" s="98"/>
      <c r="B137" s="57" t="s">
        <v>66</v>
      </c>
      <c r="D137" s="57" t="s">
        <v>902</v>
      </c>
      <c r="F137" s="57"/>
      <c r="G137" s="121"/>
      <c r="H137" s="122"/>
      <c r="I137" s="60" t="s">
        <v>509</v>
      </c>
      <c r="J137" s="60" t="s">
        <v>510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505</v>
      </c>
      <c r="AL137" s="57"/>
      <c r="AN137" s="57"/>
      <c r="AO137" s="57"/>
      <c r="AQ137" s="57"/>
      <c r="AR137" s="57"/>
      <c r="AT137" s="57"/>
      <c r="AU137" s="57"/>
      <c r="AY137" s="105"/>
      <c r="BB137" s="57">
        <v>11656</v>
      </c>
      <c r="BC137" s="42">
        <f t="shared" si="3"/>
        <v>0.18916673158318403</v>
      </c>
      <c r="BD137" s="99"/>
    </row>
    <row r="138" spans="1:56" x14ac:dyDescent="0.3">
      <c r="A138" s="98"/>
      <c r="B138" s="57" t="s">
        <v>66</v>
      </c>
      <c r="D138" s="57" t="s">
        <v>902</v>
      </c>
      <c r="F138" s="57"/>
      <c r="G138" s="121"/>
      <c r="H138" s="122"/>
      <c r="I138" s="60" t="s">
        <v>885</v>
      </c>
      <c r="J138" s="60" t="s">
        <v>516</v>
      </c>
      <c r="K138" s="60" t="s">
        <v>75</v>
      </c>
      <c r="M138" s="57">
        <v>11</v>
      </c>
      <c r="N138" s="57" t="s">
        <v>69</v>
      </c>
      <c r="AH138" s="57"/>
      <c r="AJ138" s="57"/>
      <c r="AK138" s="57"/>
      <c r="AL138" s="57"/>
      <c r="AN138" s="57"/>
      <c r="AO138" s="57"/>
      <c r="AQ138" s="57"/>
      <c r="AR138" s="57"/>
      <c r="AT138" s="57"/>
      <c r="AU138" s="57"/>
      <c r="AY138" s="105"/>
      <c r="BB138" s="57"/>
      <c r="BC138" s="42"/>
      <c r="BD138" s="99"/>
    </row>
    <row r="139" spans="1:56" x14ac:dyDescent="0.25">
      <c r="A139" s="98"/>
      <c r="B139" s="57" t="s">
        <v>66</v>
      </c>
      <c r="D139" s="57" t="s">
        <v>974</v>
      </c>
      <c r="G139" s="125">
        <v>3800</v>
      </c>
      <c r="H139" s="126">
        <v>3999</v>
      </c>
      <c r="I139" s="60" t="s">
        <v>514</v>
      </c>
      <c r="J139" s="60" t="s">
        <v>507</v>
      </c>
      <c r="K139" s="60" t="s">
        <v>507</v>
      </c>
      <c r="L139" s="59">
        <v>40</v>
      </c>
      <c r="M139" s="57">
        <v>11</v>
      </c>
      <c r="N139" s="57" t="s">
        <v>69</v>
      </c>
      <c r="AF139" s="61">
        <v>59166.6</v>
      </c>
      <c r="AY139" s="127"/>
      <c r="AZ139" s="57">
        <v>1654.39682882032</v>
      </c>
      <c r="BA139" s="57">
        <v>23.072457185026227</v>
      </c>
      <c r="BB139" s="62">
        <v>38172</v>
      </c>
      <c r="BC139" s="42">
        <f>BB139/(5280*11.67)</f>
        <v>0.61949832515385217</v>
      </c>
      <c r="BD139" s="99"/>
    </row>
    <row r="140" spans="1:56" x14ac:dyDescent="0.3">
      <c r="A140" s="98"/>
      <c r="B140" s="57" t="s">
        <v>66</v>
      </c>
      <c r="D140" s="57" t="s">
        <v>903</v>
      </c>
      <c r="F140" s="57"/>
      <c r="G140" s="121"/>
      <c r="H140" s="122"/>
      <c r="I140" s="60" t="s">
        <v>515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6221</v>
      </c>
      <c r="BC140" s="42">
        <f>BB140/(5280*11.67)</f>
        <v>0.10096141362208201</v>
      </c>
      <c r="BD140" s="99"/>
    </row>
    <row r="141" spans="1:56" x14ac:dyDescent="0.25">
      <c r="A141" s="98"/>
      <c r="B141" s="57" t="s">
        <v>66</v>
      </c>
      <c r="D141" s="57" t="s">
        <v>974</v>
      </c>
      <c r="G141" s="125">
        <v>3800</v>
      </c>
      <c r="H141" s="126">
        <v>3899</v>
      </c>
      <c r="I141" s="60" t="s">
        <v>520</v>
      </c>
      <c r="J141" s="60" t="s">
        <v>507</v>
      </c>
      <c r="K141" s="60" t="s">
        <v>75</v>
      </c>
      <c r="L141" s="59">
        <v>61</v>
      </c>
      <c r="M141" s="57">
        <v>11</v>
      </c>
      <c r="N141" s="57" t="s">
        <v>69</v>
      </c>
      <c r="AF141" s="61">
        <v>19182.8</v>
      </c>
      <c r="AY141" s="127"/>
      <c r="AZ141" s="57">
        <v>563</v>
      </c>
      <c r="BA141" s="57">
        <v>21.982238010657195</v>
      </c>
      <c r="BB141" s="62">
        <v>12376</v>
      </c>
      <c r="BC141" s="42">
        <f>BB141/(5280*11.67)</f>
        <v>0.20085170470774585</v>
      </c>
      <c r="BD141" s="99"/>
    </row>
    <row r="142" spans="1:56" x14ac:dyDescent="0.3">
      <c r="A142" s="98"/>
      <c r="B142" s="57" t="s">
        <v>66</v>
      </c>
      <c r="D142" s="57" t="s">
        <v>974</v>
      </c>
      <c r="F142" s="57"/>
      <c r="G142" s="121"/>
      <c r="H142" s="122"/>
      <c r="I142" s="60" t="s">
        <v>975</v>
      </c>
      <c r="J142" s="60" t="s">
        <v>514</v>
      </c>
      <c r="K142" s="60" t="s">
        <v>506</v>
      </c>
      <c r="M142" s="57">
        <v>11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05"/>
      <c r="BB142" s="57"/>
      <c r="BC142" s="42"/>
      <c r="BD142" s="99"/>
    </row>
    <row r="143" spans="1:56" x14ac:dyDescent="0.25">
      <c r="A143" s="98"/>
      <c r="B143" s="57" t="s">
        <v>66</v>
      </c>
      <c r="D143" s="57" t="s">
        <v>976</v>
      </c>
      <c r="F143" s="57"/>
      <c r="G143" s="138">
        <v>2500</v>
      </c>
      <c r="H143" s="139">
        <v>2699</v>
      </c>
      <c r="I143" s="60" t="s">
        <v>98</v>
      </c>
      <c r="J143" s="60" t="s">
        <v>95</v>
      </c>
      <c r="K143" s="60" t="s">
        <v>521</v>
      </c>
      <c r="L143" s="59">
        <v>40.358250180474926</v>
      </c>
      <c r="M143" s="57">
        <v>11</v>
      </c>
      <c r="N143" s="57" t="s">
        <v>71</v>
      </c>
      <c r="AF143" s="61">
        <v>81156.519310349977</v>
      </c>
      <c r="AH143" s="57"/>
      <c r="AJ143" s="57"/>
      <c r="AK143" s="57"/>
      <c r="AL143" s="57"/>
      <c r="AN143" s="57"/>
      <c r="AO143" s="57"/>
      <c r="AQ143" s="57"/>
      <c r="AR143" s="57"/>
      <c r="AT143" s="57"/>
      <c r="AU143" s="57"/>
      <c r="AY143" s="127"/>
      <c r="AZ143" s="57">
        <v>2050.0974639499991</v>
      </c>
      <c r="BA143" s="57">
        <v>25.666666666666668</v>
      </c>
      <c r="BB143" s="57">
        <v>49185.769278999986</v>
      </c>
      <c r="BC143" s="42">
        <f t="shared" ref="BC143:BC174" si="4">BB143/(5280*11.67)</f>
        <v>0.79824221130001793</v>
      </c>
      <c r="BD143" s="99"/>
    </row>
    <row r="144" spans="1:56" x14ac:dyDescent="0.25">
      <c r="A144" s="98"/>
      <c r="B144" s="57" t="s">
        <v>66</v>
      </c>
      <c r="D144" s="57" t="s">
        <v>976</v>
      </c>
      <c r="F144" s="57"/>
      <c r="G144" s="138">
        <v>2900</v>
      </c>
      <c r="H144" s="139">
        <v>2999</v>
      </c>
      <c r="I144" s="60" t="s">
        <v>98</v>
      </c>
      <c r="J144" s="60" t="s">
        <v>522</v>
      </c>
      <c r="K144" s="60" t="s">
        <v>523</v>
      </c>
      <c r="L144" s="59">
        <v>41.775003161959098</v>
      </c>
      <c r="M144" s="57">
        <v>11</v>
      </c>
      <c r="N144" s="57" t="s">
        <v>71</v>
      </c>
      <c r="AF144" s="61">
        <v>56927.956555469958</v>
      </c>
      <c r="AH144" s="57"/>
      <c r="AJ144" s="57"/>
      <c r="AK144" s="57"/>
      <c r="AL144" s="57"/>
      <c r="AN144" s="57"/>
      <c r="AO144" s="57"/>
      <c r="AQ144" s="57"/>
      <c r="AR144" s="57"/>
      <c r="AT144" s="57"/>
      <c r="AU144" s="57"/>
      <c r="AY144" s="127"/>
      <c r="AZ144" s="57">
        <v>1277.8163950599992</v>
      </c>
      <c r="BA144" s="57">
        <v>27.5</v>
      </c>
      <c r="BB144" s="57">
        <v>34501.791851799979</v>
      </c>
      <c r="BC144" s="42">
        <f t="shared" si="4"/>
        <v>0.55993404241320632</v>
      </c>
      <c r="BD144" s="99"/>
    </row>
    <row r="145" spans="1:56" x14ac:dyDescent="0.25">
      <c r="A145" s="98"/>
      <c r="B145" s="57" t="s">
        <v>66</v>
      </c>
      <c r="D145" s="57" t="s">
        <v>974</v>
      </c>
      <c r="G145" s="125">
        <v>3900</v>
      </c>
      <c r="H145" s="126">
        <v>3999</v>
      </c>
      <c r="I145" s="60" t="s">
        <v>524</v>
      </c>
      <c r="J145" s="60" t="s">
        <v>507</v>
      </c>
      <c r="K145" s="60" t="s">
        <v>514</v>
      </c>
      <c r="L145" s="59">
        <v>41</v>
      </c>
      <c r="M145" s="57">
        <v>11</v>
      </c>
      <c r="N145" s="57" t="s">
        <v>69</v>
      </c>
      <c r="AF145" s="61">
        <v>23192.65</v>
      </c>
      <c r="AY145" s="127"/>
      <c r="AZ145" s="57">
        <v>623</v>
      </c>
      <c r="BA145" s="57">
        <v>24.01765650080257</v>
      </c>
      <c r="BB145" s="62">
        <v>14963</v>
      </c>
      <c r="BC145" s="42">
        <f t="shared" si="4"/>
        <v>0.24283646230947004</v>
      </c>
      <c r="BD145" s="99"/>
    </row>
    <row r="146" spans="1:56" x14ac:dyDescent="0.25">
      <c r="A146" s="98"/>
      <c r="B146" s="57" t="s">
        <v>66</v>
      </c>
      <c r="D146" s="57" t="s">
        <v>974</v>
      </c>
      <c r="G146" s="125">
        <v>3800</v>
      </c>
      <c r="H146" s="126">
        <v>3899</v>
      </c>
      <c r="I146" s="60" t="s">
        <v>525</v>
      </c>
      <c r="J146" s="60" t="s">
        <v>507</v>
      </c>
      <c r="K146" s="60" t="s">
        <v>75</v>
      </c>
      <c r="L146" s="59">
        <v>28</v>
      </c>
      <c r="M146" s="57">
        <v>11</v>
      </c>
      <c r="N146" s="57" t="s">
        <v>69</v>
      </c>
      <c r="AF146" s="61">
        <v>19295.95</v>
      </c>
      <c r="AY146" s="127"/>
      <c r="AZ146" s="57">
        <v>566</v>
      </c>
      <c r="BA146" s="57">
        <v>21.99469964664311</v>
      </c>
      <c r="BB146" s="62">
        <v>12449</v>
      </c>
      <c r="BC146" s="42">
        <f t="shared" si="4"/>
        <v>0.2020364311495417</v>
      </c>
      <c r="BD146" s="99"/>
    </row>
    <row r="147" spans="1:56" x14ac:dyDescent="0.3">
      <c r="A147" s="98"/>
      <c r="B147" s="57" t="s">
        <v>66</v>
      </c>
      <c r="D147" s="57" t="s">
        <v>902</v>
      </c>
      <c r="F147" s="57"/>
      <c r="G147" s="121"/>
      <c r="H147" s="122"/>
      <c r="I147" s="60" t="s">
        <v>510</v>
      </c>
      <c r="J147" s="60" t="s">
        <v>526</v>
      </c>
      <c r="K147" s="60" t="s">
        <v>526</v>
      </c>
      <c r="M147" s="57">
        <v>11</v>
      </c>
      <c r="AH147" s="57"/>
      <c r="AI147" s="57" t="s">
        <v>123</v>
      </c>
      <c r="AJ147" s="57"/>
      <c r="AK147" s="57" t="s">
        <v>505</v>
      </c>
      <c r="AL147" s="57"/>
      <c r="AN147" s="57"/>
      <c r="AO147" s="57"/>
      <c r="AQ147" s="57"/>
      <c r="AR147" s="57"/>
      <c r="AT147" s="57"/>
      <c r="AU147" s="57"/>
      <c r="AY147" s="105"/>
      <c r="BB147" s="57">
        <v>35998</v>
      </c>
      <c r="BC147" s="42">
        <f t="shared" si="4"/>
        <v>0.58421619796941138</v>
      </c>
      <c r="BD147" s="99"/>
    </row>
    <row r="148" spans="1:56" x14ac:dyDescent="0.3">
      <c r="A148" s="98"/>
      <c r="B148" s="57" t="s">
        <v>66</v>
      </c>
      <c r="D148" s="57" t="s">
        <v>903</v>
      </c>
      <c r="F148" s="57"/>
      <c r="G148" s="121"/>
      <c r="H148" s="122"/>
      <c r="I148" s="60" t="s">
        <v>527</v>
      </c>
      <c r="J148" s="60" t="s">
        <v>516</v>
      </c>
      <c r="K148" s="60" t="s">
        <v>528</v>
      </c>
      <c r="M148" s="57">
        <v>11</v>
      </c>
      <c r="AH148" s="57"/>
      <c r="AI148" s="57" t="s">
        <v>123</v>
      </c>
      <c r="AJ148" s="57"/>
      <c r="AK148" s="57" t="s">
        <v>517</v>
      </c>
      <c r="AL148" s="57"/>
      <c r="AN148" s="57"/>
      <c r="AO148" s="57"/>
      <c r="AQ148" s="57"/>
      <c r="AR148" s="57"/>
      <c r="AT148" s="57"/>
      <c r="AU148" s="57"/>
      <c r="AY148" s="105"/>
      <c r="BB148" s="57">
        <v>33728</v>
      </c>
      <c r="BC148" s="42">
        <f t="shared" si="4"/>
        <v>0.54737607436836233</v>
      </c>
      <c r="BD148" s="99"/>
    </row>
    <row r="149" spans="1:56" x14ac:dyDescent="0.3">
      <c r="A149" s="98"/>
      <c r="B149" s="57" t="s">
        <v>66</v>
      </c>
      <c r="D149" s="57" t="s">
        <v>903</v>
      </c>
      <c r="F149" s="57"/>
      <c r="G149" s="121"/>
      <c r="H149" s="122"/>
      <c r="I149" s="60" t="s">
        <v>529</v>
      </c>
      <c r="J149" s="60" t="s">
        <v>527</v>
      </c>
      <c r="K149" s="60" t="s">
        <v>75</v>
      </c>
      <c r="M149" s="57">
        <v>11</v>
      </c>
      <c r="AH149" s="57"/>
      <c r="AI149" s="57" t="s">
        <v>123</v>
      </c>
      <c r="AJ149" s="57"/>
      <c r="AK149" s="57" t="s">
        <v>517</v>
      </c>
      <c r="AL149" s="57"/>
      <c r="AN149" s="57"/>
      <c r="AO149" s="57"/>
      <c r="AQ149" s="57"/>
      <c r="AR149" s="57"/>
      <c r="AT149" s="57"/>
      <c r="AU149" s="57"/>
      <c r="AY149" s="105"/>
      <c r="BB149" s="57">
        <v>4627</v>
      </c>
      <c r="BC149" s="42">
        <f t="shared" si="4"/>
        <v>7.5092181454649326E-2</v>
      </c>
      <c r="BD149" s="99"/>
    </row>
    <row r="150" spans="1:56" x14ac:dyDescent="0.3">
      <c r="A150" s="98"/>
      <c r="B150" s="57" t="s">
        <v>66</v>
      </c>
      <c r="D150" s="57" t="s">
        <v>903</v>
      </c>
      <c r="F150" s="57"/>
      <c r="G150" s="121"/>
      <c r="H150" s="122"/>
      <c r="I150" s="60" t="s">
        <v>516</v>
      </c>
      <c r="J150" s="60" t="s">
        <v>530</v>
      </c>
      <c r="K150" s="60" t="s">
        <v>528</v>
      </c>
      <c r="M150" s="57">
        <v>11</v>
      </c>
      <c r="N150" s="57" t="s">
        <v>69</v>
      </c>
      <c r="AH150" s="57"/>
      <c r="AI150" s="57" t="s">
        <v>123</v>
      </c>
      <c r="AJ150" s="57" t="s">
        <v>531</v>
      </c>
      <c r="AK150" s="57">
        <v>207000</v>
      </c>
      <c r="AL150" s="57"/>
      <c r="AN150" s="57"/>
      <c r="AO150" s="57"/>
      <c r="AQ150" s="57"/>
      <c r="AR150" s="57"/>
      <c r="AT150" s="57"/>
      <c r="AU150" s="57"/>
      <c r="AY150" s="105"/>
      <c r="BB150" s="57">
        <v>73246</v>
      </c>
      <c r="BC150" s="42">
        <f t="shared" si="4"/>
        <v>1.1887188076134092</v>
      </c>
      <c r="BD150" s="99"/>
    </row>
    <row r="151" spans="1:56" x14ac:dyDescent="0.3">
      <c r="A151" s="98"/>
      <c r="B151" s="57" t="s">
        <v>66</v>
      </c>
      <c r="D151" s="57" t="s">
        <v>903</v>
      </c>
      <c r="F151" s="57"/>
      <c r="G151" s="121"/>
      <c r="H151" s="122"/>
      <c r="I151" s="60" t="s">
        <v>534</v>
      </c>
      <c r="J151" s="60" t="s">
        <v>516</v>
      </c>
      <c r="K151" s="60" t="s">
        <v>75</v>
      </c>
      <c r="M151" s="57">
        <v>11</v>
      </c>
      <c r="AH151" s="57"/>
      <c r="AI151" s="57" t="s">
        <v>123</v>
      </c>
      <c r="AJ151" s="57"/>
      <c r="AK151" s="57" t="s">
        <v>517</v>
      </c>
      <c r="AL151" s="57"/>
      <c r="AN151" s="57"/>
      <c r="AO151" s="57"/>
      <c r="AQ151" s="57"/>
      <c r="AR151" s="57"/>
      <c r="AT151" s="57"/>
      <c r="AU151" s="57"/>
      <c r="AY151" s="105"/>
      <c r="BB151" s="57">
        <v>4172</v>
      </c>
      <c r="BC151" s="42">
        <f t="shared" si="4"/>
        <v>6.7707927605099846E-2</v>
      </c>
      <c r="BD151" s="99"/>
    </row>
    <row r="152" spans="1:56" x14ac:dyDescent="0.25">
      <c r="A152" s="114"/>
      <c r="B152" s="22" t="s">
        <v>66</v>
      </c>
      <c r="C152" s="22"/>
      <c r="D152" s="22"/>
      <c r="E152" s="22"/>
      <c r="F152" s="27"/>
      <c r="G152" s="166"/>
      <c r="H152" s="167"/>
      <c r="I152" s="28" t="s">
        <v>772</v>
      </c>
      <c r="J152" s="28"/>
      <c r="K152" s="28"/>
      <c r="L152" s="29"/>
      <c r="M152" s="22">
        <v>12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5000</v>
      </c>
      <c r="AG152" s="43" t="s">
        <v>773</v>
      </c>
      <c r="AH152" s="27" t="s">
        <v>761</v>
      </c>
      <c r="AI152" s="22" t="s">
        <v>123</v>
      </c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/>
      <c r="BA152" s="22"/>
      <c r="BB152" s="44">
        <v>3508</v>
      </c>
      <c r="BC152" s="42">
        <f t="shared" si="4"/>
        <v>5.6931785723559503E-2</v>
      </c>
      <c r="BD152" s="99"/>
    </row>
    <row r="153" spans="1:56" x14ac:dyDescent="0.25">
      <c r="A153" s="98"/>
      <c r="B153" s="22" t="s">
        <v>66</v>
      </c>
      <c r="C153" s="22"/>
      <c r="D153" s="22" t="s">
        <v>332</v>
      </c>
      <c r="E153" s="26"/>
      <c r="F153" s="27"/>
      <c r="G153" s="129">
        <v>3600</v>
      </c>
      <c r="H153" s="130">
        <v>3699</v>
      </c>
      <c r="I153" s="182" t="s">
        <v>256</v>
      </c>
      <c r="J153" s="182" t="s">
        <v>252</v>
      </c>
      <c r="K153" s="182" t="s">
        <v>75</v>
      </c>
      <c r="L153" s="89">
        <v>27</v>
      </c>
      <c r="M153" s="22">
        <v>12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9"/>
      <c r="AC153" s="22"/>
      <c r="AD153" s="22"/>
      <c r="AE153" s="22"/>
      <c r="AF153" s="43">
        <v>5800.1</v>
      </c>
      <c r="AG153" s="43">
        <v>13978.4</v>
      </c>
      <c r="AH153" s="27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31"/>
      <c r="AZ153" s="44">
        <v>208</v>
      </c>
      <c r="BA153" s="44">
        <v>18</v>
      </c>
      <c r="BB153" s="100">
        <v>3742</v>
      </c>
      <c r="BC153" s="42">
        <f t="shared" si="4"/>
        <v>6.0729401989042094E-2</v>
      </c>
      <c r="BD153" s="99"/>
    </row>
    <row r="154" spans="1:56" x14ac:dyDescent="0.25">
      <c r="A154" s="98"/>
      <c r="B154" s="22"/>
      <c r="C154" s="22"/>
      <c r="D154" s="22" t="s">
        <v>977</v>
      </c>
      <c r="E154" s="22"/>
      <c r="F154" s="27"/>
      <c r="G154" s="166"/>
      <c r="H154" s="167"/>
      <c r="I154" s="28" t="s">
        <v>978</v>
      </c>
      <c r="J154" s="28" t="s">
        <v>979</v>
      </c>
      <c r="K154" s="28" t="s">
        <v>75</v>
      </c>
      <c r="L154" s="29"/>
      <c r="M154" s="22">
        <v>12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/>
      <c r="AG154" s="43">
        <v>145991.72</v>
      </c>
      <c r="AH154" s="27" t="s">
        <v>957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1"/>
      <c r="BB154" s="62">
        <v>50103</v>
      </c>
      <c r="BC154" s="42">
        <f t="shared" si="4"/>
        <v>0.81312806730544518</v>
      </c>
      <c r="BD154" s="99"/>
    </row>
    <row r="155" spans="1:56" x14ac:dyDescent="0.25">
      <c r="A155" s="98"/>
      <c r="B155" s="22" t="s">
        <v>66</v>
      </c>
      <c r="C155" s="22"/>
      <c r="D155" s="22" t="s">
        <v>816</v>
      </c>
      <c r="E155" s="22"/>
      <c r="F155" s="27"/>
      <c r="G155" s="168">
        <v>6600</v>
      </c>
      <c r="H155" s="169">
        <v>7099</v>
      </c>
      <c r="I155" s="28" t="s">
        <v>535</v>
      </c>
      <c r="J155" s="28" t="s">
        <v>254</v>
      </c>
      <c r="K155" s="28" t="s">
        <v>536</v>
      </c>
      <c r="L155" s="29">
        <v>55</v>
      </c>
      <c r="M155" s="22">
        <v>12</v>
      </c>
      <c r="N155" s="22" t="s">
        <v>69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74429.45</v>
      </c>
      <c r="AG155" s="43">
        <v>196212.95</v>
      </c>
      <c r="AH155" s="27" t="s">
        <v>810</v>
      </c>
      <c r="AI155" s="22"/>
      <c r="AJ155" s="29"/>
      <c r="AK155" s="43"/>
      <c r="AL155" s="43"/>
      <c r="AM155" s="22"/>
      <c r="AN155" s="43"/>
      <c r="AO155" s="43"/>
      <c r="AP155" s="22"/>
      <c r="AQ155" s="43"/>
      <c r="AR155" s="43"/>
      <c r="AS155" s="22"/>
      <c r="AT155" s="43"/>
      <c r="AU155" s="43"/>
      <c r="AV155" s="22"/>
      <c r="AW155" s="22"/>
      <c r="AX155" s="22"/>
      <c r="AY155" s="181"/>
      <c r="AZ155" s="22">
        <v>2527</v>
      </c>
      <c r="BA155" s="22">
        <v>19</v>
      </c>
      <c r="BB155" s="62">
        <v>48019</v>
      </c>
      <c r="BC155" s="42">
        <f t="shared" si="4"/>
        <v>0.77930656176157465</v>
      </c>
      <c r="BD155" s="99"/>
    </row>
    <row r="156" spans="1:56" x14ac:dyDescent="0.25">
      <c r="A156" s="98"/>
      <c r="B156" s="22" t="s">
        <v>66</v>
      </c>
      <c r="C156" s="22"/>
      <c r="D156" s="22" t="s">
        <v>816</v>
      </c>
      <c r="E156" s="22"/>
      <c r="F156" s="27"/>
      <c r="G156" s="168">
        <v>6600</v>
      </c>
      <c r="H156" s="169">
        <v>6999</v>
      </c>
      <c r="I156" s="28" t="s">
        <v>542</v>
      </c>
      <c r="J156" s="28" t="s">
        <v>254</v>
      </c>
      <c r="K156" s="28" t="s">
        <v>185</v>
      </c>
      <c r="L156" s="29">
        <v>37</v>
      </c>
      <c r="M156" s="22">
        <v>12</v>
      </c>
      <c r="N156" s="22" t="s">
        <v>69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57568.55</v>
      </c>
      <c r="AG156" s="43" t="s">
        <v>852</v>
      </c>
      <c r="AH156" s="27" t="s">
        <v>810</v>
      </c>
      <c r="AI156" s="22"/>
      <c r="AJ156" s="29"/>
      <c r="AK156" s="43"/>
      <c r="AL156" s="43"/>
      <c r="AM156" s="22"/>
      <c r="AN156" s="43"/>
      <c r="AO156" s="43"/>
      <c r="AP156" s="22"/>
      <c r="AQ156" s="43"/>
      <c r="AR156" s="43"/>
      <c r="AS156" s="22"/>
      <c r="AT156" s="43"/>
      <c r="AU156" s="43"/>
      <c r="AV156" s="22"/>
      <c r="AW156" s="22"/>
      <c r="AX156" s="22"/>
      <c r="AY156" s="183"/>
      <c r="AZ156" s="22">
        <v>2063</v>
      </c>
      <c r="BA156" s="22">
        <v>18</v>
      </c>
      <c r="BB156" s="62">
        <v>37141</v>
      </c>
      <c r="BC156" s="42">
        <f t="shared" si="4"/>
        <v>0.60276609280465321</v>
      </c>
      <c r="BD156" s="99"/>
    </row>
    <row r="157" spans="1:56" x14ac:dyDescent="0.25">
      <c r="A157" s="98"/>
      <c r="B157" s="57" t="s">
        <v>66</v>
      </c>
      <c r="D157" s="57" t="s">
        <v>537</v>
      </c>
      <c r="G157" s="125">
        <v>10500</v>
      </c>
      <c r="H157" s="126">
        <v>10699</v>
      </c>
      <c r="I157" s="60" t="s">
        <v>538</v>
      </c>
      <c r="J157" s="60" t="s">
        <v>539</v>
      </c>
      <c r="K157" s="60" t="s">
        <v>75</v>
      </c>
      <c r="L157" s="59">
        <v>29</v>
      </c>
      <c r="M157" s="57">
        <v>12</v>
      </c>
      <c r="N157" s="57" t="s">
        <v>69</v>
      </c>
      <c r="AF157" s="61">
        <v>190025.35</v>
      </c>
      <c r="AG157" s="61" t="s">
        <v>540</v>
      </c>
      <c r="AY157" s="137"/>
      <c r="AZ157" s="57">
        <v>3831.176538357161</v>
      </c>
      <c r="BA157" s="57">
        <v>32.000091557402101</v>
      </c>
      <c r="BB157" s="62">
        <v>122597</v>
      </c>
      <c r="BC157" s="42">
        <f t="shared" si="4"/>
        <v>1.9896425696554232</v>
      </c>
      <c r="BD157" s="99"/>
    </row>
    <row r="158" spans="1:56" x14ac:dyDescent="0.25">
      <c r="A158" s="98"/>
      <c r="B158" s="57" t="s">
        <v>66</v>
      </c>
      <c r="D158" s="57" t="s">
        <v>816</v>
      </c>
      <c r="G158" s="125">
        <v>6500</v>
      </c>
      <c r="H158" s="126">
        <v>7199</v>
      </c>
      <c r="I158" s="33" t="s">
        <v>255</v>
      </c>
      <c r="J158" s="60" t="s">
        <v>541</v>
      </c>
      <c r="K158" s="60" t="s">
        <v>536</v>
      </c>
      <c r="L158" s="59">
        <v>26</v>
      </c>
      <c r="M158" s="57">
        <v>12</v>
      </c>
      <c r="N158" s="57" t="s">
        <v>69</v>
      </c>
      <c r="AF158" s="61">
        <v>80646.5</v>
      </c>
      <c r="AY158" s="127"/>
      <c r="AZ158" s="57">
        <v>2863.2501174435429</v>
      </c>
      <c r="BA158" s="57">
        <v>18.171657335495045</v>
      </c>
      <c r="BB158" s="62">
        <v>52030</v>
      </c>
      <c r="BC158" s="42">
        <f t="shared" si="4"/>
        <v>0.84440159954298777</v>
      </c>
      <c r="BD158" s="99"/>
    </row>
    <row r="159" spans="1:56" x14ac:dyDescent="0.25">
      <c r="A159" s="98"/>
      <c r="B159" s="57" t="s">
        <v>66</v>
      </c>
      <c r="D159" s="57" t="s">
        <v>537</v>
      </c>
      <c r="F159" s="57"/>
      <c r="G159" s="138">
        <v>7000</v>
      </c>
      <c r="H159" s="139">
        <v>7499</v>
      </c>
      <c r="I159" s="60" t="s">
        <v>539</v>
      </c>
      <c r="J159" s="60" t="s">
        <v>543</v>
      </c>
      <c r="K159" s="60" t="s">
        <v>184</v>
      </c>
      <c r="L159" s="59">
        <v>29</v>
      </c>
      <c r="M159" s="57">
        <v>12</v>
      </c>
      <c r="N159" s="57" t="s">
        <v>73</v>
      </c>
      <c r="AF159" s="61">
        <v>225680</v>
      </c>
      <c r="AG159" s="61">
        <v>7236.52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3792.9346400966961</v>
      </c>
      <c r="BA159" s="57">
        <v>34.000058592286294</v>
      </c>
      <c r="BB159" s="57">
        <v>128960</v>
      </c>
      <c r="BC159" s="42">
        <f t="shared" si="4"/>
        <v>2.0929085196437383</v>
      </c>
      <c r="BD159" s="99"/>
    </row>
    <row r="160" spans="1:56" x14ac:dyDescent="0.25">
      <c r="A160" s="98"/>
      <c r="B160" s="57" t="s">
        <v>66</v>
      </c>
      <c r="D160" s="57" t="s">
        <v>537</v>
      </c>
      <c r="G160" s="125">
        <v>7000</v>
      </c>
      <c r="H160" s="126">
        <v>7099</v>
      </c>
      <c r="I160" s="60" t="s">
        <v>544</v>
      </c>
      <c r="J160" s="60" t="s">
        <v>538</v>
      </c>
      <c r="K160" s="60" t="s">
        <v>75</v>
      </c>
      <c r="L160" s="59">
        <v>41</v>
      </c>
      <c r="M160" s="57">
        <v>12</v>
      </c>
      <c r="N160" s="57" t="s">
        <v>69</v>
      </c>
      <c r="AF160" s="61">
        <v>28817.600000000002</v>
      </c>
      <c r="AG160" s="61" t="s">
        <v>540</v>
      </c>
      <c r="AY160" s="127"/>
      <c r="AZ160" s="57">
        <v>581</v>
      </c>
      <c r="BA160" s="57">
        <v>32</v>
      </c>
      <c r="BB160" s="62">
        <v>18592</v>
      </c>
      <c r="BC160" s="42">
        <f t="shared" si="4"/>
        <v>0.30173197268312951</v>
      </c>
      <c r="BD160" s="99"/>
    </row>
    <row r="161" spans="1:56" x14ac:dyDescent="0.25">
      <c r="A161" s="98"/>
      <c r="B161" s="22" t="s">
        <v>66</v>
      </c>
      <c r="C161" s="22"/>
      <c r="D161" s="22" t="s">
        <v>547</v>
      </c>
      <c r="E161" s="22"/>
      <c r="F161" s="27"/>
      <c r="G161" s="166">
        <v>4204</v>
      </c>
      <c r="H161" s="167">
        <v>4299</v>
      </c>
      <c r="I161" s="28" t="s">
        <v>548</v>
      </c>
      <c r="J161" s="28" t="s">
        <v>549</v>
      </c>
      <c r="K161" s="28" t="s">
        <v>75</v>
      </c>
      <c r="L161" s="29">
        <v>34</v>
      </c>
      <c r="M161" s="22">
        <v>13</v>
      </c>
      <c r="N161" s="22" t="s">
        <v>69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3">
        <v>16487.350000000002</v>
      </c>
      <c r="AG161" s="22" t="s">
        <v>774</v>
      </c>
      <c r="AH161" s="43" t="s">
        <v>761</v>
      </c>
      <c r="AI161" s="22"/>
      <c r="AJ161" s="29"/>
      <c r="AK161" s="43"/>
      <c r="AL161" s="43"/>
      <c r="AM161" s="22"/>
      <c r="AN161" s="43"/>
      <c r="AO161" s="43"/>
      <c r="AP161" s="22"/>
      <c r="AQ161" s="43"/>
      <c r="AR161" s="43"/>
      <c r="AS161" s="22"/>
      <c r="AT161" s="43"/>
      <c r="AU161" s="43"/>
      <c r="AV161" s="22"/>
      <c r="AW161" s="22"/>
      <c r="AX161" s="22"/>
      <c r="AY161" s="181"/>
      <c r="AZ161" s="22">
        <v>443</v>
      </c>
      <c r="BA161" s="22">
        <v>24</v>
      </c>
      <c r="BB161" s="44">
        <v>10637</v>
      </c>
      <c r="BC161" s="42">
        <f t="shared" si="4"/>
        <v>0.17262924878606112</v>
      </c>
      <c r="BD161" s="99"/>
    </row>
    <row r="162" spans="1:56" x14ac:dyDescent="0.25">
      <c r="A162" s="98"/>
      <c r="B162" s="22" t="s">
        <v>66</v>
      </c>
      <c r="C162" s="22"/>
      <c r="D162" s="22" t="s">
        <v>547</v>
      </c>
      <c r="E162" s="22"/>
      <c r="F162" s="27"/>
      <c r="G162" s="166">
        <v>4400</v>
      </c>
      <c r="H162" s="167">
        <v>5199</v>
      </c>
      <c r="I162" s="28" t="s">
        <v>549</v>
      </c>
      <c r="J162" s="28" t="s">
        <v>550</v>
      </c>
      <c r="K162" s="28" t="s">
        <v>75</v>
      </c>
      <c r="L162" s="29">
        <v>30</v>
      </c>
      <c r="M162" s="22">
        <v>13</v>
      </c>
      <c r="N162" s="22" t="s">
        <v>69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3">
        <v>286088.15000000002</v>
      </c>
      <c r="AG162" s="22">
        <f>473432.84+11947.35</f>
        <v>485380.19</v>
      </c>
      <c r="AH162" s="43" t="s">
        <v>761</v>
      </c>
      <c r="AI162" s="22"/>
      <c r="AJ162" s="29"/>
      <c r="AK162" s="43"/>
      <c r="AL162" s="43"/>
      <c r="AM162" s="22"/>
      <c r="AN162" s="43"/>
      <c r="AO162" s="43"/>
      <c r="AP162" s="22"/>
      <c r="AQ162" s="43"/>
      <c r="AR162" s="43"/>
      <c r="AS162" s="22"/>
      <c r="AT162" s="43"/>
      <c r="AU162" s="43"/>
      <c r="AV162" s="22"/>
      <c r="AW162" s="22"/>
      <c r="AX162" s="22"/>
      <c r="AY162" s="181"/>
      <c r="AZ162" s="22">
        <v>5127.0330917008905</v>
      </c>
      <c r="BA162" s="22">
        <v>35.999962687732136</v>
      </c>
      <c r="BB162" s="44">
        <v>184573</v>
      </c>
      <c r="BC162" s="42">
        <f t="shared" si="4"/>
        <v>2.9954590896107605</v>
      </c>
      <c r="BD162" s="99"/>
    </row>
    <row r="163" spans="1:56" s="22" customFormat="1" x14ac:dyDescent="0.25">
      <c r="A163" s="98"/>
      <c r="B163" s="22" t="s">
        <v>66</v>
      </c>
      <c r="D163" s="22" t="s">
        <v>547</v>
      </c>
      <c r="F163" s="27"/>
      <c r="G163" s="166">
        <v>11300</v>
      </c>
      <c r="H163" s="167">
        <v>11899</v>
      </c>
      <c r="I163" s="28" t="s">
        <v>559</v>
      </c>
      <c r="J163" s="28" t="s">
        <v>151</v>
      </c>
      <c r="K163" s="28" t="s">
        <v>549</v>
      </c>
      <c r="L163" s="29">
        <v>43</v>
      </c>
      <c r="M163" s="22">
        <v>13</v>
      </c>
      <c r="N163" s="22" t="s">
        <v>69</v>
      </c>
      <c r="AF163" s="43">
        <v>227805.05000000002</v>
      </c>
      <c r="AG163" s="22" t="s">
        <v>774</v>
      </c>
      <c r="AH163" s="43" t="s">
        <v>761</v>
      </c>
      <c r="AJ163" s="29"/>
      <c r="AK163" s="43"/>
      <c r="AL163" s="43"/>
      <c r="AN163" s="43"/>
      <c r="AO163" s="43"/>
      <c r="AQ163" s="43"/>
      <c r="AR163" s="43"/>
      <c r="AT163" s="43"/>
      <c r="AU163" s="43"/>
      <c r="AY163" s="183" t="s">
        <v>560</v>
      </c>
      <c r="AZ163" s="22">
        <v>4052.8740212234893</v>
      </c>
      <c r="BA163" s="22">
        <v>36.263402027885412</v>
      </c>
      <c r="BB163" s="44">
        <v>146971</v>
      </c>
      <c r="BC163" s="42">
        <f t="shared" si="4"/>
        <v>2.3852113681805198</v>
      </c>
      <c r="BD163" s="203"/>
    </row>
    <row r="164" spans="1:56" x14ac:dyDescent="0.25">
      <c r="A164" s="98"/>
      <c r="B164" s="22" t="s">
        <v>66</v>
      </c>
      <c r="C164" s="22"/>
      <c r="D164" s="22" t="s">
        <v>547</v>
      </c>
      <c r="E164" s="22"/>
      <c r="F164" s="27"/>
      <c r="G164" s="166">
        <v>5100</v>
      </c>
      <c r="H164" s="167">
        <v>5299</v>
      </c>
      <c r="I164" s="28" t="s">
        <v>561</v>
      </c>
      <c r="J164" s="28" t="s">
        <v>559</v>
      </c>
      <c r="K164" s="28" t="s">
        <v>75</v>
      </c>
      <c r="L164" s="29">
        <v>22</v>
      </c>
      <c r="M164" s="22">
        <v>13</v>
      </c>
      <c r="N164" s="22" t="s">
        <v>69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3">
        <v>33018.1</v>
      </c>
      <c r="AG164" s="22" t="s">
        <v>774</v>
      </c>
      <c r="AH164" s="43" t="s">
        <v>761</v>
      </c>
      <c r="AI164" s="22"/>
      <c r="AJ164" s="29"/>
      <c r="AK164" s="43"/>
      <c r="AL164" s="43"/>
      <c r="AM164" s="22"/>
      <c r="AN164" s="43"/>
      <c r="AO164" s="43"/>
      <c r="AP164" s="22"/>
      <c r="AQ164" s="43"/>
      <c r="AR164" s="43"/>
      <c r="AS164" s="22"/>
      <c r="AT164" s="43"/>
      <c r="AU164" s="43"/>
      <c r="AV164" s="22"/>
      <c r="AW164" s="22"/>
      <c r="AX164" s="22"/>
      <c r="AY164" s="181"/>
      <c r="AZ164" s="22">
        <v>592</v>
      </c>
      <c r="BA164" s="22">
        <v>36</v>
      </c>
      <c r="BB164" s="44">
        <v>21302</v>
      </c>
      <c r="BC164" s="42">
        <f t="shared" si="4"/>
        <v>0.34571291319363301</v>
      </c>
      <c r="BD164" s="99"/>
    </row>
    <row r="165" spans="1:56" x14ac:dyDescent="0.25">
      <c r="A165" s="98"/>
      <c r="B165" s="22" t="s">
        <v>74</v>
      </c>
      <c r="C165" s="22"/>
      <c r="D165" s="22" t="s">
        <v>818</v>
      </c>
      <c r="E165" s="22"/>
      <c r="F165" s="22"/>
      <c r="G165" s="168">
        <v>9500</v>
      </c>
      <c r="H165" s="169">
        <v>10699</v>
      </c>
      <c r="I165" s="28" t="s">
        <v>562</v>
      </c>
      <c r="J165" s="28" t="s">
        <v>557</v>
      </c>
      <c r="K165" s="28" t="s">
        <v>257</v>
      </c>
      <c r="L165" s="29">
        <v>40</v>
      </c>
      <c r="M165" s="22">
        <v>13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275416.34999999998</v>
      </c>
      <c r="AG165" s="43">
        <v>370380.86</v>
      </c>
      <c r="AH165" s="22" t="s">
        <v>868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8596.7383770901797</v>
      </c>
      <c r="BA165" s="57">
        <v>19.416549937686796</v>
      </c>
      <c r="BB165" s="57">
        <v>166919</v>
      </c>
      <c r="BC165" s="42">
        <f t="shared" si="4"/>
        <v>2.7089500402482409</v>
      </c>
      <c r="BD165" s="99"/>
    </row>
    <row r="166" spans="1:56" x14ac:dyDescent="0.25">
      <c r="A166" s="98"/>
      <c r="B166" s="22" t="s">
        <v>66</v>
      </c>
      <c r="C166" s="22"/>
      <c r="D166" s="22" t="s">
        <v>886</v>
      </c>
      <c r="E166" s="22"/>
      <c r="F166" s="27"/>
      <c r="G166" s="252">
        <v>5500</v>
      </c>
      <c r="H166" s="253">
        <v>5699</v>
      </c>
      <c r="I166" s="28" t="s">
        <v>553</v>
      </c>
      <c r="J166" s="28" t="s">
        <v>554</v>
      </c>
      <c r="K166" s="28" t="s">
        <v>555</v>
      </c>
      <c r="L166" s="29">
        <v>45</v>
      </c>
      <c r="M166" s="22">
        <v>13</v>
      </c>
      <c r="N166" s="22" t="s">
        <v>69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3">
        <v>40177.550000000003</v>
      </c>
      <c r="AG166" s="43" t="s">
        <v>905</v>
      </c>
      <c r="AH166" s="27" t="s">
        <v>957</v>
      </c>
      <c r="AI166" s="22"/>
      <c r="AJ166" s="29"/>
      <c r="AK166" s="43"/>
      <c r="AL166" s="43"/>
      <c r="AM166" s="22"/>
      <c r="AN166" s="43"/>
      <c r="AO166" s="43"/>
      <c r="AP166" s="22"/>
      <c r="AQ166" s="43"/>
      <c r="AR166" s="43"/>
      <c r="AS166" s="22"/>
      <c r="AT166" s="43"/>
      <c r="AU166" s="43"/>
      <c r="AV166" s="22"/>
      <c r="AW166" s="22"/>
      <c r="AX166" s="22"/>
      <c r="AY166" s="181"/>
      <c r="AZ166" s="22">
        <v>1224.0017344761241</v>
      </c>
      <c r="BA166" s="22">
        <v>21.178074564653034</v>
      </c>
      <c r="BB166" s="44">
        <v>25921</v>
      </c>
      <c r="BC166" s="42">
        <f t="shared" si="4"/>
        <v>0.42067526161356494</v>
      </c>
      <c r="BD166" s="99"/>
    </row>
    <row r="167" spans="1:56" s="22" customFormat="1" x14ac:dyDescent="0.25">
      <c r="A167" s="98"/>
      <c r="B167" s="22" t="s">
        <v>66</v>
      </c>
      <c r="D167" s="22" t="s">
        <v>886</v>
      </c>
      <c r="F167" s="27"/>
      <c r="G167" s="166">
        <v>1000</v>
      </c>
      <c r="H167" s="167">
        <v>1099</v>
      </c>
      <c r="I167" s="28" t="s">
        <v>556</v>
      </c>
      <c r="J167" s="28" t="s">
        <v>553</v>
      </c>
      <c r="K167" s="28" t="s">
        <v>75</v>
      </c>
      <c r="L167" s="29">
        <v>61</v>
      </c>
      <c r="M167" s="22">
        <v>13</v>
      </c>
      <c r="N167" s="22" t="s">
        <v>69</v>
      </c>
      <c r="AF167" s="43">
        <v>5869.85</v>
      </c>
      <c r="AG167" s="43" t="s">
        <v>905</v>
      </c>
      <c r="AH167" s="27" t="s">
        <v>957</v>
      </c>
      <c r="AJ167" s="29"/>
      <c r="AK167" s="43"/>
      <c r="AL167" s="43"/>
      <c r="AN167" s="43"/>
      <c r="AO167" s="43"/>
      <c r="AQ167" s="43"/>
      <c r="AR167" s="43"/>
      <c r="AT167" s="43"/>
      <c r="AU167" s="43"/>
      <c r="AY167" s="181"/>
      <c r="AZ167" s="22">
        <v>237</v>
      </c>
      <c r="BA167" s="22">
        <v>16</v>
      </c>
      <c r="BB167" s="44">
        <v>3787</v>
      </c>
      <c r="BC167" s="42">
        <f t="shared" si="4"/>
        <v>6.1459712809327209E-2</v>
      </c>
      <c r="BD167" s="203"/>
    </row>
    <row r="168" spans="1:56" s="22" customFormat="1" x14ac:dyDescent="0.25">
      <c r="A168" s="98"/>
      <c r="B168" s="22" t="s">
        <v>66</v>
      </c>
      <c r="D168" s="22" t="s">
        <v>886</v>
      </c>
      <c r="F168" s="27"/>
      <c r="G168" s="166">
        <v>1148</v>
      </c>
      <c r="H168" s="167">
        <v>1149</v>
      </c>
      <c r="I168" s="28" t="s">
        <v>563</v>
      </c>
      <c r="J168" s="28" t="s">
        <v>216</v>
      </c>
      <c r="K168" s="28" t="s">
        <v>75</v>
      </c>
      <c r="L168" s="29">
        <v>17</v>
      </c>
      <c r="M168" s="22">
        <v>13</v>
      </c>
      <c r="N168" s="22" t="s">
        <v>69</v>
      </c>
      <c r="AF168" s="43">
        <v>9761.9</v>
      </c>
      <c r="AG168" s="43" t="s">
        <v>905</v>
      </c>
      <c r="AH168" s="27" t="s">
        <v>957</v>
      </c>
      <c r="AJ168" s="29"/>
      <c r="AK168" s="43"/>
      <c r="AL168" s="43"/>
      <c r="AN168" s="43"/>
      <c r="AO168" s="43"/>
      <c r="AQ168" s="43"/>
      <c r="AR168" s="43"/>
      <c r="AT168" s="43"/>
      <c r="AU168" s="43"/>
      <c r="AY168" s="181"/>
      <c r="AZ168" s="22">
        <v>262</v>
      </c>
      <c r="BA168" s="22">
        <v>24</v>
      </c>
      <c r="BB168" s="44">
        <v>6298</v>
      </c>
      <c r="BC168" s="42">
        <f t="shared" si="4"/>
        <v>0.10221105658123653</v>
      </c>
      <c r="BD168" s="203"/>
    </row>
    <row r="169" spans="1:56" x14ac:dyDescent="0.25">
      <c r="A169" s="98"/>
      <c r="B169" s="22" t="s">
        <v>66</v>
      </c>
      <c r="C169" s="22"/>
      <c r="D169" s="22" t="s">
        <v>886</v>
      </c>
      <c r="E169" s="22"/>
      <c r="F169" s="27"/>
      <c r="G169" s="166">
        <v>1100</v>
      </c>
      <c r="H169" s="167">
        <v>1199</v>
      </c>
      <c r="I169" s="28" t="s">
        <v>564</v>
      </c>
      <c r="J169" s="28" t="s">
        <v>151</v>
      </c>
      <c r="K169" s="28" t="s">
        <v>565</v>
      </c>
      <c r="L169" s="29">
        <v>45</v>
      </c>
      <c r="M169" s="22">
        <v>13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69550.313500000004</v>
      </c>
      <c r="AG169" s="43" t="s">
        <v>905</v>
      </c>
      <c r="AH169" s="27" t="s">
        <v>957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22">
        <v>2292.58</v>
      </c>
      <c r="BA169" s="22">
        <v>20.666666666666668</v>
      </c>
      <c r="BB169" s="44">
        <v>44871.17</v>
      </c>
      <c r="BC169" s="42">
        <f t="shared" si="4"/>
        <v>0.72822002155228371</v>
      </c>
      <c r="BD169" s="99"/>
    </row>
    <row r="170" spans="1:56" x14ac:dyDescent="0.25">
      <c r="A170" s="98"/>
      <c r="B170" s="22" t="s">
        <v>66</v>
      </c>
      <c r="C170" s="22"/>
      <c r="D170" s="22" t="s">
        <v>886</v>
      </c>
      <c r="E170" s="22"/>
      <c r="F170" s="27"/>
      <c r="G170" s="166">
        <v>5608</v>
      </c>
      <c r="H170" s="167">
        <v>5699</v>
      </c>
      <c r="I170" s="28" t="s">
        <v>565</v>
      </c>
      <c r="J170" s="28" t="s">
        <v>564</v>
      </c>
      <c r="K170" s="28" t="s">
        <v>75</v>
      </c>
      <c r="L170" s="29">
        <v>26</v>
      </c>
      <c r="M170" s="22">
        <v>13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16296.7</v>
      </c>
      <c r="AG170" s="43" t="s">
        <v>905</v>
      </c>
      <c r="AH170" s="27" t="s">
        <v>957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22">
        <v>451.14515733717502</v>
      </c>
      <c r="BA170" s="22">
        <v>23.305137668012449</v>
      </c>
      <c r="BB170" s="44">
        <v>10514</v>
      </c>
      <c r="BC170" s="42">
        <f t="shared" si="4"/>
        <v>0.17063306587728183</v>
      </c>
      <c r="BD170" s="99"/>
    </row>
    <row r="171" spans="1:56" x14ac:dyDescent="0.25">
      <c r="A171" s="98"/>
      <c r="B171" s="22" t="s">
        <v>66</v>
      </c>
      <c r="C171" s="22"/>
      <c r="D171" s="22" t="s">
        <v>886</v>
      </c>
      <c r="E171" s="22"/>
      <c r="F171" s="27"/>
      <c r="G171" s="166">
        <v>1000</v>
      </c>
      <c r="H171" s="167">
        <v>1099</v>
      </c>
      <c r="I171" s="28" t="s">
        <v>555</v>
      </c>
      <c r="J171" s="28" t="s">
        <v>565</v>
      </c>
      <c r="K171" s="28" t="s">
        <v>566</v>
      </c>
      <c r="L171" s="29">
        <v>40</v>
      </c>
      <c r="M171" s="22">
        <v>13</v>
      </c>
      <c r="N171" s="22" t="s">
        <v>69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3">
        <v>32582.55</v>
      </c>
      <c r="AG171" s="43">
        <f>101911.72+154949.32</f>
        <v>256861.04</v>
      </c>
      <c r="AH171" s="27" t="s">
        <v>957</v>
      </c>
      <c r="AI171" s="22"/>
      <c r="AJ171" s="29"/>
      <c r="AK171" s="43"/>
      <c r="AL171" s="43"/>
      <c r="AM171" s="22"/>
      <c r="AN171" s="43"/>
      <c r="AO171" s="43"/>
      <c r="AP171" s="22"/>
      <c r="AQ171" s="43"/>
      <c r="AR171" s="43"/>
      <c r="AS171" s="22"/>
      <c r="AT171" s="43"/>
      <c r="AU171" s="43"/>
      <c r="AV171" s="22"/>
      <c r="AW171" s="22"/>
      <c r="AX171" s="22"/>
      <c r="AY171" s="181"/>
      <c r="AZ171" s="22">
        <v>955.51771528118502</v>
      </c>
      <c r="BA171" s="22">
        <v>21.999592120397313</v>
      </c>
      <c r="BB171" s="44">
        <v>21021</v>
      </c>
      <c r="BC171" s="42">
        <f t="shared" si="4"/>
        <v>0.34115252784918598</v>
      </c>
      <c r="BD171" s="99"/>
    </row>
    <row r="172" spans="1:56" x14ac:dyDescent="0.25">
      <c r="A172" s="114"/>
      <c r="B172" s="22" t="s">
        <v>74</v>
      </c>
      <c r="C172" s="22"/>
      <c r="D172" s="22" t="s">
        <v>817</v>
      </c>
      <c r="E172" s="22"/>
      <c r="F172" s="22"/>
      <c r="G172" s="168">
        <v>2300</v>
      </c>
      <c r="H172" s="169">
        <v>2508</v>
      </c>
      <c r="I172" s="28" t="s">
        <v>101</v>
      </c>
      <c r="J172" s="28" t="s">
        <v>545</v>
      </c>
      <c r="K172" s="28" t="s">
        <v>546</v>
      </c>
      <c r="L172" s="29">
        <v>24</v>
      </c>
      <c r="M172" s="22">
        <v>13</v>
      </c>
      <c r="N172" s="22" t="s">
        <v>71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72616.5</v>
      </c>
      <c r="AG172" s="43" t="s">
        <v>853</v>
      </c>
      <c r="AH172" s="22" t="s">
        <v>848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181"/>
      <c r="AZ172" s="22">
        <v>2200.5174601372601</v>
      </c>
      <c r="BA172" s="22">
        <v>19.999841308805074</v>
      </c>
      <c r="BB172" s="22">
        <v>44010</v>
      </c>
      <c r="BC172" s="185">
        <f t="shared" si="4"/>
        <v>0.71424398223884089</v>
      </c>
      <c r="BD172" s="99"/>
    </row>
    <row r="173" spans="1:56" x14ac:dyDescent="0.25">
      <c r="A173" s="114"/>
      <c r="B173" s="22" t="s">
        <v>74</v>
      </c>
      <c r="C173" s="22"/>
      <c r="D173" s="22" t="s">
        <v>817</v>
      </c>
      <c r="E173" s="22"/>
      <c r="F173" s="22"/>
      <c r="G173" s="168">
        <v>1600</v>
      </c>
      <c r="H173" s="169">
        <v>2299</v>
      </c>
      <c r="I173" s="28" t="s">
        <v>545</v>
      </c>
      <c r="J173" s="28" t="s">
        <v>557</v>
      </c>
      <c r="K173" s="28" t="s">
        <v>101</v>
      </c>
      <c r="L173" s="29">
        <v>28.129097266320692</v>
      </c>
      <c r="M173" s="22">
        <v>13</v>
      </c>
      <c r="N173" s="22" t="s">
        <v>102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200510.76476210967</v>
      </c>
      <c r="AG173" s="43" t="s">
        <v>853</v>
      </c>
      <c r="AH173" s="22" t="s">
        <v>848</v>
      </c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183" t="s">
        <v>558</v>
      </c>
      <c r="AZ173" s="22">
        <v>5964.4187806699902</v>
      </c>
      <c r="BA173" s="22">
        <v>20.5</v>
      </c>
      <c r="BB173" s="22">
        <v>121521.6756133998</v>
      </c>
      <c r="BC173" s="185">
        <f t="shared" si="4"/>
        <v>1.9721909911031881</v>
      </c>
      <c r="BD173" s="99"/>
    </row>
    <row r="174" spans="1:56" x14ac:dyDescent="0.25">
      <c r="A174" s="98"/>
      <c r="E174" s="58"/>
      <c r="G174" s="121"/>
      <c r="H174" s="122"/>
      <c r="I174" s="103" t="s">
        <v>281</v>
      </c>
      <c r="J174" s="103" t="s">
        <v>551</v>
      </c>
      <c r="K174" s="103"/>
      <c r="L174" s="84"/>
      <c r="M174" s="57">
        <v>13</v>
      </c>
      <c r="AB174" s="59"/>
      <c r="AF174" s="61">
        <v>15500</v>
      </c>
      <c r="AI174" s="57" t="s">
        <v>123</v>
      </c>
      <c r="AJ174" s="57" t="s">
        <v>552</v>
      </c>
      <c r="AK174" s="61">
        <v>15500</v>
      </c>
      <c r="AY174" s="128"/>
      <c r="AZ174" s="62"/>
      <c r="BA174" s="62"/>
      <c r="BB174" s="100"/>
      <c r="BC174" s="42">
        <f t="shared" si="4"/>
        <v>0</v>
      </c>
      <c r="BD174" s="99"/>
    </row>
    <row r="175" spans="1:56" x14ac:dyDescent="0.25">
      <c r="A175" s="98"/>
      <c r="D175" s="57" t="s">
        <v>904</v>
      </c>
      <c r="E175" s="58"/>
      <c r="G175" s="121"/>
      <c r="H175" s="122"/>
      <c r="I175" s="103" t="s">
        <v>897</v>
      </c>
      <c r="J175" s="103"/>
      <c r="K175" s="103"/>
      <c r="L175" s="84"/>
      <c r="M175" s="57">
        <v>13</v>
      </c>
      <c r="AB175" s="59"/>
      <c r="AI175" s="57" t="s">
        <v>123</v>
      </c>
      <c r="AJ175" s="57" t="s">
        <v>552</v>
      </c>
      <c r="AK175" s="61">
        <v>9500</v>
      </c>
      <c r="AY175" s="128"/>
      <c r="AZ175" s="62"/>
      <c r="BA175" s="62"/>
      <c r="BB175" s="100"/>
      <c r="BC175" s="42"/>
      <c r="BD175" s="99"/>
    </row>
    <row r="176" spans="1:56" x14ac:dyDescent="0.25">
      <c r="A176" s="98"/>
      <c r="B176" s="57" t="s">
        <v>66</v>
      </c>
      <c r="D176" s="57" t="s">
        <v>887</v>
      </c>
      <c r="G176" s="125">
        <v>700</v>
      </c>
      <c r="H176" s="126">
        <v>999</v>
      </c>
      <c r="I176" s="60" t="s">
        <v>567</v>
      </c>
      <c r="J176" s="60" t="s">
        <v>568</v>
      </c>
      <c r="K176" s="60" t="s">
        <v>75</v>
      </c>
      <c r="L176" s="59">
        <v>10</v>
      </c>
      <c r="M176" s="57">
        <v>13</v>
      </c>
      <c r="N176" s="57" t="s">
        <v>69</v>
      </c>
      <c r="AF176" s="61">
        <v>25376.600000000002</v>
      </c>
      <c r="AY176" s="127"/>
      <c r="AZ176" s="57">
        <v>1364</v>
      </c>
      <c r="BA176" s="57">
        <v>12</v>
      </c>
      <c r="BB176" s="62">
        <v>16372</v>
      </c>
      <c r="BC176" s="42">
        <f t="shared" ref="BC176:BC197" si="5">BB176/(5280*11.67)</f>
        <v>0.26570330554906391</v>
      </c>
      <c r="BD176" s="99"/>
    </row>
    <row r="177" spans="1:56" x14ac:dyDescent="0.25">
      <c r="A177" s="98"/>
      <c r="B177" s="22" t="s">
        <v>74</v>
      </c>
      <c r="C177" s="22"/>
      <c r="D177" s="22" t="s">
        <v>775</v>
      </c>
      <c r="E177" s="22"/>
      <c r="F177" s="22"/>
      <c r="G177" s="168">
        <v>12000</v>
      </c>
      <c r="H177" s="169">
        <v>12799</v>
      </c>
      <c r="I177" s="28" t="s">
        <v>579</v>
      </c>
      <c r="J177" s="28" t="s">
        <v>89</v>
      </c>
      <c r="K177" s="28" t="s">
        <v>101</v>
      </c>
      <c r="L177" s="29">
        <v>45</v>
      </c>
      <c r="M177" s="22">
        <v>14</v>
      </c>
      <c r="N177" s="22" t="s">
        <v>102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178785.75</v>
      </c>
      <c r="AG177" s="43">
        <v>152634.79</v>
      </c>
      <c r="AH177" s="22" t="s">
        <v>761</v>
      </c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181"/>
      <c r="AZ177" s="57">
        <v>4819.9565413048667</v>
      </c>
      <c r="BA177" s="57">
        <v>22.480908089404767</v>
      </c>
      <c r="BB177" s="57">
        <v>108355</v>
      </c>
      <c r="BC177" s="42">
        <f t="shared" si="5"/>
        <v>1.7585073095998547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204">
        <v>9900</v>
      </c>
      <c r="H178" s="205">
        <v>9999</v>
      </c>
      <c r="I178" s="28" t="s">
        <v>569</v>
      </c>
      <c r="J178" s="28" t="s">
        <v>570</v>
      </c>
      <c r="K178" s="28" t="s">
        <v>75</v>
      </c>
      <c r="L178" s="29">
        <v>64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27546.600000000002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740.5</v>
      </c>
      <c r="BA178" s="57">
        <v>24</v>
      </c>
      <c r="BB178" s="62">
        <v>17772</v>
      </c>
      <c r="BC178" s="42">
        <f t="shared" si="5"/>
        <v>0.28842408662460078</v>
      </c>
      <c r="BD178" s="99"/>
    </row>
    <row r="179" spans="1:56" s="22" customFormat="1" x14ac:dyDescent="0.25">
      <c r="A179" s="98"/>
      <c r="B179" s="22" t="s">
        <v>66</v>
      </c>
      <c r="D179" s="22" t="s">
        <v>819</v>
      </c>
      <c r="F179" s="27"/>
      <c r="G179" s="166">
        <v>9900</v>
      </c>
      <c r="H179" s="167">
        <v>9999</v>
      </c>
      <c r="I179" s="28" t="s">
        <v>570</v>
      </c>
      <c r="J179" s="28" t="s">
        <v>571</v>
      </c>
      <c r="K179" s="28" t="s">
        <v>569</v>
      </c>
      <c r="L179" s="29">
        <v>66.376872348408313</v>
      </c>
      <c r="M179" s="22">
        <v>14</v>
      </c>
      <c r="N179" s="22" t="s">
        <v>69</v>
      </c>
      <c r="AF179" s="43">
        <v>51557.711999999621</v>
      </c>
      <c r="AG179" s="43">
        <f>41397.86+297722.96+6123.24</f>
        <v>345244.06</v>
      </c>
      <c r="AH179" s="27" t="s">
        <v>868</v>
      </c>
      <c r="AJ179" s="29"/>
      <c r="AK179" s="43"/>
      <c r="AL179" s="43"/>
      <c r="AN179" s="43"/>
      <c r="AO179" s="43"/>
      <c r="AQ179" s="43"/>
      <c r="AR179" s="43"/>
      <c r="AT179" s="43"/>
      <c r="AU179" s="43"/>
      <c r="AY179" s="181"/>
      <c r="AZ179" s="57">
        <v>1385.95999999999</v>
      </c>
      <c r="BA179" s="57">
        <v>24</v>
      </c>
      <c r="BB179" s="62">
        <v>33263.039999999753</v>
      </c>
      <c r="BC179" s="42">
        <f t="shared" si="5"/>
        <v>0.53983017839058567</v>
      </c>
      <c r="BD179" s="203"/>
    </row>
    <row r="180" spans="1:56" x14ac:dyDescent="0.25">
      <c r="A180" s="98"/>
      <c r="B180" s="22" t="s">
        <v>74</v>
      </c>
      <c r="C180" s="22"/>
      <c r="D180" s="22" t="s">
        <v>869</v>
      </c>
      <c r="E180" s="22"/>
      <c r="F180" s="22"/>
      <c r="G180" s="168">
        <v>5800</v>
      </c>
      <c r="H180" s="169">
        <v>7399</v>
      </c>
      <c r="I180" s="28" t="s">
        <v>572</v>
      </c>
      <c r="J180" s="28" t="s">
        <v>89</v>
      </c>
      <c r="K180" s="28" t="s">
        <v>573</v>
      </c>
      <c r="L180" s="29">
        <v>48.635784391733381</v>
      </c>
      <c r="M180" s="22">
        <v>14</v>
      </c>
      <c r="N180" s="22" t="s">
        <v>71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>
        <v>6</v>
      </c>
      <c r="AF180" s="43">
        <v>270507.33493627777</v>
      </c>
      <c r="AG180" s="43">
        <v>264966.36</v>
      </c>
      <c r="AH180" s="22" t="s">
        <v>868</v>
      </c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181"/>
      <c r="AZ180" s="57">
        <v>7713.7136070599945</v>
      </c>
      <c r="BA180" s="57">
        <v>21.636363636363637</v>
      </c>
      <c r="BB180" s="57">
        <v>163943.83935531988</v>
      </c>
      <c r="BC180" s="42">
        <f t="shared" si="5"/>
        <v>2.6606657733394337</v>
      </c>
      <c r="BD180" s="99"/>
    </row>
    <row r="181" spans="1:56" x14ac:dyDescent="0.25">
      <c r="A181" s="98"/>
      <c r="B181" s="22" t="s">
        <v>66</v>
      </c>
      <c r="C181" s="22"/>
      <c r="D181" s="22" t="s">
        <v>819</v>
      </c>
      <c r="E181" s="22"/>
      <c r="F181" s="27"/>
      <c r="G181" s="166">
        <v>5900</v>
      </c>
      <c r="H181" s="167">
        <v>6199</v>
      </c>
      <c r="I181" s="28" t="s">
        <v>574</v>
      </c>
      <c r="J181" s="28" t="s">
        <v>575</v>
      </c>
      <c r="K181" s="28" t="s">
        <v>576</v>
      </c>
      <c r="L181" s="29">
        <v>45</v>
      </c>
      <c r="M181" s="22">
        <v>14</v>
      </c>
      <c r="N181" s="22" t="s">
        <v>69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43">
        <v>75560.95</v>
      </c>
      <c r="AG181" s="43" t="s">
        <v>854</v>
      </c>
      <c r="AH181" s="27" t="s">
        <v>868</v>
      </c>
      <c r="AI181" s="22"/>
      <c r="AJ181" s="29"/>
      <c r="AK181" s="43"/>
      <c r="AL181" s="43"/>
      <c r="AM181" s="22"/>
      <c r="AN181" s="43"/>
      <c r="AO181" s="43"/>
      <c r="AP181" s="22"/>
      <c r="AQ181" s="43"/>
      <c r="AR181" s="43"/>
      <c r="AS181" s="22"/>
      <c r="AT181" s="43"/>
      <c r="AU181" s="43"/>
      <c r="AV181" s="22"/>
      <c r="AW181" s="22"/>
      <c r="AX181" s="22"/>
      <c r="AY181" s="181"/>
      <c r="AZ181" s="57">
        <v>2151.3633841785499</v>
      </c>
      <c r="BA181" s="57">
        <v>22.659584316860407</v>
      </c>
      <c r="BB181" s="62">
        <v>48749</v>
      </c>
      <c r="BC181" s="42">
        <f t="shared" si="5"/>
        <v>0.79115382617953312</v>
      </c>
      <c r="BD181" s="99"/>
    </row>
    <row r="182" spans="1:56" x14ac:dyDescent="0.25">
      <c r="A182" s="98"/>
      <c r="B182" s="22" t="s">
        <v>66</v>
      </c>
      <c r="C182" s="22"/>
      <c r="D182" s="22" t="s">
        <v>819</v>
      </c>
      <c r="E182" s="22"/>
      <c r="F182" s="27"/>
      <c r="G182" s="166">
        <v>10000</v>
      </c>
      <c r="H182" s="167">
        <v>10199</v>
      </c>
      <c r="I182" s="28" t="s">
        <v>261</v>
      </c>
      <c r="J182" s="28" t="s">
        <v>577</v>
      </c>
      <c r="K182" s="28" t="s">
        <v>576</v>
      </c>
      <c r="L182" s="29">
        <v>41</v>
      </c>
      <c r="M182" s="22">
        <v>14</v>
      </c>
      <c r="N182" s="22" t="s">
        <v>69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43">
        <v>49395.4</v>
      </c>
      <c r="AG182" s="43" t="s">
        <v>854</v>
      </c>
      <c r="AH182" s="27" t="s">
        <v>868</v>
      </c>
      <c r="AI182" s="22"/>
      <c r="AJ182" s="29"/>
      <c r="AK182" s="43"/>
      <c r="AL182" s="43"/>
      <c r="AM182" s="22"/>
      <c r="AN182" s="43"/>
      <c r="AO182" s="43"/>
      <c r="AP182" s="22"/>
      <c r="AQ182" s="43"/>
      <c r="AR182" s="43"/>
      <c r="AS182" s="22"/>
      <c r="AT182" s="43"/>
      <c r="AU182" s="43"/>
      <c r="AV182" s="22"/>
      <c r="AW182" s="22"/>
      <c r="AX182" s="22"/>
      <c r="AY182" s="181"/>
      <c r="AZ182" s="57">
        <v>1327.8536171704991</v>
      </c>
      <c r="BA182" s="57">
        <v>24.000386479278578</v>
      </c>
      <c r="BB182" s="62">
        <v>31868</v>
      </c>
      <c r="BC182" s="42">
        <f t="shared" si="5"/>
        <v>0.51718989379657765</v>
      </c>
      <c r="BD182" s="99"/>
    </row>
    <row r="183" spans="1:56" x14ac:dyDescent="0.25">
      <c r="A183" s="98"/>
      <c r="B183" s="22" t="s">
        <v>66</v>
      </c>
      <c r="C183" s="22"/>
      <c r="D183" s="22" t="s">
        <v>819</v>
      </c>
      <c r="E183" s="22"/>
      <c r="F183" s="27"/>
      <c r="G183" s="166">
        <v>9413</v>
      </c>
      <c r="H183" s="167">
        <v>9999</v>
      </c>
      <c r="I183" s="28" t="s">
        <v>575</v>
      </c>
      <c r="J183" s="28" t="s">
        <v>578</v>
      </c>
      <c r="K183" s="28" t="s">
        <v>262</v>
      </c>
      <c r="L183" s="29">
        <v>43</v>
      </c>
      <c r="M183" s="22">
        <v>14</v>
      </c>
      <c r="N183" s="22" t="s">
        <v>69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43">
        <v>53543.200000000004</v>
      </c>
      <c r="AG183" s="43" t="s">
        <v>854</v>
      </c>
      <c r="AH183" s="27" t="s">
        <v>868</v>
      </c>
      <c r="AI183" s="22"/>
      <c r="AJ183" s="29"/>
      <c r="AK183" s="43"/>
      <c r="AL183" s="43"/>
      <c r="AM183" s="22"/>
      <c r="AN183" s="43"/>
      <c r="AO183" s="43"/>
      <c r="AP183" s="22"/>
      <c r="AQ183" s="43"/>
      <c r="AR183" s="43"/>
      <c r="AS183" s="22"/>
      <c r="AT183" s="43"/>
      <c r="AU183" s="43"/>
      <c r="AV183" s="22"/>
      <c r="AW183" s="22"/>
      <c r="AX183" s="22"/>
      <c r="AY183" s="181"/>
      <c r="AZ183" s="57">
        <v>1439.3365464509859</v>
      </c>
      <c r="BA183" s="57">
        <v>24.000641187899117</v>
      </c>
      <c r="BB183" s="62">
        <v>34544</v>
      </c>
      <c r="BC183" s="42">
        <f t="shared" si="5"/>
        <v>0.56061904390953232</v>
      </c>
      <c r="BD183" s="99"/>
    </row>
    <row r="184" spans="1:56" x14ac:dyDescent="0.25">
      <c r="A184" s="98"/>
      <c r="B184" s="22" t="s">
        <v>66</v>
      </c>
      <c r="C184" s="22"/>
      <c r="D184" s="22" t="s">
        <v>819</v>
      </c>
      <c r="E184" s="22"/>
      <c r="F184" s="27"/>
      <c r="G184" s="166">
        <v>5900</v>
      </c>
      <c r="H184" s="167">
        <v>6099</v>
      </c>
      <c r="I184" s="28" t="s">
        <v>578</v>
      </c>
      <c r="J184" s="28" t="s">
        <v>575</v>
      </c>
      <c r="K184" s="28" t="s">
        <v>258</v>
      </c>
      <c r="L184" s="29">
        <v>54</v>
      </c>
      <c r="M184" s="22">
        <v>14</v>
      </c>
      <c r="N184" s="22" t="s">
        <v>69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43">
        <v>37764.200000000004</v>
      </c>
      <c r="AG184" s="43" t="s">
        <v>854</v>
      </c>
      <c r="AH184" s="27" t="s">
        <v>868</v>
      </c>
      <c r="AI184" s="22"/>
      <c r="AJ184" s="29"/>
      <c r="AK184" s="43"/>
      <c r="AL184" s="43"/>
      <c r="AM184" s="22"/>
      <c r="AN184" s="43"/>
      <c r="AO184" s="43"/>
      <c r="AP184" s="22"/>
      <c r="AQ184" s="43"/>
      <c r="AR184" s="43"/>
      <c r="AS184" s="22"/>
      <c r="AT184" s="43"/>
      <c r="AU184" s="43"/>
      <c r="AV184" s="22"/>
      <c r="AW184" s="22"/>
      <c r="AX184" s="22"/>
      <c r="AY184" s="181"/>
      <c r="AZ184" s="57">
        <v>1015.16605345638</v>
      </c>
      <c r="BA184" s="57">
        <v>24</v>
      </c>
      <c r="BB184" s="62">
        <v>24364</v>
      </c>
      <c r="BC184" s="42">
        <f t="shared" si="5"/>
        <v>0.39540650723170007</v>
      </c>
      <c r="BD184" s="99"/>
    </row>
    <row r="185" spans="1:56" x14ac:dyDescent="0.25">
      <c r="A185" s="98"/>
      <c r="B185" s="22" t="s">
        <v>66</v>
      </c>
      <c r="C185" s="22"/>
      <c r="D185" s="22" t="s">
        <v>819</v>
      </c>
      <c r="E185" s="22"/>
      <c r="F185" s="27"/>
      <c r="G185" s="166">
        <v>5900</v>
      </c>
      <c r="H185" s="167">
        <v>6099</v>
      </c>
      <c r="I185" s="28" t="s">
        <v>580</v>
      </c>
      <c r="J185" s="28" t="s">
        <v>575</v>
      </c>
      <c r="K185" s="28" t="s">
        <v>258</v>
      </c>
      <c r="L185" s="29">
        <v>52</v>
      </c>
      <c r="M185" s="22">
        <v>14</v>
      </c>
      <c r="N185" s="22" t="s">
        <v>69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43">
        <v>49198.55</v>
      </c>
      <c r="AG185" s="43" t="s">
        <v>854</v>
      </c>
      <c r="AH185" s="27" t="s">
        <v>868</v>
      </c>
      <c r="AI185" s="22"/>
      <c r="AJ185" s="29"/>
      <c r="AK185" s="43"/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81"/>
      <c r="AZ185" s="57">
        <v>1322.5462769738799</v>
      </c>
      <c r="BA185" s="57">
        <v>24</v>
      </c>
      <c r="BB185" s="62">
        <v>31741</v>
      </c>
      <c r="BC185" s="42">
        <f t="shared" si="5"/>
        <v>0.51512879437043968</v>
      </c>
      <c r="BD185" s="99"/>
    </row>
    <row r="186" spans="1:56" x14ac:dyDescent="0.25">
      <c r="A186" s="98"/>
      <c r="B186" s="22" t="s">
        <v>66</v>
      </c>
      <c r="C186" s="22"/>
      <c r="D186" s="22" t="s">
        <v>819</v>
      </c>
      <c r="E186" s="22"/>
      <c r="F186" s="27"/>
      <c r="G186" s="166">
        <v>9900</v>
      </c>
      <c r="H186" s="167">
        <v>10199</v>
      </c>
      <c r="I186" s="28" t="s">
        <v>576</v>
      </c>
      <c r="J186" s="28" t="s">
        <v>574</v>
      </c>
      <c r="K186" s="28" t="s">
        <v>75</v>
      </c>
      <c r="L186" s="29">
        <v>42</v>
      </c>
      <c r="M186" s="22">
        <v>14</v>
      </c>
      <c r="N186" s="22" t="s">
        <v>69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43">
        <v>85848.3</v>
      </c>
      <c r="AG186" s="43" t="s">
        <v>854</v>
      </c>
      <c r="AH186" s="27" t="s">
        <v>868</v>
      </c>
      <c r="AI186" s="22"/>
      <c r="AJ186" s="29"/>
      <c r="AK186" s="43"/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81"/>
      <c r="AZ186" s="57">
        <v>2307.714431734551</v>
      </c>
      <c r="BA186" s="57">
        <v>24.000369906414345</v>
      </c>
      <c r="BB186" s="62">
        <v>55386</v>
      </c>
      <c r="BC186" s="42">
        <f t="shared" si="5"/>
        <v>0.89886655760691747</v>
      </c>
      <c r="BD186" s="99"/>
    </row>
    <row r="187" spans="1:56" x14ac:dyDescent="0.25">
      <c r="A187" s="98"/>
      <c r="B187" s="22" t="s">
        <v>66</v>
      </c>
      <c r="C187" s="22"/>
      <c r="D187" s="22" t="s">
        <v>819</v>
      </c>
      <c r="E187" s="22"/>
      <c r="F187" s="27"/>
      <c r="G187" s="166">
        <v>6000</v>
      </c>
      <c r="H187" s="167">
        <v>6199</v>
      </c>
      <c r="I187" s="28" t="s">
        <v>577</v>
      </c>
      <c r="J187" s="28" t="s">
        <v>261</v>
      </c>
      <c r="K187" s="28" t="s">
        <v>576</v>
      </c>
      <c r="L187" s="29">
        <v>60</v>
      </c>
      <c r="M187" s="22">
        <v>14</v>
      </c>
      <c r="N187" s="22" t="s">
        <v>69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43">
        <v>29284.15</v>
      </c>
      <c r="AG187" s="43" t="s">
        <v>854</v>
      </c>
      <c r="AH187" s="27" t="s">
        <v>868</v>
      </c>
      <c r="AI187" s="22"/>
      <c r="AJ187" s="29"/>
      <c r="AK187" s="43"/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81"/>
      <c r="AZ187" s="57">
        <v>787.22746659100301</v>
      </c>
      <c r="BA187" s="57">
        <v>23.999416689326072</v>
      </c>
      <c r="BB187" s="62">
        <v>18893</v>
      </c>
      <c r="BC187" s="42">
        <f t="shared" si="5"/>
        <v>0.30661694061436995</v>
      </c>
      <c r="BD187" s="99"/>
    </row>
    <row r="188" spans="1:56" x14ac:dyDescent="0.25">
      <c r="A188" s="114"/>
      <c r="B188" s="22" t="s">
        <v>74</v>
      </c>
      <c r="C188" s="22"/>
      <c r="D188" s="22" t="s">
        <v>817</v>
      </c>
      <c r="E188" s="22"/>
      <c r="F188" s="22"/>
      <c r="G188" s="168">
        <v>5100</v>
      </c>
      <c r="H188" s="169">
        <v>5699</v>
      </c>
      <c r="I188" s="28" t="s">
        <v>101</v>
      </c>
      <c r="J188" s="28" t="s">
        <v>259</v>
      </c>
      <c r="K188" s="28" t="s">
        <v>100</v>
      </c>
      <c r="L188" s="29">
        <v>18.537308808634339</v>
      </c>
      <c r="M188" s="22">
        <v>14</v>
      </c>
      <c r="N188" s="22" t="s">
        <v>102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43">
        <v>117573.99375149999</v>
      </c>
      <c r="AG188" s="43">
        <v>374884.01</v>
      </c>
      <c r="AH188" s="22" t="s">
        <v>848</v>
      </c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181"/>
      <c r="AZ188" s="22">
        <v>3562.8482954999999</v>
      </c>
      <c r="BA188" s="22">
        <v>20</v>
      </c>
      <c r="BB188" s="22">
        <v>71256.965909999999</v>
      </c>
      <c r="BC188" s="185">
        <f t="shared" si="5"/>
        <v>1.156438516105788</v>
      </c>
      <c r="BD188" s="99"/>
    </row>
    <row r="189" spans="1:56" x14ac:dyDescent="0.25">
      <c r="A189" s="98"/>
      <c r="B189" s="22" t="s">
        <v>66</v>
      </c>
      <c r="C189" s="22"/>
      <c r="D189" s="22" t="s">
        <v>820</v>
      </c>
      <c r="E189" s="22"/>
      <c r="F189" s="27"/>
      <c r="G189" s="166">
        <v>1400</v>
      </c>
      <c r="H189" s="167">
        <v>1599</v>
      </c>
      <c r="I189" s="28" t="s">
        <v>263</v>
      </c>
      <c r="J189" s="28" t="s">
        <v>99</v>
      </c>
      <c r="K189" s="28" t="s">
        <v>581</v>
      </c>
      <c r="L189" s="29">
        <v>27.584378182281057</v>
      </c>
      <c r="M189" s="22">
        <v>15</v>
      </c>
      <c r="N189" s="57" t="s">
        <v>69</v>
      </c>
      <c r="AF189" s="61">
        <v>113000.7039999999</v>
      </c>
      <c r="AG189" s="61">
        <f>55722.96+75631.52</f>
        <v>131354.48000000001</v>
      </c>
      <c r="AH189" s="39" t="s">
        <v>931</v>
      </c>
      <c r="AY189" s="127"/>
      <c r="AZ189" s="57">
        <v>3015.2299999999968</v>
      </c>
      <c r="BA189" s="57">
        <v>24.333333333333332</v>
      </c>
      <c r="BB189" s="62">
        <v>72903.679999999935</v>
      </c>
      <c r="BC189" s="42">
        <f t="shared" si="5"/>
        <v>1.1831632520578526</v>
      </c>
      <c r="BD189" s="99"/>
    </row>
    <row r="190" spans="1:56" ht="27.6" x14ac:dyDescent="0.3">
      <c r="A190" s="98"/>
      <c r="B190" s="22" t="s">
        <v>66</v>
      </c>
      <c r="C190" s="22"/>
      <c r="D190" s="22" t="s">
        <v>776</v>
      </c>
      <c r="E190" s="26">
        <v>42917</v>
      </c>
      <c r="F190" s="35"/>
      <c r="G190" s="129"/>
      <c r="H190" s="130"/>
      <c r="I190" s="28" t="s">
        <v>104</v>
      </c>
      <c r="J190" s="28" t="s">
        <v>103</v>
      </c>
      <c r="K190" s="28" t="s">
        <v>90</v>
      </c>
      <c r="L190" s="29"/>
      <c r="M190" s="22">
        <v>15</v>
      </c>
      <c r="N190" s="22" t="s">
        <v>73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184">
        <v>0</v>
      </c>
      <c r="AC190" s="22"/>
      <c r="AD190" s="22"/>
      <c r="AE190" s="22" t="s">
        <v>165</v>
      </c>
      <c r="AF190" s="43">
        <v>33872.85</v>
      </c>
      <c r="AG190" s="43">
        <f>8968.35+18864.31</f>
        <v>27832.660000000003</v>
      </c>
      <c r="AH190" s="35" t="s">
        <v>76</v>
      </c>
      <c r="AI190" s="22" t="s">
        <v>142</v>
      </c>
      <c r="AJ190" s="29"/>
      <c r="AK190" s="43"/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75" t="s">
        <v>805</v>
      </c>
      <c r="AZ190" s="22">
        <v>567</v>
      </c>
      <c r="BA190" s="29">
        <v>36</v>
      </c>
      <c r="BB190" s="41">
        <v>20412</v>
      </c>
      <c r="BC190" s="42">
        <f t="shared" si="5"/>
        <v>0.33126898808132743</v>
      </c>
      <c r="BD190" s="99"/>
    </row>
    <row r="191" spans="1:56" x14ac:dyDescent="0.25">
      <c r="A191" s="98"/>
      <c r="B191" s="22" t="s">
        <v>66</v>
      </c>
      <c r="C191" s="22"/>
      <c r="D191" s="22" t="s">
        <v>870</v>
      </c>
      <c r="E191" s="22"/>
      <c r="F191" s="27"/>
      <c r="G191" s="166">
        <v>3800</v>
      </c>
      <c r="H191" s="167">
        <v>4049</v>
      </c>
      <c r="I191" s="28" t="s">
        <v>582</v>
      </c>
      <c r="J191" s="28" t="s">
        <v>583</v>
      </c>
      <c r="K191" s="28" t="s">
        <v>584</v>
      </c>
      <c r="L191" s="29">
        <v>58</v>
      </c>
      <c r="M191" s="22">
        <v>15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43">
        <v>55149</v>
      </c>
      <c r="AG191" s="43" t="s">
        <v>888</v>
      </c>
      <c r="AH191" s="27" t="s">
        <v>957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81"/>
      <c r="AZ191" s="57">
        <v>1397.4472634173749</v>
      </c>
      <c r="BA191" s="57">
        <v>25.460710347660068</v>
      </c>
      <c r="BB191" s="62">
        <v>35580</v>
      </c>
      <c r="BC191" s="42">
        <f t="shared" si="5"/>
        <v>0.57743242190542965</v>
      </c>
      <c r="BD191" s="99"/>
    </row>
    <row r="192" spans="1:56" x14ac:dyDescent="0.25">
      <c r="A192" s="98"/>
      <c r="B192" s="22" t="s">
        <v>66</v>
      </c>
      <c r="C192" s="22"/>
      <c r="D192" s="22" t="s">
        <v>870</v>
      </c>
      <c r="E192" s="22"/>
      <c r="F192" s="27"/>
      <c r="G192" s="166">
        <v>500</v>
      </c>
      <c r="H192" s="167">
        <v>999</v>
      </c>
      <c r="I192" s="28" t="s">
        <v>584</v>
      </c>
      <c r="J192" s="28" t="s">
        <v>585</v>
      </c>
      <c r="K192" s="28" t="s">
        <v>118</v>
      </c>
      <c r="L192" s="29">
        <v>34</v>
      </c>
      <c r="M192" s="22">
        <v>15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116383.3</v>
      </c>
      <c r="AG192" s="43">
        <f>54743.76+261714.7</f>
        <v>316458.46000000002</v>
      </c>
      <c r="AH192" s="27" t="s">
        <v>957</v>
      </c>
      <c r="AI192" s="22"/>
      <c r="AJ192" s="29"/>
      <c r="AK192" s="43"/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81"/>
      <c r="AZ192" s="57">
        <v>2502.8675172989178</v>
      </c>
      <c r="BA192" s="57">
        <v>29.999989804107745</v>
      </c>
      <c r="BB192" s="62">
        <v>75086</v>
      </c>
      <c r="BC192" s="42">
        <f t="shared" si="5"/>
        <v>1.2185804055984004</v>
      </c>
      <c r="BD192" s="99"/>
    </row>
    <row r="193" spans="1:56" x14ac:dyDescent="0.25">
      <c r="A193" s="98"/>
      <c r="B193" s="22" t="s">
        <v>66</v>
      </c>
      <c r="C193" s="22"/>
      <c r="D193" s="22" t="s">
        <v>871</v>
      </c>
      <c r="E193" s="22"/>
      <c r="F193" s="27"/>
      <c r="G193" s="166">
        <v>1100</v>
      </c>
      <c r="H193" s="167">
        <v>1199</v>
      </c>
      <c r="I193" s="28" t="s">
        <v>586</v>
      </c>
      <c r="J193" s="28" t="s">
        <v>587</v>
      </c>
      <c r="K193" s="28" t="s">
        <v>588</v>
      </c>
      <c r="L193" s="29">
        <v>17</v>
      </c>
      <c r="M193" s="22">
        <v>15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43">
        <v>14503.35</v>
      </c>
      <c r="AG193" s="43" t="s">
        <v>879</v>
      </c>
      <c r="AH193" s="27" t="s">
        <v>957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81"/>
      <c r="AZ193" s="57">
        <v>390</v>
      </c>
      <c r="BA193" s="57">
        <v>24</v>
      </c>
      <c r="BB193" s="62">
        <v>9357</v>
      </c>
      <c r="BC193" s="42">
        <f t="shared" si="5"/>
        <v>0.15185596323128459</v>
      </c>
      <c r="BD193" s="99"/>
    </row>
    <row r="194" spans="1:56" x14ac:dyDescent="0.25">
      <c r="A194" s="114"/>
      <c r="B194" s="22" t="s">
        <v>66</v>
      </c>
      <c r="C194" s="22"/>
      <c r="D194" s="22" t="s">
        <v>870</v>
      </c>
      <c r="E194" s="22"/>
      <c r="F194" s="27"/>
      <c r="G194" s="166">
        <v>3400</v>
      </c>
      <c r="H194" s="167">
        <v>3533</v>
      </c>
      <c r="I194" s="28" t="s">
        <v>589</v>
      </c>
      <c r="J194" s="28" t="s">
        <v>583</v>
      </c>
      <c r="K194" s="28" t="s">
        <v>584</v>
      </c>
      <c r="L194" s="29">
        <v>73</v>
      </c>
      <c r="M194" s="22">
        <v>15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54260.85</v>
      </c>
      <c r="AG194" s="43" t="s">
        <v>888</v>
      </c>
      <c r="AH194" s="27" t="s">
        <v>957</v>
      </c>
      <c r="AI194" s="22"/>
      <c r="AJ194" s="29"/>
      <c r="AK194" s="43"/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81"/>
      <c r="AZ194" s="57">
        <v>1398.7600523559349</v>
      </c>
      <c r="BA194" s="57">
        <v>25.027165982498303</v>
      </c>
      <c r="BB194" s="62">
        <v>35007</v>
      </c>
      <c r="BC194" s="42">
        <f t="shared" si="5"/>
        <v>0.56813313079379923</v>
      </c>
      <c r="BD194" s="99"/>
    </row>
    <row r="195" spans="1:56" x14ac:dyDescent="0.25">
      <c r="A195" s="98"/>
      <c r="B195" s="22" t="s">
        <v>66</v>
      </c>
      <c r="C195" s="22"/>
      <c r="D195" s="22" t="s">
        <v>871</v>
      </c>
      <c r="E195" s="22"/>
      <c r="F195" s="27"/>
      <c r="G195" s="166">
        <v>1000</v>
      </c>
      <c r="H195" s="167">
        <v>1099</v>
      </c>
      <c r="I195" s="28" t="s">
        <v>590</v>
      </c>
      <c r="J195" s="28" t="s">
        <v>591</v>
      </c>
      <c r="K195" s="28" t="s">
        <v>588</v>
      </c>
      <c r="L195" s="29">
        <v>30</v>
      </c>
      <c r="M195" s="22">
        <v>15</v>
      </c>
      <c r="N195" s="22" t="s">
        <v>69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19530</v>
      </c>
      <c r="AG195" s="43">
        <f>59095.34+48743.56</f>
        <v>107838.9</v>
      </c>
      <c r="AH195" s="27" t="s">
        <v>957</v>
      </c>
      <c r="AI195" s="22"/>
      <c r="AJ195" s="29"/>
      <c r="AK195" s="43"/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81"/>
      <c r="AZ195" s="57">
        <v>394</v>
      </c>
      <c r="BA195" s="57">
        <v>32</v>
      </c>
      <c r="BB195" s="62">
        <v>12600</v>
      </c>
      <c r="BC195" s="42">
        <f t="shared" si="5"/>
        <v>0.20448702967983173</v>
      </c>
      <c r="BD195" s="99"/>
    </row>
    <row r="196" spans="1:56" x14ac:dyDescent="0.25">
      <c r="A196" s="114"/>
      <c r="B196" s="22" t="s">
        <v>66</v>
      </c>
      <c r="C196" s="22"/>
      <c r="D196" s="22" t="s">
        <v>871</v>
      </c>
      <c r="E196" s="22"/>
      <c r="F196" s="27"/>
      <c r="G196" s="166">
        <v>1000</v>
      </c>
      <c r="H196" s="167">
        <v>1399</v>
      </c>
      <c r="I196" s="28" t="s">
        <v>592</v>
      </c>
      <c r="J196" s="28" t="s">
        <v>587</v>
      </c>
      <c r="K196" s="28" t="s">
        <v>75</v>
      </c>
      <c r="L196" s="29">
        <v>61</v>
      </c>
      <c r="M196" s="22">
        <v>15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77876.650000000009</v>
      </c>
      <c r="AG196" s="43" t="s">
        <v>879</v>
      </c>
      <c r="AH196" s="27" t="s">
        <v>957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81"/>
      <c r="AZ196" s="57">
        <v>1606.291950539279</v>
      </c>
      <c r="BA196" s="57">
        <v>31.27887180355474</v>
      </c>
      <c r="BB196" s="62">
        <v>50243</v>
      </c>
      <c r="BC196" s="42">
        <f t="shared" si="5"/>
        <v>0.81540014541299888</v>
      </c>
      <c r="BD196" s="99"/>
    </row>
    <row r="197" spans="1:56" x14ac:dyDescent="0.25">
      <c r="A197" s="98"/>
      <c r="B197" s="22" t="s">
        <v>66</v>
      </c>
      <c r="C197" s="22"/>
      <c r="D197" s="22" t="s">
        <v>870</v>
      </c>
      <c r="E197" s="22"/>
      <c r="F197" s="27"/>
      <c r="G197" s="166">
        <v>500</v>
      </c>
      <c r="H197" s="167">
        <v>999</v>
      </c>
      <c r="I197" s="28" t="s">
        <v>593</v>
      </c>
      <c r="J197" s="28" t="s">
        <v>585</v>
      </c>
      <c r="K197" s="28" t="s">
        <v>118</v>
      </c>
      <c r="L197" s="29">
        <v>23</v>
      </c>
      <c r="M197" s="22">
        <v>15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114844.15000000001</v>
      </c>
      <c r="AG197" s="43" t="s">
        <v>888</v>
      </c>
      <c r="AH197" s="27" t="s">
        <v>957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2469.7566105961341</v>
      </c>
      <c r="BA197" s="57">
        <v>30.000122150544989</v>
      </c>
      <c r="BB197" s="62">
        <v>74093</v>
      </c>
      <c r="BC197" s="42">
        <f t="shared" si="5"/>
        <v>1.2024648801641089</v>
      </c>
      <c r="BD197" s="99"/>
    </row>
    <row r="198" spans="1:56" x14ac:dyDescent="0.25">
      <c r="A198" s="98"/>
      <c r="D198" s="176"/>
      <c r="G198" s="125"/>
      <c r="H198" s="126"/>
      <c r="I198" s="60" t="s">
        <v>821</v>
      </c>
      <c r="J198" s="60" t="s">
        <v>203</v>
      </c>
      <c r="K198" s="60" t="s">
        <v>822</v>
      </c>
      <c r="M198" s="57">
        <v>15</v>
      </c>
      <c r="AF198" s="61">
        <v>40000</v>
      </c>
      <c r="AI198" s="57" t="s">
        <v>123</v>
      </c>
      <c r="AJ198" s="59" t="s">
        <v>823</v>
      </c>
      <c r="AK198" s="61">
        <v>9331.24</v>
      </c>
      <c r="AM198" s="57" t="s">
        <v>824</v>
      </c>
      <c r="AN198" s="61">
        <v>1736.45</v>
      </c>
      <c r="AP198" s="57" t="s">
        <v>825</v>
      </c>
      <c r="AQ198" s="61">
        <v>589.20000000000005</v>
      </c>
      <c r="AS198" s="57" t="s">
        <v>826</v>
      </c>
      <c r="AT198" s="61">
        <v>16513.810000000001</v>
      </c>
      <c r="AV198" s="57" t="s">
        <v>827</v>
      </c>
      <c r="AW198" s="57">
        <v>977.81</v>
      </c>
      <c r="AY198" s="127" t="s">
        <v>828</v>
      </c>
      <c r="BC198" s="42"/>
      <c r="BD198" s="99"/>
    </row>
    <row r="199" spans="1:56" x14ac:dyDescent="0.25">
      <c r="A199" s="114"/>
      <c r="B199" s="22" t="s">
        <v>66</v>
      </c>
      <c r="C199" s="22"/>
      <c r="D199" s="22" t="s">
        <v>338</v>
      </c>
      <c r="E199" s="26"/>
      <c r="F199" s="27"/>
      <c r="G199" s="129"/>
      <c r="H199" s="130"/>
      <c r="I199" s="28" t="s">
        <v>339</v>
      </c>
      <c r="J199" s="28" t="s">
        <v>340</v>
      </c>
      <c r="K199" s="28" t="s">
        <v>75</v>
      </c>
      <c r="L199" s="88"/>
      <c r="M199" s="22">
        <v>16</v>
      </c>
      <c r="N199" s="22" t="s">
        <v>69</v>
      </c>
      <c r="O199" s="22"/>
      <c r="P199" s="22"/>
      <c r="Q199" s="29"/>
      <c r="R199" s="29"/>
      <c r="S199" s="185"/>
      <c r="T199" s="29"/>
      <c r="U199" s="22"/>
      <c r="V199" s="29"/>
      <c r="W199" s="43"/>
      <c r="X199" s="43"/>
      <c r="Y199" s="43"/>
      <c r="Z199" s="43"/>
      <c r="AA199" s="43"/>
      <c r="AB199" s="22"/>
      <c r="AC199" s="43"/>
      <c r="AD199" s="43"/>
      <c r="AE199" s="22"/>
      <c r="AF199" s="43">
        <v>9500</v>
      </c>
      <c r="AG199" s="43">
        <f>19627.4+32355.32</f>
        <v>51982.720000000001</v>
      </c>
      <c r="AH199" s="27" t="s">
        <v>761</v>
      </c>
      <c r="AI199" s="22" t="s">
        <v>159</v>
      </c>
      <c r="AJ199" s="29" t="s">
        <v>341</v>
      </c>
      <c r="AK199" s="43">
        <v>9500</v>
      </c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31"/>
      <c r="AZ199" s="22"/>
      <c r="BA199" s="22"/>
      <c r="BB199" s="44">
        <v>5775</v>
      </c>
      <c r="BC199" s="42">
        <f t="shared" ref="BC199:BC232" si="6">BB199/(5280*11.67)</f>
        <v>9.3723221936589551E-2</v>
      </c>
      <c r="BD199" s="99"/>
    </row>
    <row r="200" spans="1:56" x14ac:dyDescent="0.25">
      <c r="A200" s="98"/>
      <c r="B200" s="22" t="s">
        <v>66</v>
      </c>
      <c r="C200" s="22"/>
      <c r="D200" s="22" t="s">
        <v>338</v>
      </c>
      <c r="E200" s="26"/>
      <c r="F200" s="27"/>
      <c r="G200" s="129"/>
      <c r="H200" s="130"/>
      <c r="I200" s="28" t="s">
        <v>342</v>
      </c>
      <c r="J200" s="28" t="s">
        <v>340</v>
      </c>
      <c r="K200" s="28" t="s">
        <v>75</v>
      </c>
      <c r="L200" s="88"/>
      <c r="M200" s="22">
        <v>16</v>
      </c>
      <c r="N200" s="22" t="s">
        <v>69</v>
      </c>
      <c r="O200" s="22"/>
      <c r="P200" s="22"/>
      <c r="Q200" s="29"/>
      <c r="R200" s="29"/>
      <c r="S200" s="185"/>
      <c r="T200" s="29"/>
      <c r="U200" s="22"/>
      <c r="V200" s="29"/>
      <c r="W200" s="43"/>
      <c r="X200" s="43"/>
      <c r="Y200" s="43"/>
      <c r="Z200" s="43"/>
      <c r="AA200" s="43"/>
      <c r="AB200" s="22"/>
      <c r="AC200" s="43"/>
      <c r="AD200" s="43"/>
      <c r="AE200" s="22"/>
      <c r="AF200" s="43">
        <v>13250</v>
      </c>
      <c r="AG200" s="43" t="s">
        <v>362</v>
      </c>
      <c r="AH200" s="27" t="s">
        <v>761</v>
      </c>
      <c r="AI200" s="22" t="s">
        <v>159</v>
      </c>
      <c r="AJ200" s="29" t="s">
        <v>343</v>
      </c>
      <c r="AK200" s="43">
        <v>13250</v>
      </c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31"/>
      <c r="AZ200" s="22"/>
      <c r="BA200" s="22"/>
      <c r="BB200" s="44">
        <v>8026</v>
      </c>
      <c r="BC200" s="42">
        <f t="shared" si="6"/>
        <v>0.13025499208018487</v>
      </c>
      <c r="BD200" s="99"/>
    </row>
    <row r="201" spans="1:56" x14ac:dyDescent="0.25">
      <c r="A201" s="98"/>
      <c r="B201" s="22" t="s">
        <v>66</v>
      </c>
      <c r="C201" s="22"/>
      <c r="D201" s="22" t="s">
        <v>338</v>
      </c>
      <c r="E201" s="26"/>
      <c r="F201" s="27"/>
      <c r="G201" s="129"/>
      <c r="H201" s="130"/>
      <c r="I201" s="28" t="s">
        <v>345</v>
      </c>
      <c r="J201" s="28" t="s">
        <v>346</v>
      </c>
      <c r="K201" s="28" t="s">
        <v>347</v>
      </c>
      <c r="L201" s="88"/>
      <c r="M201" s="22">
        <v>16</v>
      </c>
      <c r="N201" s="22" t="s">
        <v>69</v>
      </c>
      <c r="O201" s="22"/>
      <c r="P201" s="22"/>
      <c r="Q201" s="29"/>
      <c r="R201" s="29"/>
      <c r="S201" s="185"/>
      <c r="T201" s="29"/>
      <c r="U201" s="22"/>
      <c r="V201" s="29"/>
      <c r="W201" s="43"/>
      <c r="X201" s="43"/>
      <c r="Y201" s="43"/>
      <c r="Z201" s="43"/>
      <c r="AA201" s="43"/>
      <c r="AB201" s="22"/>
      <c r="AC201" s="43"/>
      <c r="AD201" s="43"/>
      <c r="AE201" s="22"/>
      <c r="AF201" s="43">
        <v>41000</v>
      </c>
      <c r="AG201" s="43">
        <f>8529.38+27358.52</f>
        <v>35887.9</v>
      </c>
      <c r="AH201" s="27" t="s">
        <v>761</v>
      </c>
      <c r="AI201" s="22" t="s">
        <v>159</v>
      </c>
      <c r="AJ201" s="29" t="s">
        <v>341</v>
      </c>
      <c r="AK201" s="43">
        <v>41000</v>
      </c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31"/>
      <c r="AZ201" s="22"/>
      <c r="BA201" s="22"/>
      <c r="BB201" s="44">
        <v>24788</v>
      </c>
      <c r="BC201" s="42">
        <f t="shared" si="6"/>
        <v>0.40228765807171979</v>
      </c>
      <c r="BD201" s="99"/>
    </row>
    <row r="202" spans="1:56" x14ac:dyDescent="0.25">
      <c r="A202" s="98"/>
      <c r="B202" s="22" t="s">
        <v>66</v>
      </c>
      <c r="C202" s="22"/>
      <c r="D202" s="22" t="s">
        <v>338</v>
      </c>
      <c r="E202" s="26"/>
      <c r="F202" s="27"/>
      <c r="G202" s="129"/>
      <c r="H202" s="130"/>
      <c r="I202" s="28" t="s">
        <v>348</v>
      </c>
      <c r="J202" s="28" t="s">
        <v>340</v>
      </c>
      <c r="K202" s="28" t="s">
        <v>75</v>
      </c>
      <c r="L202" s="88"/>
      <c r="M202" s="22">
        <v>16</v>
      </c>
      <c r="N202" s="22" t="s">
        <v>69</v>
      </c>
      <c r="O202" s="22"/>
      <c r="P202" s="22"/>
      <c r="Q202" s="29"/>
      <c r="R202" s="29"/>
      <c r="S202" s="185"/>
      <c r="T202" s="29"/>
      <c r="U202" s="22"/>
      <c r="V202" s="29"/>
      <c r="W202" s="43"/>
      <c r="X202" s="43"/>
      <c r="Y202" s="43"/>
      <c r="Z202" s="43"/>
      <c r="AA202" s="43"/>
      <c r="AB202" s="22"/>
      <c r="AC202" s="43"/>
      <c r="AD202" s="43"/>
      <c r="AE202" s="22"/>
      <c r="AF202" s="43">
        <v>4500</v>
      </c>
      <c r="AG202" s="43" t="s">
        <v>362</v>
      </c>
      <c r="AH202" s="27" t="s">
        <v>761</v>
      </c>
      <c r="AI202" s="22" t="s">
        <v>159</v>
      </c>
      <c r="AJ202" s="29" t="s">
        <v>349</v>
      </c>
      <c r="AK202" s="43">
        <v>4500</v>
      </c>
      <c r="AL202" s="43"/>
      <c r="AM202" s="22"/>
      <c r="AN202" s="43"/>
      <c r="AO202" s="43"/>
      <c r="AP202" s="22"/>
      <c r="AQ202" s="43"/>
      <c r="AR202" s="43"/>
      <c r="AS202" s="22"/>
      <c r="AT202" s="43"/>
      <c r="AU202" s="43"/>
      <c r="AV202" s="22"/>
      <c r="AW202" s="22"/>
      <c r="AX202" s="22"/>
      <c r="AY202" s="131"/>
      <c r="AZ202" s="22"/>
      <c r="BA202" s="22"/>
      <c r="BB202" s="44">
        <v>2632</v>
      </c>
      <c r="BC202" s="42">
        <f t="shared" si="6"/>
        <v>4.2715068422009297E-2</v>
      </c>
      <c r="BD202" s="99"/>
    </row>
    <row r="203" spans="1:56" x14ac:dyDescent="0.25">
      <c r="A203" s="98"/>
      <c r="B203" s="22" t="s">
        <v>66</v>
      </c>
      <c r="C203" s="22"/>
      <c r="D203" s="22" t="s">
        <v>338</v>
      </c>
      <c r="E203" s="26"/>
      <c r="F203" s="27"/>
      <c r="G203" s="129"/>
      <c r="H203" s="130"/>
      <c r="I203" s="28" t="s">
        <v>350</v>
      </c>
      <c r="J203" s="28" t="s">
        <v>340</v>
      </c>
      <c r="K203" s="28" t="s">
        <v>75</v>
      </c>
      <c r="L203" s="88"/>
      <c r="M203" s="22">
        <v>16</v>
      </c>
      <c r="N203" s="22" t="s">
        <v>69</v>
      </c>
      <c r="O203" s="22"/>
      <c r="P203" s="22"/>
      <c r="Q203" s="29"/>
      <c r="R203" s="29"/>
      <c r="S203" s="185"/>
      <c r="T203" s="29"/>
      <c r="U203" s="22"/>
      <c r="V203" s="29"/>
      <c r="W203" s="43"/>
      <c r="X203" s="43"/>
      <c r="Y203" s="43"/>
      <c r="Z203" s="43"/>
      <c r="AA203" s="43"/>
      <c r="AB203" s="22"/>
      <c r="AC203" s="43"/>
      <c r="AD203" s="43"/>
      <c r="AE203" s="22"/>
      <c r="AF203" s="43">
        <v>6750</v>
      </c>
      <c r="AG203" s="43" t="s">
        <v>362</v>
      </c>
      <c r="AH203" s="27" t="s">
        <v>761</v>
      </c>
      <c r="AI203" s="22" t="s">
        <v>159</v>
      </c>
      <c r="AJ203" s="29" t="s">
        <v>341</v>
      </c>
      <c r="AK203" s="43">
        <v>6750</v>
      </c>
      <c r="AL203" s="43"/>
      <c r="AM203" s="22"/>
      <c r="AN203" s="43"/>
      <c r="AO203" s="43"/>
      <c r="AP203" s="22"/>
      <c r="AQ203" s="43"/>
      <c r="AR203" s="43"/>
      <c r="AS203" s="22"/>
      <c r="AT203" s="43"/>
      <c r="AU203" s="43"/>
      <c r="AV203" s="22"/>
      <c r="AW203" s="22"/>
      <c r="AX203" s="22"/>
      <c r="AY203" s="131"/>
      <c r="AZ203" s="22"/>
      <c r="BA203" s="22"/>
      <c r="BB203" s="44">
        <v>4104</v>
      </c>
      <c r="BC203" s="42">
        <f t="shared" si="6"/>
        <v>6.6604346810002338E-2</v>
      </c>
      <c r="BD203" s="99"/>
    </row>
    <row r="204" spans="1:56" x14ac:dyDescent="0.25">
      <c r="A204" s="114"/>
      <c r="B204" s="22" t="s">
        <v>66</v>
      </c>
      <c r="C204" s="22"/>
      <c r="D204" s="22" t="s">
        <v>338</v>
      </c>
      <c r="E204" s="26"/>
      <c r="F204" s="27"/>
      <c r="G204" s="129"/>
      <c r="H204" s="130"/>
      <c r="I204" s="28" t="s">
        <v>351</v>
      </c>
      <c r="J204" s="28" t="s">
        <v>346</v>
      </c>
      <c r="K204" s="28" t="s">
        <v>75</v>
      </c>
      <c r="L204" s="88"/>
      <c r="M204" s="22">
        <v>16</v>
      </c>
      <c r="N204" s="22" t="s">
        <v>69</v>
      </c>
      <c r="O204" s="22"/>
      <c r="P204" s="22"/>
      <c r="Q204" s="29"/>
      <c r="R204" s="29"/>
      <c r="S204" s="185"/>
      <c r="T204" s="29"/>
      <c r="U204" s="22"/>
      <c r="V204" s="29"/>
      <c r="W204" s="43"/>
      <c r="X204" s="43"/>
      <c r="Y204" s="43"/>
      <c r="Z204" s="43"/>
      <c r="AA204" s="43"/>
      <c r="AB204" s="22"/>
      <c r="AC204" s="43"/>
      <c r="AD204" s="43"/>
      <c r="AE204" s="22"/>
      <c r="AF204" s="43">
        <v>7000</v>
      </c>
      <c r="AG204" s="43" t="s">
        <v>363</v>
      </c>
      <c r="AH204" s="27" t="s">
        <v>761</v>
      </c>
      <c r="AI204" s="22" t="s">
        <v>159</v>
      </c>
      <c r="AJ204" s="29" t="s">
        <v>341</v>
      </c>
      <c r="AK204" s="43">
        <v>7000</v>
      </c>
      <c r="AL204" s="43"/>
      <c r="AM204" s="22"/>
      <c r="AN204" s="43"/>
      <c r="AO204" s="43"/>
      <c r="AP204" s="22"/>
      <c r="AQ204" s="43"/>
      <c r="AR204" s="43"/>
      <c r="AS204" s="22"/>
      <c r="AT204" s="43"/>
      <c r="AU204" s="43"/>
      <c r="AV204" s="22"/>
      <c r="AW204" s="22"/>
      <c r="AX204" s="22"/>
      <c r="AY204" s="131"/>
      <c r="AZ204" s="22"/>
      <c r="BA204" s="22"/>
      <c r="BB204" s="44">
        <v>4218</v>
      </c>
      <c r="BC204" s="42">
        <f t="shared" si="6"/>
        <v>6.8454467554724632E-2</v>
      </c>
      <c r="BD204" s="99"/>
    </row>
    <row r="205" spans="1:56" x14ac:dyDescent="0.25">
      <c r="A205" s="114"/>
      <c r="B205" s="22" t="s">
        <v>66</v>
      </c>
      <c r="C205" s="22"/>
      <c r="D205" s="22" t="s">
        <v>344</v>
      </c>
      <c r="E205" s="26"/>
      <c r="F205" s="27"/>
      <c r="G205" s="129">
        <v>5000</v>
      </c>
      <c r="H205" s="130">
        <v>5199</v>
      </c>
      <c r="I205" s="28" t="s">
        <v>265</v>
      </c>
      <c r="J205" s="28" t="s">
        <v>213</v>
      </c>
      <c r="K205" s="28" t="s">
        <v>75</v>
      </c>
      <c r="L205" s="89">
        <v>73.563616993520895</v>
      </c>
      <c r="M205" s="22">
        <v>16</v>
      </c>
      <c r="N205" s="22" t="s">
        <v>69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9"/>
      <c r="AC205" s="22"/>
      <c r="AD205" s="22"/>
      <c r="AE205" s="22"/>
      <c r="AF205" s="43">
        <v>71290.7</v>
      </c>
      <c r="AG205" s="43">
        <v>93228.54</v>
      </c>
      <c r="AH205" s="27" t="s">
        <v>76</v>
      </c>
      <c r="AI205" s="22"/>
      <c r="AJ205" s="29"/>
      <c r="AK205" s="43"/>
      <c r="AL205" s="43"/>
      <c r="AM205" s="22"/>
      <c r="AN205" s="43"/>
      <c r="AO205" s="43"/>
      <c r="AP205" s="22"/>
      <c r="AQ205" s="43"/>
      <c r="AR205" s="43"/>
      <c r="AS205" s="22"/>
      <c r="AT205" s="43"/>
      <c r="AU205" s="43"/>
      <c r="AV205" s="22"/>
      <c r="AW205" s="22"/>
      <c r="AX205" s="22"/>
      <c r="AY205" s="131"/>
      <c r="AZ205" s="44">
        <v>2299.6811160766802</v>
      </c>
      <c r="BA205" s="29">
        <v>20.000164230798678</v>
      </c>
      <c r="BB205" s="44">
        <v>45994</v>
      </c>
      <c r="BC205" s="42">
        <f t="shared" si="6"/>
        <v>0.74644257484874454</v>
      </c>
      <c r="BD205" s="99"/>
    </row>
    <row r="206" spans="1:56" x14ac:dyDescent="0.25">
      <c r="A206" s="114"/>
      <c r="B206" s="22" t="s">
        <v>66</v>
      </c>
      <c r="C206" s="22"/>
      <c r="D206" s="22" t="s">
        <v>344</v>
      </c>
      <c r="E206" s="22"/>
      <c r="F206" s="22"/>
      <c r="G206" s="129">
        <v>6600</v>
      </c>
      <c r="H206" s="130">
        <v>6703</v>
      </c>
      <c r="I206" s="28" t="s">
        <v>266</v>
      </c>
      <c r="J206" s="28" t="s">
        <v>265</v>
      </c>
      <c r="K206" s="28" t="s">
        <v>267</v>
      </c>
      <c r="L206" s="89">
        <v>58.453028107794843</v>
      </c>
      <c r="M206" s="22">
        <v>16</v>
      </c>
      <c r="N206" s="22" t="s">
        <v>69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43">
        <v>26745.25</v>
      </c>
      <c r="AG206" s="43" t="s">
        <v>777</v>
      </c>
      <c r="AH206" s="22" t="s">
        <v>76</v>
      </c>
      <c r="AI206" s="22"/>
      <c r="AJ206" s="29"/>
      <c r="AK206" s="43"/>
      <c r="AL206" s="43"/>
      <c r="AM206" s="22"/>
      <c r="AN206" s="43"/>
      <c r="AO206" s="43"/>
      <c r="AP206" s="22"/>
      <c r="AQ206" s="22"/>
      <c r="AR206" s="22"/>
      <c r="AS206" s="22"/>
      <c r="AT206" s="22"/>
      <c r="AU206" s="22"/>
      <c r="AV206" s="22"/>
      <c r="AW206" s="22"/>
      <c r="AX206" s="22"/>
      <c r="AY206" s="175"/>
      <c r="AZ206" s="22">
        <v>915.07190170774993</v>
      </c>
      <c r="BA206" s="22">
        <v>18.856441737308199</v>
      </c>
      <c r="BB206" s="44">
        <v>17255</v>
      </c>
      <c r="BC206" s="42">
        <f t="shared" si="6"/>
        <v>0.2800336267559918</v>
      </c>
      <c r="BD206" s="99"/>
    </row>
    <row r="207" spans="1:56" x14ac:dyDescent="0.25">
      <c r="A207" s="114"/>
      <c r="B207" s="22" t="s">
        <v>74</v>
      </c>
      <c r="C207" s="22"/>
      <c r="D207" s="22" t="s">
        <v>829</v>
      </c>
      <c r="E207" s="22"/>
      <c r="F207" s="22"/>
      <c r="G207" s="168">
        <v>4300</v>
      </c>
      <c r="H207" s="169">
        <v>5238</v>
      </c>
      <c r="I207" s="28" t="s">
        <v>105</v>
      </c>
      <c r="J207" s="28" t="s">
        <v>599</v>
      </c>
      <c r="K207" s="28" t="s">
        <v>213</v>
      </c>
      <c r="L207" s="29">
        <v>35</v>
      </c>
      <c r="M207" s="22">
        <v>16</v>
      </c>
      <c r="N207" s="22" t="s">
        <v>73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43">
        <v>412647.64972782659</v>
      </c>
      <c r="AG207" s="43">
        <v>376932.69</v>
      </c>
      <c r="AH207" s="22" t="s">
        <v>848</v>
      </c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181"/>
      <c r="AZ207" s="22">
        <v>10499.632477709978</v>
      </c>
      <c r="BA207" s="22">
        <v>23.1</v>
      </c>
      <c r="BB207" s="22">
        <v>235798.65698732948</v>
      </c>
      <c r="BC207" s="185">
        <f t="shared" si="6"/>
        <v>3.8268069023676592</v>
      </c>
      <c r="BD207" s="99"/>
    </row>
    <row r="208" spans="1:56" x14ac:dyDescent="0.3">
      <c r="A208" s="114"/>
      <c r="B208" s="22" t="s">
        <v>74</v>
      </c>
      <c r="C208" s="22"/>
      <c r="D208" s="22" t="s">
        <v>830</v>
      </c>
      <c r="E208" s="22"/>
      <c r="F208" s="22"/>
      <c r="G208" s="129"/>
      <c r="H208" s="130"/>
      <c r="I208" s="28" t="s">
        <v>600</v>
      </c>
      <c r="J208" s="28" t="s">
        <v>601</v>
      </c>
      <c r="K208" s="28" t="s">
        <v>602</v>
      </c>
      <c r="L208" s="29"/>
      <c r="M208" s="22">
        <v>16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43">
        <v>110000</v>
      </c>
      <c r="AG208" s="43">
        <f>85570.99+220578.91</f>
        <v>306149.90000000002</v>
      </c>
      <c r="AH208" s="22" t="s">
        <v>848</v>
      </c>
      <c r="AI208" s="22" t="s">
        <v>123</v>
      </c>
      <c r="AJ208" s="22" t="s">
        <v>603</v>
      </c>
      <c r="AK208" s="22">
        <v>110000</v>
      </c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193"/>
      <c r="AZ208" s="22"/>
      <c r="BA208" s="22"/>
      <c r="BB208" s="22"/>
      <c r="BC208" s="185">
        <f t="shared" si="6"/>
        <v>0</v>
      </c>
      <c r="BD208" s="99"/>
    </row>
    <row r="209" spans="1:56" x14ac:dyDescent="0.25">
      <c r="A209" s="98"/>
      <c r="B209" s="22" t="s">
        <v>66</v>
      </c>
      <c r="C209" s="22"/>
      <c r="D209" s="22" t="s">
        <v>778</v>
      </c>
      <c r="E209" s="22"/>
      <c r="F209" s="27"/>
      <c r="G209" s="166">
        <v>6700</v>
      </c>
      <c r="H209" s="167">
        <v>6999</v>
      </c>
      <c r="I209" s="28" t="s">
        <v>594</v>
      </c>
      <c r="J209" s="28" t="s">
        <v>595</v>
      </c>
      <c r="K209" s="28" t="s">
        <v>596</v>
      </c>
      <c r="L209" s="29">
        <v>42</v>
      </c>
      <c r="M209" s="22">
        <v>16</v>
      </c>
      <c r="N209" s="22" t="s">
        <v>69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43">
        <v>123324.2</v>
      </c>
      <c r="AG209" s="43" t="s">
        <v>806</v>
      </c>
      <c r="AH209" s="27" t="s">
        <v>801</v>
      </c>
      <c r="AI209" s="22"/>
      <c r="AJ209" s="29"/>
      <c r="AK209" s="43"/>
      <c r="AL209" s="43"/>
      <c r="AM209" s="22"/>
      <c r="AN209" s="43"/>
      <c r="AO209" s="43"/>
      <c r="AP209" s="22"/>
      <c r="AQ209" s="43"/>
      <c r="AR209" s="43"/>
      <c r="AS209" s="22"/>
      <c r="AT209" s="43"/>
      <c r="AU209" s="43"/>
      <c r="AV209" s="22"/>
      <c r="AW209" s="22"/>
      <c r="AX209" s="22"/>
      <c r="AY209" s="181"/>
      <c r="AZ209" s="57">
        <v>2453.0900792970792</v>
      </c>
      <c r="BA209" s="57">
        <v>32.434194191025661</v>
      </c>
      <c r="BB209" s="62">
        <v>79564</v>
      </c>
      <c r="BC209" s="42">
        <f t="shared" si="6"/>
        <v>1.2912544467814391</v>
      </c>
      <c r="BD209" s="99"/>
    </row>
    <row r="210" spans="1:56" s="22" customFormat="1" x14ac:dyDescent="0.25">
      <c r="A210" s="98"/>
      <c r="B210" s="22" t="s">
        <v>66</v>
      </c>
      <c r="D210" s="22" t="s">
        <v>778</v>
      </c>
      <c r="F210" s="27"/>
      <c r="G210" s="166">
        <v>3000</v>
      </c>
      <c r="H210" s="167">
        <v>3099</v>
      </c>
      <c r="I210" s="28" t="s">
        <v>597</v>
      </c>
      <c r="J210" s="28" t="s">
        <v>594</v>
      </c>
      <c r="K210" s="28" t="s">
        <v>598</v>
      </c>
      <c r="L210" s="29">
        <v>35</v>
      </c>
      <c r="M210" s="22">
        <v>16</v>
      </c>
      <c r="N210" s="22" t="s">
        <v>69</v>
      </c>
      <c r="AF210" s="43">
        <v>14859.85</v>
      </c>
      <c r="AG210" s="43">
        <v>191892.52</v>
      </c>
      <c r="AH210" s="27" t="s">
        <v>801</v>
      </c>
      <c r="AJ210" s="29"/>
      <c r="AK210" s="43"/>
      <c r="AL210" s="43"/>
      <c r="AN210" s="43"/>
      <c r="AO210" s="43"/>
      <c r="AQ210" s="43"/>
      <c r="AR210" s="43"/>
      <c r="AT210" s="43"/>
      <c r="AU210" s="43"/>
      <c r="AY210" s="181"/>
      <c r="AZ210" s="57">
        <v>436</v>
      </c>
      <c r="BA210" s="57">
        <v>22</v>
      </c>
      <c r="BB210" s="62">
        <v>9587</v>
      </c>
      <c r="BC210" s="42">
        <f t="shared" si="6"/>
        <v>0.15558866297940849</v>
      </c>
      <c r="BD210" s="203"/>
    </row>
    <row r="211" spans="1:56" s="22" customFormat="1" x14ac:dyDescent="0.25">
      <c r="A211" s="98"/>
      <c r="B211" s="22" t="s">
        <v>66</v>
      </c>
      <c r="D211" s="22" t="s">
        <v>778</v>
      </c>
      <c r="F211" s="27"/>
      <c r="G211" s="166"/>
      <c r="H211" s="167"/>
      <c r="I211" s="28" t="s">
        <v>604</v>
      </c>
      <c r="J211" s="28" t="s">
        <v>598</v>
      </c>
      <c r="K211" s="28" t="s">
        <v>75</v>
      </c>
      <c r="L211" s="29"/>
      <c r="M211" s="22">
        <v>16</v>
      </c>
      <c r="N211" s="22" t="s">
        <v>69</v>
      </c>
      <c r="AF211" s="43"/>
      <c r="AG211" s="43" t="s">
        <v>806</v>
      </c>
      <c r="AH211" s="27" t="s">
        <v>801</v>
      </c>
      <c r="AJ211" s="29"/>
      <c r="AK211" s="43"/>
      <c r="AL211" s="43"/>
      <c r="AN211" s="43"/>
      <c r="AO211" s="43"/>
      <c r="AQ211" s="43"/>
      <c r="AR211" s="43"/>
      <c r="AT211" s="43"/>
      <c r="AU211" s="43"/>
      <c r="AY211" s="181"/>
      <c r="AZ211" s="57"/>
      <c r="BA211" s="57"/>
      <c r="BB211" s="62">
        <v>3828</v>
      </c>
      <c r="BC211" s="42">
        <f t="shared" si="6"/>
        <v>6.2125107112253643E-2</v>
      </c>
      <c r="BD211" s="203"/>
    </row>
    <row r="212" spans="1:56" x14ac:dyDescent="0.25">
      <c r="A212" s="98"/>
      <c r="B212" s="22" t="s">
        <v>66</v>
      </c>
      <c r="C212" s="22"/>
      <c r="D212" s="22" t="s">
        <v>778</v>
      </c>
      <c r="E212" s="22"/>
      <c r="F212" s="27"/>
      <c r="G212" s="166">
        <v>7000</v>
      </c>
      <c r="H212" s="167">
        <v>7099</v>
      </c>
      <c r="I212" s="28" t="s">
        <v>598</v>
      </c>
      <c r="J212" s="28" t="s">
        <v>605</v>
      </c>
      <c r="K212" s="28" t="s">
        <v>75</v>
      </c>
      <c r="L212" s="29">
        <v>53</v>
      </c>
      <c r="M212" s="22">
        <v>16</v>
      </c>
      <c r="N212" s="22" t="s">
        <v>69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43">
        <v>40575.9</v>
      </c>
      <c r="AG212" s="43" t="s">
        <v>806</v>
      </c>
      <c r="AH212" s="27" t="s">
        <v>801</v>
      </c>
      <c r="AI212" s="22"/>
      <c r="AJ212" s="29"/>
      <c r="AK212" s="43"/>
      <c r="AL212" s="43"/>
      <c r="AM212" s="22"/>
      <c r="AN212" s="43"/>
      <c r="AO212" s="43"/>
      <c r="AP212" s="22"/>
      <c r="AQ212" s="43"/>
      <c r="AR212" s="43"/>
      <c r="AS212" s="22"/>
      <c r="AT212" s="43"/>
      <c r="AU212" s="43"/>
      <c r="AV212" s="22"/>
      <c r="AW212" s="22"/>
      <c r="AX212" s="22"/>
      <c r="AY212" s="181"/>
      <c r="AZ212" s="57">
        <v>1120.6118398163151</v>
      </c>
      <c r="BA212" s="57">
        <v>23.360452807897303</v>
      </c>
      <c r="BB212" s="62">
        <v>26178</v>
      </c>
      <c r="BC212" s="42">
        <f t="shared" si="6"/>
        <v>0.42484614785385993</v>
      </c>
      <c r="BD212" s="99"/>
    </row>
    <row r="213" spans="1:56" x14ac:dyDescent="0.3">
      <c r="A213" s="98"/>
      <c r="B213" s="57" t="s">
        <v>66</v>
      </c>
      <c r="D213" s="57" t="s">
        <v>214</v>
      </c>
      <c r="E213" s="58"/>
      <c r="G213" s="121"/>
      <c r="H213" s="122"/>
      <c r="I213" s="33" t="s">
        <v>188</v>
      </c>
      <c r="J213" s="60" t="s">
        <v>91</v>
      </c>
      <c r="K213" s="60" t="s">
        <v>215</v>
      </c>
      <c r="L213" s="59">
        <v>73</v>
      </c>
      <c r="M213" s="57">
        <v>16</v>
      </c>
      <c r="N213" s="57" t="s">
        <v>71</v>
      </c>
      <c r="AB213" s="59"/>
      <c r="AE213" s="61"/>
      <c r="AF213" s="61">
        <v>297233</v>
      </c>
      <c r="AY213" s="128" t="s">
        <v>367</v>
      </c>
      <c r="AZ213" s="62"/>
      <c r="BA213" s="62"/>
      <c r="BB213" s="41"/>
      <c r="BC213" s="42">
        <f t="shared" si="6"/>
        <v>0</v>
      </c>
      <c r="BD213" s="99"/>
    </row>
    <row r="214" spans="1:56" x14ac:dyDescent="0.25">
      <c r="A214" s="114"/>
      <c r="B214" s="22" t="s">
        <v>66</v>
      </c>
      <c r="C214" s="22"/>
      <c r="D214" s="22" t="s">
        <v>872</v>
      </c>
      <c r="E214" s="22"/>
      <c r="F214" s="27"/>
      <c r="G214" s="166">
        <v>4800</v>
      </c>
      <c r="H214" s="167">
        <v>4899</v>
      </c>
      <c r="I214" s="28" t="s">
        <v>606</v>
      </c>
      <c r="J214" s="28" t="s">
        <v>607</v>
      </c>
      <c r="K214" s="28" t="s">
        <v>75</v>
      </c>
      <c r="L214" s="29">
        <v>70</v>
      </c>
      <c r="M214" s="22">
        <v>17</v>
      </c>
      <c r="N214" s="22" t="s">
        <v>69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43">
        <v>31486.7</v>
      </c>
      <c r="AG214" s="43" t="s">
        <v>980</v>
      </c>
      <c r="AH214" s="27" t="s">
        <v>957</v>
      </c>
      <c r="AI214" s="22"/>
      <c r="AJ214" s="29"/>
      <c r="AK214" s="43"/>
      <c r="AL214" s="43"/>
      <c r="AM214" s="22"/>
      <c r="AN214" s="43"/>
      <c r="AO214" s="43"/>
      <c r="AP214" s="22"/>
      <c r="AQ214" s="43"/>
      <c r="AR214" s="43"/>
      <c r="AS214" s="22"/>
      <c r="AT214" s="43"/>
      <c r="AU214" s="43"/>
      <c r="AV214" s="22"/>
      <c r="AW214" s="22"/>
      <c r="AX214" s="22"/>
      <c r="AY214" s="181"/>
      <c r="AZ214" s="57">
        <v>923.38049633694504</v>
      </c>
      <c r="BA214" s="57">
        <v>21.999598302742733</v>
      </c>
      <c r="BB214" s="62">
        <v>20314</v>
      </c>
      <c r="BC214" s="42">
        <f t="shared" si="6"/>
        <v>0.32967853340603986</v>
      </c>
      <c r="BD214" s="99"/>
    </row>
    <row r="215" spans="1:56" x14ac:dyDescent="0.25">
      <c r="A215" s="114"/>
      <c r="B215" s="22" t="s">
        <v>66</v>
      </c>
      <c r="C215" s="22"/>
      <c r="D215" s="22" t="s">
        <v>872</v>
      </c>
      <c r="E215" s="22"/>
      <c r="F215" s="27"/>
      <c r="G215" s="254">
        <v>13000</v>
      </c>
      <c r="H215" s="255">
        <v>13004</v>
      </c>
      <c r="I215" s="28" t="s">
        <v>608</v>
      </c>
      <c r="J215" s="28" t="s">
        <v>606</v>
      </c>
      <c r="K215" s="28" t="s">
        <v>75</v>
      </c>
      <c r="L215" s="29">
        <v>56</v>
      </c>
      <c r="M215" s="22">
        <v>17</v>
      </c>
      <c r="N215" s="22" t="s">
        <v>69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43">
        <v>8129.75</v>
      </c>
      <c r="AG215" s="43" t="s">
        <v>980</v>
      </c>
      <c r="AH215" s="27" t="s">
        <v>957</v>
      </c>
      <c r="AI215" s="22"/>
      <c r="AJ215" s="29"/>
      <c r="AK215" s="43"/>
      <c r="AL215" s="43"/>
      <c r="AM215" s="22"/>
      <c r="AN215" s="43"/>
      <c r="AO215" s="43"/>
      <c r="AP215" s="22"/>
      <c r="AQ215" s="43"/>
      <c r="AR215" s="43"/>
      <c r="AS215" s="22"/>
      <c r="AT215" s="43"/>
      <c r="AU215" s="43"/>
      <c r="AV215" s="22"/>
      <c r="AW215" s="22"/>
      <c r="AX215" s="22"/>
      <c r="AY215" s="181"/>
      <c r="AZ215" s="57">
        <v>238</v>
      </c>
      <c r="BA215" s="57">
        <v>22</v>
      </c>
      <c r="BB215" s="62">
        <v>5245</v>
      </c>
      <c r="BC215" s="42">
        <f t="shared" si="6"/>
        <v>8.5121783386564884E-2</v>
      </c>
      <c r="BD215" s="99"/>
    </row>
    <row r="216" spans="1:56" x14ac:dyDescent="0.25">
      <c r="A216" s="98"/>
      <c r="B216" s="22" t="s">
        <v>66</v>
      </c>
      <c r="C216" s="22"/>
      <c r="D216" s="22" t="s">
        <v>872</v>
      </c>
      <c r="E216" s="22"/>
      <c r="F216" s="27"/>
      <c r="G216" s="166">
        <v>4500</v>
      </c>
      <c r="H216" s="167">
        <v>4699</v>
      </c>
      <c r="I216" s="28" t="s">
        <v>609</v>
      </c>
      <c r="J216" s="28" t="s">
        <v>607</v>
      </c>
      <c r="K216" s="28" t="s">
        <v>610</v>
      </c>
      <c r="L216" s="29">
        <v>61</v>
      </c>
      <c r="M216" s="22">
        <v>17</v>
      </c>
      <c r="N216" s="22" t="s">
        <v>69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43">
        <v>75001.400000000009</v>
      </c>
      <c r="AG216" s="43" t="s">
        <v>980</v>
      </c>
      <c r="AH216" s="27" t="s">
        <v>957</v>
      </c>
      <c r="AI216" s="22"/>
      <c r="AJ216" s="29"/>
      <c r="AK216" s="43"/>
      <c r="AL216" s="43"/>
      <c r="AM216" s="22"/>
      <c r="AN216" s="43"/>
      <c r="AO216" s="43"/>
      <c r="AP216" s="22"/>
      <c r="AQ216" s="43"/>
      <c r="AR216" s="43"/>
      <c r="AS216" s="22"/>
      <c r="AT216" s="43"/>
      <c r="AU216" s="43"/>
      <c r="AV216" s="22"/>
      <c r="AW216" s="22"/>
      <c r="AX216" s="22"/>
      <c r="AY216" s="181"/>
      <c r="AZ216" s="57">
        <v>2199.4495919465662</v>
      </c>
      <c r="BA216" s="57">
        <v>22.00004954747585</v>
      </c>
      <c r="BB216" s="62">
        <v>48388</v>
      </c>
      <c r="BC216" s="42">
        <f t="shared" si="6"/>
        <v>0.78529511048791256</v>
      </c>
      <c r="BD216" s="99"/>
    </row>
    <row r="217" spans="1:56" x14ac:dyDescent="0.25">
      <c r="B217" s="22" t="s">
        <v>66</v>
      </c>
      <c r="C217" s="22"/>
      <c r="D217" s="22" t="s">
        <v>855</v>
      </c>
      <c r="E217" s="22"/>
      <c r="F217" s="22"/>
      <c r="G217" s="168">
        <v>3206</v>
      </c>
      <c r="H217" s="169">
        <v>4099</v>
      </c>
      <c r="I217" s="28" t="s">
        <v>611</v>
      </c>
      <c r="J217" s="28" t="s">
        <v>188</v>
      </c>
      <c r="K217" s="28" t="s">
        <v>456</v>
      </c>
      <c r="L217" s="29">
        <v>23</v>
      </c>
      <c r="M217" s="22">
        <v>17</v>
      </c>
      <c r="N217" s="22" t="s">
        <v>102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43">
        <v>208043.55</v>
      </c>
      <c r="AG217" s="43">
        <f>202188.7+5979.44+161358</f>
        <v>369526.14</v>
      </c>
      <c r="AH217" s="22" t="s">
        <v>957</v>
      </c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181"/>
      <c r="AZ217" s="57">
        <v>5810</v>
      </c>
      <c r="BA217" s="57">
        <v>24</v>
      </c>
      <c r="BB217" s="57">
        <v>126087</v>
      </c>
      <c r="BC217" s="42">
        <f t="shared" si="6"/>
        <v>2.0462822310508688</v>
      </c>
    </row>
    <row r="218" spans="1:56" x14ac:dyDescent="0.25">
      <c r="A218" s="22"/>
      <c r="B218" s="22" t="s">
        <v>66</v>
      </c>
      <c r="C218" s="22"/>
      <c r="D218" s="22" t="s">
        <v>872</v>
      </c>
      <c r="E218" s="22"/>
      <c r="F218" s="27"/>
      <c r="G218" s="166">
        <v>4300</v>
      </c>
      <c r="H218" s="167">
        <v>4399</v>
      </c>
      <c r="I218" s="28" t="s">
        <v>612</v>
      </c>
      <c r="J218" s="28" t="s">
        <v>607</v>
      </c>
      <c r="K218" s="28" t="s">
        <v>75</v>
      </c>
      <c r="L218" s="29">
        <v>47</v>
      </c>
      <c r="M218" s="22">
        <v>17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>
        <v>29</v>
      </c>
      <c r="AF218" s="43">
        <v>29443.8</v>
      </c>
      <c r="AG218" s="43" t="s">
        <v>980</v>
      </c>
      <c r="AH218" s="27" t="s">
        <v>957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863</v>
      </c>
      <c r="BA218" s="57">
        <v>22</v>
      </c>
      <c r="BB218" s="62">
        <v>18996</v>
      </c>
      <c r="BC218" s="42">
        <f t="shared" si="6"/>
        <v>0.30828854093635583</v>
      </c>
    </row>
    <row r="219" spans="1:56" x14ac:dyDescent="0.25">
      <c r="B219" s="22" t="s">
        <v>66</v>
      </c>
      <c r="C219" s="22"/>
      <c r="D219" s="22" t="s">
        <v>872</v>
      </c>
      <c r="E219" s="22"/>
      <c r="F219" s="27"/>
      <c r="G219" s="166">
        <v>4400</v>
      </c>
      <c r="H219" s="167">
        <v>4499</v>
      </c>
      <c r="I219" s="28" t="s">
        <v>616</v>
      </c>
      <c r="J219" s="28" t="s">
        <v>456</v>
      </c>
      <c r="K219" s="28" t="s">
        <v>607</v>
      </c>
      <c r="L219" s="29">
        <v>43</v>
      </c>
      <c r="M219" s="22">
        <v>17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9896.75</v>
      </c>
      <c r="AG219" s="43" t="s">
        <v>980</v>
      </c>
      <c r="AH219" s="27" t="s">
        <v>957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290</v>
      </c>
      <c r="BA219" s="57">
        <v>22</v>
      </c>
      <c r="BB219" s="62">
        <v>6385</v>
      </c>
      <c r="BC219" s="42">
        <f t="shared" si="6"/>
        <v>0.10362299083378775</v>
      </c>
    </row>
    <row r="220" spans="1:56" x14ac:dyDescent="0.25">
      <c r="A220" s="22"/>
      <c r="B220" s="22" t="s">
        <v>66</v>
      </c>
      <c r="C220" s="22"/>
      <c r="D220" s="22" t="s">
        <v>872</v>
      </c>
      <c r="E220" s="22"/>
      <c r="F220" s="27"/>
      <c r="G220" s="166">
        <v>4700</v>
      </c>
      <c r="H220" s="167">
        <v>4799</v>
      </c>
      <c r="I220" s="28" t="s">
        <v>617</v>
      </c>
      <c r="J220" s="28" t="s">
        <v>607</v>
      </c>
      <c r="K220" s="28" t="s">
        <v>75</v>
      </c>
      <c r="L220" s="29">
        <v>58</v>
      </c>
      <c r="M220" s="22">
        <v>17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20179.45</v>
      </c>
      <c r="AG220" s="43" t="s">
        <v>980</v>
      </c>
      <c r="AH220" s="27" t="s">
        <v>957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592</v>
      </c>
      <c r="BA220" s="57">
        <v>22</v>
      </c>
      <c r="BB220" s="62">
        <v>13019</v>
      </c>
      <c r="BC220" s="42">
        <f t="shared" si="6"/>
        <v>0.21128703487315312</v>
      </c>
    </row>
    <row r="221" spans="1:56" x14ac:dyDescent="0.25">
      <c r="A221" s="22"/>
      <c r="B221" s="22" t="s">
        <v>66</v>
      </c>
      <c r="C221" s="22"/>
      <c r="D221" s="22" t="s">
        <v>872</v>
      </c>
      <c r="E221" s="22"/>
      <c r="F221" s="22"/>
      <c r="G221" s="168">
        <v>3900</v>
      </c>
      <c r="H221" s="169">
        <v>4399</v>
      </c>
      <c r="I221" s="28" t="s">
        <v>618</v>
      </c>
      <c r="J221" s="28" t="s">
        <v>456</v>
      </c>
      <c r="K221" s="28" t="s">
        <v>619</v>
      </c>
      <c r="L221" s="29">
        <v>40</v>
      </c>
      <c r="M221" s="22">
        <v>17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94883.25</v>
      </c>
      <c r="AG221" s="43">
        <f>67209.73+317720.2+5979.45</f>
        <v>390909.38</v>
      </c>
      <c r="AH221" s="22" t="s">
        <v>957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3" t="s">
        <v>981</v>
      </c>
      <c r="AZ221" s="57">
        <v>3064.6156631486419</v>
      </c>
      <c r="BA221" s="57">
        <v>18.764180021490301</v>
      </c>
      <c r="BB221" s="57">
        <v>57505</v>
      </c>
      <c r="BC221" s="42">
        <f t="shared" si="6"/>
        <v>0.93325608267767657</v>
      </c>
    </row>
    <row r="222" spans="1:56" x14ac:dyDescent="0.25">
      <c r="B222" s="22" t="s">
        <v>66</v>
      </c>
      <c r="C222" s="22"/>
      <c r="D222" s="22" t="s">
        <v>872</v>
      </c>
      <c r="E222" s="22"/>
      <c r="F222" s="27"/>
      <c r="G222" s="166">
        <v>12900</v>
      </c>
      <c r="H222" s="167">
        <v>13099</v>
      </c>
      <c r="I222" s="28" t="s">
        <v>623</v>
      </c>
      <c r="J222" s="28" t="s">
        <v>606</v>
      </c>
      <c r="K222" s="28" t="s">
        <v>607</v>
      </c>
      <c r="L222" s="29">
        <v>44.605655799425499</v>
      </c>
      <c r="M222" s="22">
        <v>17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85590.659</v>
      </c>
      <c r="AG222" s="43" t="s">
        <v>980</v>
      </c>
      <c r="AH222" s="27" t="s">
        <v>957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2509.9899999999998</v>
      </c>
      <c r="BA222" s="57">
        <v>22</v>
      </c>
      <c r="BB222" s="62">
        <v>55219.78</v>
      </c>
      <c r="BC222" s="42">
        <f t="shared" si="6"/>
        <v>0.89616895172807765</v>
      </c>
    </row>
    <row r="223" spans="1:56" x14ac:dyDescent="0.25">
      <c r="B223" s="57" t="s">
        <v>66</v>
      </c>
      <c r="D223" s="57" t="s">
        <v>335</v>
      </c>
      <c r="E223" s="58"/>
      <c r="G223" s="142">
        <v>10500</v>
      </c>
      <c r="H223" s="143">
        <v>10599</v>
      </c>
      <c r="I223" s="76" t="s">
        <v>186</v>
      </c>
      <c r="J223" s="80" t="s">
        <v>75</v>
      </c>
      <c r="K223" s="80" t="s">
        <v>187</v>
      </c>
      <c r="L223" s="74">
        <v>59</v>
      </c>
      <c r="M223" s="79">
        <v>17</v>
      </c>
      <c r="N223" s="79" t="s">
        <v>69</v>
      </c>
      <c r="AB223" s="59">
        <v>0</v>
      </c>
      <c r="AF223" s="119">
        <v>30665.200000000001</v>
      </c>
      <c r="AG223" s="61" t="s">
        <v>336</v>
      </c>
      <c r="AY223" s="128" t="s">
        <v>368</v>
      </c>
      <c r="AZ223" s="81">
        <v>581.86934333212503</v>
      </c>
      <c r="BA223" s="74">
        <v>34</v>
      </c>
      <c r="BB223" s="82">
        <v>19784</v>
      </c>
      <c r="BC223" s="42">
        <f t="shared" si="6"/>
        <v>0.32107709485601515</v>
      </c>
    </row>
    <row r="224" spans="1:56" x14ac:dyDescent="0.25">
      <c r="B224" s="57" t="s">
        <v>66</v>
      </c>
      <c r="D224" s="57" t="s">
        <v>335</v>
      </c>
      <c r="E224" s="58"/>
      <c r="G224" s="142">
        <v>4100</v>
      </c>
      <c r="H224" s="143">
        <v>4399</v>
      </c>
      <c r="I224" s="76" t="s">
        <v>187</v>
      </c>
      <c r="J224" s="80" t="s">
        <v>75</v>
      </c>
      <c r="K224" s="80" t="s">
        <v>188</v>
      </c>
      <c r="L224" s="74">
        <v>58.915724710258978</v>
      </c>
      <c r="M224" s="79">
        <v>17</v>
      </c>
      <c r="N224" s="79" t="s">
        <v>69</v>
      </c>
      <c r="AB224" s="59">
        <v>2</v>
      </c>
      <c r="AF224" s="119">
        <v>43331.8</v>
      </c>
      <c r="AG224" s="61" t="s">
        <v>336</v>
      </c>
      <c r="AY224" s="128" t="s">
        <v>368</v>
      </c>
      <c r="AZ224" s="81">
        <v>1188.8878066785098</v>
      </c>
      <c r="BA224" s="74">
        <v>23.514413927839747</v>
      </c>
      <c r="BB224" s="82">
        <v>27956</v>
      </c>
      <c r="BC224" s="42">
        <f t="shared" si="6"/>
        <v>0.45370153981979178</v>
      </c>
    </row>
    <row r="225" spans="2:55" x14ac:dyDescent="0.25">
      <c r="B225" s="57" t="s">
        <v>66</v>
      </c>
      <c r="D225" s="57" t="s">
        <v>335</v>
      </c>
      <c r="E225" s="58"/>
      <c r="G225" s="142">
        <v>3700</v>
      </c>
      <c r="H225" s="143">
        <v>3799</v>
      </c>
      <c r="I225" s="76" t="s">
        <v>189</v>
      </c>
      <c r="J225" s="80" t="s">
        <v>188</v>
      </c>
      <c r="K225" s="80" t="s">
        <v>188</v>
      </c>
      <c r="L225" s="74">
        <v>51</v>
      </c>
      <c r="M225" s="79">
        <v>17</v>
      </c>
      <c r="N225" s="79" t="s">
        <v>69</v>
      </c>
      <c r="Q225" s="59"/>
      <c r="R225" s="59"/>
      <c r="S225" s="63"/>
      <c r="T225" s="59"/>
      <c r="V225" s="59"/>
      <c r="W225" s="61"/>
      <c r="X225" s="61"/>
      <c r="Y225" s="61"/>
      <c r="Z225" s="61"/>
      <c r="AA225" s="61"/>
      <c r="AB225" s="57">
        <v>4</v>
      </c>
      <c r="AC225" s="61"/>
      <c r="AD225" s="61"/>
      <c r="AF225" s="119">
        <v>47671.8</v>
      </c>
      <c r="AG225" s="61" t="s">
        <v>336</v>
      </c>
      <c r="AY225" s="128" t="s">
        <v>368</v>
      </c>
      <c r="AZ225" s="81">
        <v>1281.5067496377101</v>
      </c>
      <c r="BA225" s="74">
        <v>24</v>
      </c>
      <c r="BB225" s="82">
        <v>30756</v>
      </c>
      <c r="BC225" s="42">
        <f t="shared" si="6"/>
        <v>0.49914310197086548</v>
      </c>
    </row>
    <row r="226" spans="2:55" x14ac:dyDescent="0.25">
      <c r="B226" s="57" t="s">
        <v>66</v>
      </c>
      <c r="D226" s="57" t="s">
        <v>889</v>
      </c>
      <c r="F226" s="57"/>
      <c r="G226" s="138">
        <v>2599</v>
      </c>
      <c r="H226" s="139">
        <v>2405</v>
      </c>
      <c r="I226" s="60" t="s">
        <v>613</v>
      </c>
      <c r="J226" s="60" t="s">
        <v>614</v>
      </c>
      <c r="K226" s="60" t="s">
        <v>615</v>
      </c>
      <c r="L226" s="59">
        <v>23</v>
      </c>
      <c r="M226" s="57">
        <v>17</v>
      </c>
      <c r="N226" s="57" t="s">
        <v>71</v>
      </c>
      <c r="AF226" s="61">
        <v>14701.5</v>
      </c>
      <c r="AG226" s="61" t="s">
        <v>906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445.47490684224601</v>
      </c>
      <c r="BA226" s="57">
        <v>20.001126580077511</v>
      </c>
      <c r="BB226" s="57">
        <v>8910</v>
      </c>
      <c r="BC226" s="42">
        <f t="shared" si="6"/>
        <v>0.14460154241645246</v>
      </c>
    </row>
    <row r="227" spans="2:55" x14ac:dyDescent="0.25">
      <c r="B227" s="57" t="s">
        <v>66</v>
      </c>
      <c r="D227" s="57" t="s">
        <v>335</v>
      </c>
      <c r="E227" s="58"/>
      <c r="G227" s="142"/>
      <c r="H227" s="143"/>
      <c r="I227" s="76" t="s">
        <v>324</v>
      </c>
      <c r="J227" s="80" t="s">
        <v>188</v>
      </c>
      <c r="K227" s="80" t="s">
        <v>187</v>
      </c>
      <c r="L227" s="74"/>
      <c r="M227" s="79">
        <v>17</v>
      </c>
      <c r="N227" s="79" t="s">
        <v>69</v>
      </c>
      <c r="AB227" s="59"/>
      <c r="AF227" s="119">
        <v>5000</v>
      </c>
      <c r="AG227" s="61" t="s">
        <v>336</v>
      </c>
      <c r="AY227" s="128" t="s">
        <v>368</v>
      </c>
      <c r="AZ227" s="81"/>
      <c r="BA227" s="74"/>
      <c r="BB227" s="82"/>
      <c r="BC227" s="42">
        <f t="shared" si="6"/>
        <v>0</v>
      </c>
    </row>
    <row r="228" spans="2:55" x14ac:dyDescent="0.25">
      <c r="B228" s="57" t="s">
        <v>66</v>
      </c>
      <c r="D228" s="57" t="s">
        <v>889</v>
      </c>
      <c r="G228" s="125">
        <v>1700</v>
      </c>
      <c r="H228" s="126">
        <v>1799</v>
      </c>
      <c r="I228" s="60" t="s">
        <v>621</v>
      </c>
      <c r="J228" s="60" t="s">
        <v>622</v>
      </c>
      <c r="K228" s="60" t="s">
        <v>75</v>
      </c>
      <c r="L228" s="59">
        <v>46</v>
      </c>
      <c r="M228" s="57">
        <v>17</v>
      </c>
      <c r="N228" s="57" t="s">
        <v>69</v>
      </c>
      <c r="AF228" s="61">
        <v>33267.65</v>
      </c>
      <c r="AG228" s="61">
        <v>16840.919999999998</v>
      </c>
      <c r="AY228" s="127"/>
      <c r="AZ228" s="57">
        <v>940.00801729924092</v>
      </c>
      <c r="BA228" s="57">
        <v>22.832783981636506</v>
      </c>
      <c r="BB228" s="62">
        <v>21463</v>
      </c>
      <c r="BC228" s="42">
        <f t="shared" si="6"/>
        <v>0.34832580301731975</v>
      </c>
    </row>
    <row r="229" spans="2:55" x14ac:dyDescent="0.25">
      <c r="B229" s="57" t="s">
        <v>66</v>
      </c>
      <c r="D229" s="57" t="s">
        <v>889</v>
      </c>
      <c r="G229" s="125">
        <v>10800</v>
      </c>
      <c r="H229" s="126">
        <v>10899</v>
      </c>
      <c r="I229" s="60" t="s">
        <v>624</v>
      </c>
      <c r="J229" s="60" t="s">
        <v>621</v>
      </c>
      <c r="K229" s="60" t="s">
        <v>75</v>
      </c>
      <c r="L229" s="59">
        <v>39</v>
      </c>
      <c r="M229" s="57">
        <v>17</v>
      </c>
      <c r="N229" s="57" t="s">
        <v>69</v>
      </c>
      <c r="AF229" s="61">
        <v>7779.45</v>
      </c>
      <c r="AG229" s="61" t="s">
        <v>906</v>
      </c>
      <c r="AY229" s="127"/>
      <c r="AZ229" s="57">
        <v>251</v>
      </c>
      <c r="BA229" s="57">
        <v>20</v>
      </c>
      <c r="BB229" s="62">
        <v>5019</v>
      </c>
      <c r="BC229" s="42">
        <f t="shared" si="6"/>
        <v>8.145400015579965E-2</v>
      </c>
    </row>
    <row r="230" spans="2:55" x14ac:dyDescent="0.25">
      <c r="B230" s="22" t="s">
        <v>66</v>
      </c>
      <c r="C230" s="22"/>
      <c r="D230" s="22" t="s">
        <v>779</v>
      </c>
      <c r="E230" s="22"/>
      <c r="F230" s="27"/>
      <c r="G230" s="166">
        <v>4000</v>
      </c>
      <c r="H230" s="167">
        <v>4299</v>
      </c>
      <c r="I230" s="28" t="s">
        <v>625</v>
      </c>
      <c r="J230" s="28" t="s">
        <v>626</v>
      </c>
      <c r="K230" s="28" t="s">
        <v>627</v>
      </c>
      <c r="L230" s="29">
        <v>27.134689635845625</v>
      </c>
      <c r="M230" s="22">
        <v>18</v>
      </c>
      <c r="N230" s="22" t="s">
        <v>69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43">
        <v>95575.727999999959</v>
      </c>
      <c r="AG230" s="43">
        <f>13210.29+74811.69</f>
        <v>88021.98000000001</v>
      </c>
      <c r="AH230" s="27" t="s">
        <v>868</v>
      </c>
      <c r="AI230" s="22"/>
      <c r="AJ230" s="29"/>
      <c r="AK230" s="43"/>
      <c r="AL230" s="43"/>
      <c r="AM230" s="22"/>
      <c r="AN230" s="43"/>
      <c r="AO230" s="43"/>
      <c r="AP230" s="22"/>
      <c r="AQ230" s="43"/>
      <c r="AR230" s="43"/>
      <c r="AS230" s="22"/>
      <c r="AT230" s="43"/>
      <c r="AU230" s="43"/>
      <c r="AV230" s="22"/>
      <c r="AW230" s="22"/>
      <c r="AX230" s="22"/>
      <c r="AY230" s="181"/>
      <c r="AZ230" s="57">
        <v>2569.2399999999993</v>
      </c>
      <c r="BA230" s="57">
        <v>24</v>
      </c>
      <c r="BB230" s="62">
        <v>61661.759999999973</v>
      </c>
      <c r="BC230" s="42">
        <f t="shared" si="6"/>
        <v>1.0007166783516395</v>
      </c>
    </row>
    <row r="231" spans="2:55" x14ac:dyDescent="0.25">
      <c r="B231" s="22" t="s">
        <v>66</v>
      </c>
      <c r="C231" s="22"/>
      <c r="D231" s="22" t="s">
        <v>779</v>
      </c>
      <c r="E231" s="22"/>
      <c r="F231" s="27"/>
      <c r="G231" s="166">
        <v>4300</v>
      </c>
      <c r="H231" s="167">
        <v>4499</v>
      </c>
      <c r="I231" s="28" t="s">
        <v>628</v>
      </c>
      <c r="J231" s="28" t="s">
        <v>629</v>
      </c>
      <c r="K231" s="28" t="s">
        <v>629</v>
      </c>
      <c r="L231" s="29">
        <v>39</v>
      </c>
      <c r="M231" s="22">
        <v>18</v>
      </c>
      <c r="N231" s="22" t="s">
        <v>69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43">
        <v>86682.2</v>
      </c>
      <c r="AG231" s="43">
        <f>34296.11+61541.12</f>
        <v>95837.23000000001</v>
      </c>
      <c r="AH231" s="27" t="s">
        <v>868</v>
      </c>
      <c r="AI231" s="22"/>
      <c r="AJ231" s="29"/>
      <c r="AK231" s="43"/>
      <c r="AL231" s="43"/>
      <c r="AM231" s="22"/>
      <c r="AN231" s="43"/>
      <c r="AO231" s="43"/>
      <c r="AP231" s="22"/>
      <c r="AQ231" s="43"/>
      <c r="AR231" s="43"/>
      <c r="AS231" s="22"/>
      <c r="AT231" s="43"/>
      <c r="AU231" s="43"/>
      <c r="AV231" s="22"/>
      <c r="AW231" s="22"/>
      <c r="AX231" s="22"/>
      <c r="AY231" s="181"/>
      <c r="AZ231" s="57">
        <v>2330.171576077842</v>
      </c>
      <c r="BA231" s="57">
        <v>23.999949434681369</v>
      </c>
      <c r="BB231" s="62">
        <v>55924</v>
      </c>
      <c r="BC231" s="42">
        <f t="shared" si="6"/>
        <v>0.90759782919165954</v>
      </c>
    </row>
    <row r="232" spans="2:55" x14ac:dyDescent="0.25">
      <c r="B232" s="22" t="s">
        <v>66</v>
      </c>
      <c r="C232" s="22"/>
      <c r="D232" s="22" t="s">
        <v>779</v>
      </c>
      <c r="E232" s="22"/>
      <c r="F232" s="27"/>
      <c r="G232" s="166">
        <v>2600</v>
      </c>
      <c r="H232" s="167">
        <v>2699</v>
      </c>
      <c r="I232" s="28" t="s">
        <v>626</v>
      </c>
      <c r="J232" s="28" t="s">
        <v>625</v>
      </c>
      <c r="K232" s="28" t="s">
        <v>283</v>
      </c>
      <c r="L232" s="29">
        <v>24</v>
      </c>
      <c r="M232" s="22">
        <v>18</v>
      </c>
      <c r="N232" s="22" t="s">
        <v>69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43">
        <v>26379.45</v>
      </c>
      <c r="AG232" s="43" t="s">
        <v>873</v>
      </c>
      <c r="AH232" s="27" t="s">
        <v>868</v>
      </c>
      <c r="AI232" s="22"/>
      <c r="AJ232" s="29"/>
      <c r="AK232" s="43"/>
      <c r="AL232" s="43"/>
      <c r="AM232" s="22"/>
      <c r="AN232" s="43"/>
      <c r="AO232" s="43"/>
      <c r="AP232" s="22"/>
      <c r="AQ232" s="43"/>
      <c r="AR232" s="43"/>
      <c r="AS232" s="22"/>
      <c r="AT232" s="43"/>
      <c r="AU232" s="43"/>
      <c r="AV232" s="22"/>
      <c r="AW232" s="22"/>
      <c r="AX232" s="22"/>
      <c r="AY232" s="181"/>
      <c r="AZ232" s="57">
        <v>740</v>
      </c>
      <c r="BA232" s="57">
        <v>23</v>
      </c>
      <c r="BB232" s="62">
        <v>17019</v>
      </c>
      <c r="BC232" s="42">
        <f t="shared" si="6"/>
        <v>0.27620355223182985</v>
      </c>
    </row>
    <row r="233" spans="2:55" x14ac:dyDescent="0.25">
      <c r="D233" s="57" t="s">
        <v>907</v>
      </c>
      <c r="G233" s="125"/>
      <c r="H233" s="126"/>
      <c r="I233" s="60" t="s">
        <v>890</v>
      </c>
      <c r="J233" s="60" t="s">
        <v>891</v>
      </c>
      <c r="K233" s="60" t="s">
        <v>892</v>
      </c>
      <c r="M233" s="57">
        <v>18</v>
      </c>
      <c r="N233" s="57" t="s">
        <v>69</v>
      </c>
      <c r="AF233" s="61">
        <v>128000</v>
      </c>
      <c r="AI233" s="57" t="s">
        <v>159</v>
      </c>
      <c r="AJ233" s="59" t="s">
        <v>893</v>
      </c>
      <c r="AK233" s="61">
        <v>128000</v>
      </c>
      <c r="AY233" s="127"/>
    </row>
    <row r="234" spans="2:55" x14ac:dyDescent="0.25">
      <c r="B234" s="22" t="s">
        <v>74</v>
      </c>
      <c r="C234" s="22"/>
      <c r="D234" s="22" t="s">
        <v>638</v>
      </c>
      <c r="E234" s="22"/>
      <c r="F234" s="22"/>
      <c r="G234" s="168">
        <v>100</v>
      </c>
      <c r="H234" s="169">
        <v>2599</v>
      </c>
      <c r="I234" s="28" t="s">
        <v>639</v>
      </c>
      <c r="J234" s="28" t="s">
        <v>632</v>
      </c>
      <c r="K234" s="28" t="s">
        <v>272</v>
      </c>
      <c r="L234" s="29">
        <v>40</v>
      </c>
      <c r="M234" s="22">
        <v>19</v>
      </c>
      <c r="N234" s="22" t="s">
        <v>102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43">
        <v>738432.75</v>
      </c>
      <c r="AG234" s="43">
        <v>707823.65</v>
      </c>
      <c r="AH234" s="22" t="s">
        <v>761</v>
      </c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181"/>
      <c r="AZ234" s="57">
        <v>20311</v>
      </c>
      <c r="BA234" s="57">
        <v>23</v>
      </c>
      <c r="BB234" s="57">
        <v>447535</v>
      </c>
      <c r="BC234" s="42">
        <f t="shared" ref="BC234:BC254" si="7">BB234/(5280*11.67)</f>
        <v>7.2631033990288492</v>
      </c>
    </row>
    <row r="235" spans="2:55" x14ac:dyDescent="0.25">
      <c r="B235" s="22" t="s">
        <v>66</v>
      </c>
      <c r="C235" s="22"/>
      <c r="D235" s="22" t="s">
        <v>320</v>
      </c>
      <c r="E235" s="26"/>
      <c r="F235" s="27"/>
      <c r="G235" s="129">
        <v>2100</v>
      </c>
      <c r="H235" s="130">
        <v>2199</v>
      </c>
      <c r="I235" s="28" t="s">
        <v>270</v>
      </c>
      <c r="J235" s="28" t="s">
        <v>271</v>
      </c>
      <c r="K235" s="28" t="s">
        <v>272</v>
      </c>
      <c r="L235" s="89">
        <v>28</v>
      </c>
      <c r="M235" s="22">
        <v>19</v>
      </c>
      <c r="N235" s="22" t="s">
        <v>69</v>
      </c>
      <c r="O235" s="22"/>
      <c r="P235" s="22"/>
      <c r="Q235" s="29"/>
      <c r="R235" s="29"/>
      <c r="S235" s="185"/>
      <c r="T235" s="29"/>
      <c r="U235" s="22"/>
      <c r="V235" s="29"/>
      <c r="W235" s="43"/>
      <c r="X235" s="43"/>
      <c r="Y235" s="43"/>
      <c r="Z235" s="43"/>
      <c r="AA235" s="43"/>
      <c r="AB235" s="22"/>
      <c r="AC235" s="43"/>
      <c r="AD235" s="43"/>
      <c r="AE235" s="22"/>
      <c r="AF235" s="43">
        <v>205271.15</v>
      </c>
      <c r="AG235" s="43">
        <v>3585.12</v>
      </c>
      <c r="AH235" s="27" t="s">
        <v>76</v>
      </c>
      <c r="AI235" s="22"/>
      <c r="AJ235" s="29"/>
      <c r="AK235" s="43"/>
      <c r="AL235" s="43"/>
      <c r="AM235" s="22"/>
      <c r="AN235" s="43"/>
      <c r="AO235" s="43"/>
      <c r="AP235" s="22"/>
      <c r="AQ235" s="43"/>
      <c r="AR235" s="43"/>
      <c r="AS235" s="22"/>
      <c r="AT235" s="43"/>
      <c r="AU235" s="43"/>
      <c r="AV235" s="22"/>
      <c r="AW235" s="22"/>
      <c r="AX235" s="22"/>
      <c r="AY235" s="131" t="s">
        <v>781</v>
      </c>
      <c r="AZ235" s="22">
        <v>1488.00632597194</v>
      </c>
      <c r="BA235" s="22">
        <v>89</v>
      </c>
      <c r="BB235" s="44">
        <v>132433</v>
      </c>
      <c r="BC235" s="42">
        <f t="shared" si="7"/>
        <v>2.1492722858404094</v>
      </c>
    </row>
    <row r="236" spans="2:55" x14ac:dyDescent="0.25">
      <c r="B236" s="22" t="s">
        <v>66</v>
      </c>
      <c r="C236" s="22"/>
      <c r="D236" s="22" t="s">
        <v>352</v>
      </c>
      <c r="E236" s="26"/>
      <c r="F236" s="27"/>
      <c r="G236" s="129"/>
      <c r="H236" s="130"/>
      <c r="I236" s="28" t="s">
        <v>270</v>
      </c>
      <c r="J236" s="28" t="s">
        <v>204</v>
      </c>
      <c r="K236" s="28" t="s">
        <v>272</v>
      </c>
      <c r="L236" s="89"/>
      <c r="M236" s="22">
        <v>19</v>
      </c>
      <c r="N236" s="22" t="s">
        <v>69</v>
      </c>
      <c r="O236" s="22"/>
      <c r="P236" s="22"/>
      <c r="Q236" s="29"/>
      <c r="R236" s="29"/>
      <c r="S236" s="185"/>
      <c r="T236" s="29"/>
      <c r="U236" s="22"/>
      <c r="V236" s="29"/>
      <c r="W236" s="43"/>
      <c r="X236" s="43"/>
      <c r="Y236" s="43"/>
      <c r="Z236" s="43"/>
      <c r="AA236" s="43"/>
      <c r="AB236" s="22"/>
      <c r="AC236" s="43"/>
      <c r="AD236" s="43"/>
      <c r="AE236" s="22"/>
      <c r="AF236" s="43">
        <v>250000</v>
      </c>
      <c r="AG236" s="43">
        <f>305015.16+2866.55</f>
        <v>307881.70999999996</v>
      </c>
      <c r="AH236" s="27" t="s">
        <v>76</v>
      </c>
      <c r="AI236" s="22" t="s">
        <v>159</v>
      </c>
      <c r="AJ236" s="29" t="s">
        <v>341</v>
      </c>
      <c r="AK236" s="43">
        <v>86472.74</v>
      </c>
      <c r="AL236" s="43"/>
      <c r="AM236" s="22"/>
      <c r="AN236" s="43"/>
      <c r="AO236" s="43"/>
      <c r="AP236" s="22"/>
      <c r="AQ236" s="43"/>
      <c r="AR236" s="43"/>
      <c r="AS236" s="22"/>
      <c r="AT236" s="43"/>
      <c r="AU236" s="43"/>
      <c r="AV236" s="22"/>
      <c r="AW236" s="22"/>
      <c r="AX236" s="22"/>
      <c r="AY236" s="131"/>
      <c r="AZ236" s="22"/>
      <c r="BA236" s="22"/>
      <c r="BB236" s="44"/>
      <c r="BC236" s="42">
        <f t="shared" si="7"/>
        <v>0</v>
      </c>
    </row>
    <row r="237" spans="2:55" x14ac:dyDescent="0.25">
      <c r="B237" s="22" t="s">
        <v>74</v>
      </c>
      <c r="C237" s="22"/>
      <c r="D237" s="22" t="s">
        <v>635</v>
      </c>
      <c r="E237" s="22"/>
      <c r="F237" s="27"/>
      <c r="G237" s="166">
        <v>1700</v>
      </c>
      <c r="H237" s="167">
        <v>2500</v>
      </c>
      <c r="I237" s="28" t="s">
        <v>636</v>
      </c>
      <c r="J237" s="28" t="s">
        <v>637</v>
      </c>
      <c r="K237" s="28"/>
      <c r="L237" s="29">
        <v>39</v>
      </c>
      <c r="M237" s="22">
        <v>19</v>
      </c>
      <c r="N237" s="22" t="s">
        <v>69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43">
        <v>239290.16249999998</v>
      </c>
      <c r="AG237" s="43">
        <v>242678.62</v>
      </c>
      <c r="AH237" s="27" t="s">
        <v>76</v>
      </c>
      <c r="AI237" s="22"/>
      <c r="AJ237" s="29"/>
      <c r="AK237" s="43"/>
      <c r="AL237" s="43"/>
      <c r="AM237" s="22"/>
      <c r="AN237" s="43"/>
      <c r="AO237" s="43"/>
      <c r="AP237" s="22"/>
      <c r="AQ237" s="43"/>
      <c r="AR237" s="43"/>
      <c r="AS237" s="22"/>
      <c r="AT237" s="43"/>
      <c r="AU237" s="43"/>
      <c r="AV237" s="22"/>
      <c r="AW237" s="22"/>
      <c r="AX237" s="22"/>
      <c r="AY237" s="181"/>
      <c r="AZ237" s="57">
        <v>4421</v>
      </c>
      <c r="BA237" s="57">
        <v>44.462719667805501</v>
      </c>
      <c r="BB237" s="62">
        <v>205841</v>
      </c>
      <c r="BC237" s="42">
        <f t="shared" si="7"/>
        <v>3.3406202124068449</v>
      </c>
    </row>
    <row r="238" spans="2:55" x14ac:dyDescent="0.25">
      <c r="B238" s="22" t="s">
        <v>74</v>
      </c>
      <c r="C238" s="22"/>
      <c r="D238" s="22" t="s">
        <v>630</v>
      </c>
      <c r="E238" s="22"/>
      <c r="F238" s="22"/>
      <c r="G238" s="168">
        <v>100</v>
      </c>
      <c r="H238" s="169">
        <v>1999</v>
      </c>
      <c r="I238" s="28" t="s">
        <v>631</v>
      </c>
      <c r="J238" s="28" t="s">
        <v>632</v>
      </c>
      <c r="K238" s="28" t="s">
        <v>633</v>
      </c>
      <c r="L238" s="29">
        <v>39</v>
      </c>
      <c r="M238" s="22">
        <v>19</v>
      </c>
      <c r="N238" s="22" t="s">
        <v>102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43">
        <v>357432.89999999997</v>
      </c>
      <c r="AG238" s="43">
        <v>362956.32</v>
      </c>
      <c r="AH238" s="22" t="s">
        <v>801</v>
      </c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181"/>
      <c r="AZ238" s="57">
        <v>10927.114809010551</v>
      </c>
      <c r="BA238" s="57">
        <v>19.82462926273724</v>
      </c>
      <c r="BB238" s="57">
        <v>216626</v>
      </c>
      <c r="BC238" s="42">
        <f t="shared" si="7"/>
        <v>3.515651372335177</v>
      </c>
    </row>
    <row r="239" spans="2:55" x14ac:dyDescent="0.25">
      <c r="B239" s="57" t="s">
        <v>66</v>
      </c>
      <c r="D239" s="57" t="s">
        <v>907</v>
      </c>
      <c r="F239" s="57"/>
      <c r="G239" s="138">
        <v>510</v>
      </c>
      <c r="H239" s="139">
        <v>609</v>
      </c>
      <c r="I239" s="60" t="s">
        <v>269</v>
      </c>
      <c r="J239" s="60" t="s">
        <v>634</v>
      </c>
      <c r="K239" s="60" t="s">
        <v>268</v>
      </c>
      <c r="L239" s="59">
        <v>42.189344056135958</v>
      </c>
      <c r="M239" s="57">
        <v>19</v>
      </c>
      <c r="N239" s="57" t="s">
        <v>71</v>
      </c>
      <c r="AF239" s="61">
        <v>39174.777159077996</v>
      </c>
      <c r="AH239" s="57"/>
      <c r="AJ239" s="57"/>
      <c r="AK239" s="57"/>
      <c r="AL239" s="57"/>
      <c r="AN239" s="57"/>
      <c r="AO239" s="57"/>
      <c r="AQ239" s="57"/>
      <c r="AR239" s="57"/>
      <c r="AT239" s="57"/>
      <c r="AU239" s="57"/>
      <c r="AY239" s="127"/>
      <c r="AZ239" s="57">
        <v>840.76048022000009</v>
      </c>
      <c r="BA239" s="57">
        <v>28</v>
      </c>
      <c r="BB239" s="57">
        <v>23742.289187319999</v>
      </c>
      <c r="BC239" s="42">
        <f t="shared" si="7"/>
        <v>0.38531668204084546</v>
      </c>
    </row>
    <row r="240" spans="2:55" x14ac:dyDescent="0.25">
      <c r="B240" s="22" t="s">
        <v>66</v>
      </c>
      <c r="C240" s="22"/>
      <c r="D240" s="22" t="s">
        <v>856</v>
      </c>
      <c r="E240" s="22"/>
      <c r="F240" s="27"/>
      <c r="G240" s="168">
        <v>9400</v>
      </c>
      <c r="H240" s="169">
        <v>9599</v>
      </c>
      <c r="I240" s="28" t="s">
        <v>640</v>
      </c>
      <c r="J240" s="28" t="s">
        <v>75</v>
      </c>
      <c r="K240" s="28" t="s">
        <v>75</v>
      </c>
      <c r="L240" s="29">
        <v>43</v>
      </c>
      <c r="M240" s="22">
        <v>20</v>
      </c>
      <c r="N240" s="22" t="s">
        <v>69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43">
        <v>13398.2</v>
      </c>
      <c r="AG240" s="43" t="s">
        <v>857</v>
      </c>
      <c r="AH240" s="27" t="s">
        <v>931</v>
      </c>
      <c r="AI240" s="22"/>
      <c r="AJ240" s="29"/>
      <c r="AK240" s="43"/>
      <c r="AL240" s="43"/>
      <c r="AM240" s="22"/>
      <c r="AN240" s="43"/>
      <c r="AO240" s="43"/>
      <c r="AP240" s="22"/>
      <c r="AQ240" s="43"/>
      <c r="AR240" s="43"/>
      <c r="AS240" s="22"/>
      <c r="AT240" s="43"/>
      <c r="AU240" s="43"/>
      <c r="AV240" s="22"/>
      <c r="AW240" s="22"/>
      <c r="AX240" s="22"/>
      <c r="AY240" s="181"/>
      <c r="AZ240" s="57">
        <v>480</v>
      </c>
      <c r="BA240" s="57">
        <v>18</v>
      </c>
      <c r="BB240" s="62">
        <v>8644</v>
      </c>
      <c r="BC240" s="42">
        <f t="shared" si="7"/>
        <v>0.14028459401210044</v>
      </c>
    </row>
    <row r="241" spans="1:55" x14ac:dyDescent="0.25">
      <c r="B241" s="22" t="s">
        <v>66</v>
      </c>
      <c r="C241" s="22"/>
      <c r="D241" s="22" t="s">
        <v>858</v>
      </c>
      <c r="E241" s="22"/>
      <c r="F241" s="27"/>
      <c r="G241" s="166">
        <v>4700</v>
      </c>
      <c r="H241" s="167">
        <v>4799</v>
      </c>
      <c r="I241" s="28" t="s">
        <v>641</v>
      </c>
      <c r="J241" s="28" t="s">
        <v>642</v>
      </c>
      <c r="K241" s="28" t="s">
        <v>75</v>
      </c>
      <c r="L241" s="29">
        <v>63</v>
      </c>
      <c r="M241" s="22">
        <v>20</v>
      </c>
      <c r="N241" s="22" t="s">
        <v>69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43">
        <v>18905.350000000002</v>
      </c>
      <c r="AG241" s="43" t="s">
        <v>874</v>
      </c>
      <c r="AH241" s="27" t="s">
        <v>931</v>
      </c>
      <c r="AI241" s="22"/>
      <c r="AJ241" s="29"/>
      <c r="AK241" s="43"/>
      <c r="AL241" s="43"/>
      <c r="AM241" s="22"/>
      <c r="AN241" s="43"/>
      <c r="AO241" s="43"/>
      <c r="AP241" s="22"/>
      <c r="AQ241" s="43"/>
      <c r="AR241" s="43"/>
      <c r="AS241" s="22"/>
      <c r="AT241" s="43"/>
      <c r="AU241" s="43"/>
      <c r="AV241" s="22"/>
      <c r="AW241" s="22"/>
      <c r="AX241" s="22"/>
      <c r="AY241" s="181"/>
      <c r="AZ241" s="57">
        <v>554</v>
      </c>
      <c r="BA241" s="57">
        <v>22</v>
      </c>
      <c r="BB241" s="62">
        <v>12197</v>
      </c>
      <c r="BC241" s="42">
        <f t="shared" si="7"/>
        <v>0.19794669055594505</v>
      </c>
    </row>
    <row r="242" spans="1:55" x14ac:dyDescent="0.25">
      <c r="B242" s="22" t="s">
        <v>66</v>
      </c>
      <c r="C242" s="22"/>
      <c r="D242" s="22" t="s">
        <v>858</v>
      </c>
      <c r="E242" s="22"/>
      <c r="F242" s="27"/>
      <c r="G242" s="166">
        <v>11700</v>
      </c>
      <c r="H242" s="167">
        <v>11799</v>
      </c>
      <c r="I242" s="28" t="s">
        <v>643</v>
      </c>
      <c r="J242" s="28" t="s">
        <v>273</v>
      </c>
      <c r="K242" s="28" t="s">
        <v>644</v>
      </c>
      <c r="L242" s="29">
        <v>67</v>
      </c>
      <c r="M242" s="22">
        <v>20</v>
      </c>
      <c r="N242" s="22" t="s">
        <v>69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43">
        <v>20523.55</v>
      </c>
      <c r="AG242" s="43" t="s">
        <v>874</v>
      </c>
      <c r="AH242" s="27" t="s">
        <v>931</v>
      </c>
      <c r="AI242" s="22"/>
      <c r="AJ242" s="29"/>
      <c r="AK242" s="43"/>
      <c r="AL242" s="43"/>
      <c r="AM242" s="22"/>
      <c r="AN242" s="43"/>
      <c r="AO242" s="43"/>
      <c r="AP242" s="22"/>
      <c r="AQ242" s="43"/>
      <c r="AR242" s="43"/>
      <c r="AS242" s="22"/>
      <c r="AT242" s="43"/>
      <c r="AU242" s="43"/>
      <c r="AV242" s="22"/>
      <c r="AW242" s="22"/>
      <c r="AX242" s="22"/>
      <c r="AY242" s="181"/>
      <c r="AZ242" s="57">
        <v>552</v>
      </c>
      <c r="BA242" s="57">
        <v>24</v>
      </c>
      <c r="BB242" s="62">
        <v>13241</v>
      </c>
      <c r="BC242" s="42">
        <f t="shared" si="7"/>
        <v>0.21488990158655968</v>
      </c>
    </row>
    <row r="243" spans="1:55" x14ac:dyDescent="0.25">
      <c r="A243" s="22"/>
      <c r="B243" s="22" t="s">
        <v>66</v>
      </c>
      <c r="C243" s="22"/>
      <c r="D243" s="22" t="s">
        <v>856</v>
      </c>
      <c r="E243" s="22"/>
      <c r="F243" s="27"/>
      <c r="G243" s="168">
        <v>9700</v>
      </c>
      <c r="H243" s="169">
        <v>9799</v>
      </c>
      <c r="I243" s="28" t="s">
        <v>645</v>
      </c>
      <c r="J243" s="28" t="s">
        <v>646</v>
      </c>
      <c r="K243" s="28" t="s">
        <v>75</v>
      </c>
      <c r="L243" s="29">
        <v>68</v>
      </c>
      <c r="M243" s="22">
        <v>20</v>
      </c>
      <c r="N243" s="22" t="s">
        <v>69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43">
        <v>4154</v>
      </c>
      <c r="AG243" s="43" t="s">
        <v>857</v>
      </c>
      <c r="AH243" s="27" t="s">
        <v>931</v>
      </c>
      <c r="AI243" s="22"/>
      <c r="AJ243" s="29"/>
      <c r="AK243" s="43"/>
      <c r="AL243" s="43"/>
      <c r="AM243" s="22"/>
      <c r="AN243" s="43"/>
      <c r="AO243" s="43"/>
      <c r="AP243" s="22"/>
      <c r="AQ243" s="43"/>
      <c r="AR243" s="43"/>
      <c r="AS243" s="22"/>
      <c r="AT243" s="43"/>
      <c r="AU243" s="43"/>
      <c r="AV243" s="22"/>
      <c r="AW243" s="22"/>
      <c r="AX243" s="22"/>
      <c r="AY243" s="181"/>
      <c r="AZ243" s="57">
        <v>168</v>
      </c>
      <c r="BA243" s="57">
        <v>16</v>
      </c>
      <c r="BB243" s="62">
        <v>2680</v>
      </c>
      <c r="BC243" s="42">
        <f t="shared" si="7"/>
        <v>4.3494066630313417E-2</v>
      </c>
    </row>
    <row r="244" spans="1:55" x14ac:dyDescent="0.25">
      <c r="A244" s="22"/>
      <c r="B244" s="22" t="s">
        <v>66</v>
      </c>
      <c r="C244" s="22"/>
      <c r="D244" s="22" t="s">
        <v>856</v>
      </c>
      <c r="E244" s="22"/>
      <c r="F244" s="27"/>
      <c r="G244" s="166">
        <v>5000</v>
      </c>
      <c r="H244" s="167">
        <v>5199</v>
      </c>
      <c r="I244" s="28" t="s">
        <v>646</v>
      </c>
      <c r="J244" s="28" t="s">
        <v>647</v>
      </c>
      <c r="K244" s="28" t="s">
        <v>75</v>
      </c>
      <c r="L244" s="29">
        <v>67</v>
      </c>
      <c r="M244" s="22">
        <v>20</v>
      </c>
      <c r="N244" s="22" t="s">
        <v>69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43">
        <v>37351.9</v>
      </c>
      <c r="AG244" s="43" t="s">
        <v>857</v>
      </c>
      <c r="AH244" s="27" t="s">
        <v>931</v>
      </c>
      <c r="AI244" s="22"/>
      <c r="AJ244" s="29"/>
      <c r="AK244" s="43"/>
      <c r="AL244" s="43"/>
      <c r="AM244" s="22"/>
      <c r="AN244" s="43"/>
      <c r="AO244" s="43"/>
      <c r="AP244" s="22"/>
      <c r="AQ244" s="43"/>
      <c r="AR244" s="43"/>
      <c r="AS244" s="22"/>
      <c r="AT244" s="43"/>
      <c r="AU244" s="43"/>
      <c r="AV244" s="22"/>
      <c r="AW244" s="22"/>
      <c r="AX244" s="22"/>
      <c r="AY244" s="181"/>
      <c r="AZ244" s="57">
        <v>1064</v>
      </c>
      <c r="BA244" s="57">
        <v>23</v>
      </c>
      <c r="BB244" s="62">
        <v>24098</v>
      </c>
      <c r="BC244" s="42">
        <f t="shared" si="7"/>
        <v>0.39108955882734803</v>
      </c>
    </row>
    <row r="245" spans="1:55" x14ac:dyDescent="0.25">
      <c r="A245" s="22"/>
      <c r="B245" s="22" t="s">
        <v>66</v>
      </c>
      <c r="C245" s="22"/>
      <c r="D245" s="22" t="s">
        <v>856</v>
      </c>
      <c r="E245" s="22"/>
      <c r="F245" s="27"/>
      <c r="G245" s="168">
        <v>9600</v>
      </c>
      <c r="H245" s="169">
        <v>9699</v>
      </c>
      <c r="I245" s="28" t="s">
        <v>648</v>
      </c>
      <c r="J245" s="28" t="s">
        <v>649</v>
      </c>
      <c r="K245" s="28" t="s">
        <v>75</v>
      </c>
      <c r="L245" s="29">
        <v>68</v>
      </c>
      <c r="M245" s="22">
        <v>20</v>
      </c>
      <c r="N245" s="22" t="s">
        <v>69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43">
        <v>4388.05</v>
      </c>
      <c r="AG245" s="43" t="s">
        <v>857</v>
      </c>
      <c r="AH245" s="27" t="s">
        <v>931</v>
      </c>
      <c r="AI245" s="22"/>
      <c r="AJ245" s="29"/>
      <c r="AK245" s="43"/>
      <c r="AL245" s="43"/>
      <c r="AM245" s="22"/>
      <c r="AN245" s="43"/>
      <c r="AO245" s="43"/>
      <c r="AP245" s="22"/>
      <c r="AQ245" s="43"/>
      <c r="AR245" s="43"/>
      <c r="AS245" s="22"/>
      <c r="AT245" s="43"/>
      <c r="AU245" s="43"/>
      <c r="AV245" s="22"/>
      <c r="AW245" s="22"/>
      <c r="AX245" s="22"/>
      <c r="AY245" s="181"/>
      <c r="AZ245" s="57">
        <v>157</v>
      </c>
      <c r="BA245" s="57">
        <v>18</v>
      </c>
      <c r="BB245" s="62">
        <v>2831</v>
      </c>
      <c r="BC245" s="42">
        <f t="shared" si="7"/>
        <v>4.5944665160603464E-2</v>
      </c>
    </row>
    <row r="246" spans="1:55" x14ac:dyDescent="0.25">
      <c r="A246" s="22"/>
      <c r="B246" s="22" t="s">
        <v>66</v>
      </c>
      <c r="C246" s="22"/>
      <c r="D246" s="22" t="s">
        <v>856</v>
      </c>
      <c r="E246" s="22"/>
      <c r="F246" s="27"/>
      <c r="G246" s="166">
        <v>9806</v>
      </c>
      <c r="H246" s="167">
        <v>10099</v>
      </c>
      <c r="I246" s="28" t="s">
        <v>650</v>
      </c>
      <c r="J246" s="28" t="s">
        <v>150</v>
      </c>
      <c r="K246" s="28" t="s">
        <v>651</v>
      </c>
      <c r="L246" s="29">
        <v>43</v>
      </c>
      <c r="M246" s="22">
        <v>20</v>
      </c>
      <c r="N246" s="22" t="s">
        <v>69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43">
        <v>48642.1</v>
      </c>
      <c r="AG246" s="43">
        <f>19877.27+19227+177469.7+632.6</f>
        <v>217206.57000000004</v>
      </c>
      <c r="AH246" s="27" t="s">
        <v>931</v>
      </c>
      <c r="AI246" s="22"/>
      <c r="AJ246" s="29"/>
      <c r="AK246" s="43"/>
      <c r="AL246" s="43"/>
      <c r="AM246" s="22"/>
      <c r="AN246" s="43"/>
      <c r="AO246" s="43"/>
      <c r="AP246" s="22"/>
      <c r="AQ246" s="43"/>
      <c r="AR246" s="43"/>
      <c r="AS246" s="22"/>
      <c r="AT246" s="43"/>
      <c r="AU246" s="43"/>
      <c r="AV246" s="22"/>
      <c r="AW246" s="22"/>
      <c r="AX246" s="22"/>
      <c r="AY246" s="181"/>
      <c r="AZ246" s="57">
        <v>923</v>
      </c>
      <c r="BA246" s="57">
        <v>34</v>
      </c>
      <c r="BB246" s="62">
        <v>31382</v>
      </c>
      <c r="BC246" s="42">
        <f t="shared" si="7"/>
        <v>0.50930253693749838</v>
      </c>
    </row>
    <row r="247" spans="1:55" x14ac:dyDescent="0.25">
      <c r="A247" s="22"/>
      <c r="B247" s="22" t="s">
        <v>66</v>
      </c>
      <c r="C247" s="22"/>
      <c r="D247" s="22" t="s">
        <v>858</v>
      </c>
      <c r="E247" s="22"/>
      <c r="F247" s="27"/>
      <c r="G247" s="166">
        <v>12300</v>
      </c>
      <c r="H247" s="167">
        <v>12399</v>
      </c>
      <c r="I247" s="28" t="s">
        <v>652</v>
      </c>
      <c r="J247" s="28" t="s">
        <v>644</v>
      </c>
      <c r="K247" s="28" t="s">
        <v>75</v>
      </c>
      <c r="L247" s="29">
        <v>28</v>
      </c>
      <c r="M247" s="22">
        <v>20</v>
      </c>
      <c r="N247" s="22" t="s">
        <v>69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43">
        <v>8188.6500000000005</v>
      </c>
      <c r="AG247" s="43" t="s">
        <v>874</v>
      </c>
      <c r="AH247" s="27" t="s">
        <v>931</v>
      </c>
      <c r="AI247" s="22"/>
      <c r="AJ247" s="29"/>
      <c r="AK247" s="43"/>
      <c r="AL247" s="43"/>
      <c r="AM247" s="22"/>
      <c r="AN247" s="43"/>
      <c r="AO247" s="43"/>
      <c r="AP247" s="22"/>
      <c r="AQ247" s="43"/>
      <c r="AR247" s="43"/>
      <c r="AS247" s="22"/>
      <c r="AT247" s="43"/>
      <c r="AU247" s="43"/>
      <c r="AV247" s="22"/>
      <c r="AW247" s="22"/>
      <c r="AX247" s="22"/>
      <c r="AY247" s="181"/>
      <c r="AZ247" s="57">
        <v>240</v>
      </c>
      <c r="BA247" s="57">
        <v>22</v>
      </c>
      <c r="BB247" s="62">
        <v>5283</v>
      </c>
      <c r="BC247" s="42">
        <f t="shared" si="7"/>
        <v>8.5738490301472306E-2</v>
      </c>
    </row>
    <row r="248" spans="1:55" x14ac:dyDescent="0.25">
      <c r="A248" s="22"/>
      <c r="B248" s="22" t="s">
        <v>66</v>
      </c>
      <c r="C248" s="22"/>
      <c r="D248" s="22" t="s">
        <v>856</v>
      </c>
      <c r="E248" s="22"/>
      <c r="F248" s="27"/>
      <c r="G248" s="166">
        <v>5100</v>
      </c>
      <c r="H248" s="167">
        <v>5299</v>
      </c>
      <c r="I248" s="28" t="s">
        <v>653</v>
      </c>
      <c r="J248" s="28" t="s">
        <v>650</v>
      </c>
      <c r="K248" s="28" t="s">
        <v>75</v>
      </c>
      <c r="L248" s="29">
        <v>39</v>
      </c>
      <c r="M248" s="22">
        <v>20</v>
      </c>
      <c r="N248" s="22" t="s">
        <v>69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43">
        <v>13399.75</v>
      </c>
      <c r="AG248" s="43" t="s">
        <v>857</v>
      </c>
      <c r="AH248" s="27" t="s">
        <v>931</v>
      </c>
      <c r="AI248" s="22"/>
      <c r="AJ248" s="29"/>
      <c r="AK248" s="43"/>
      <c r="AL248" s="43"/>
      <c r="AM248" s="22"/>
      <c r="AN248" s="43"/>
      <c r="AO248" s="43"/>
      <c r="AP248" s="22"/>
      <c r="AQ248" s="43"/>
      <c r="AR248" s="43"/>
      <c r="AS248" s="22"/>
      <c r="AT248" s="43"/>
      <c r="AU248" s="43"/>
      <c r="AV248" s="22"/>
      <c r="AW248" s="22"/>
      <c r="AX248" s="22"/>
      <c r="AY248" s="181"/>
      <c r="AZ248" s="57">
        <v>480</v>
      </c>
      <c r="BA248" s="57">
        <v>18</v>
      </c>
      <c r="BB248" s="62">
        <v>8645</v>
      </c>
      <c r="BC248" s="42">
        <f t="shared" si="7"/>
        <v>0.1403008231414401</v>
      </c>
    </row>
    <row r="249" spans="1:55" x14ac:dyDescent="0.25">
      <c r="A249" s="22"/>
      <c r="B249" s="22" t="s">
        <v>66</v>
      </c>
      <c r="C249" s="22"/>
      <c r="D249" s="22" t="s">
        <v>858</v>
      </c>
      <c r="E249" s="22"/>
      <c r="F249" s="27"/>
      <c r="G249" s="166">
        <v>11400</v>
      </c>
      <c r="H249" s="167">
        <v>11799</v>
      </c>
      <c r="I249" s="28" t="s">
        <v>642</v>
      </c>
      <c r="J249" s="28" t="s">
        <v>644</v>
      </c>
      <c r="K249" s="28" t="s">
        <v>654</v>
      </c>
      <c r="L249" s="29">
        <v>54</v>
      </c>
      <c r="M249" s="22">
        <v>20</v>
      </c>
      <c r="N249" s="22" t="s">
        <v>69</v>
      </c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43">
        <v>62271.25</v>
      </c>
      <c r="AG249" s="43" t="s">
        <v>874</v>
      </c>
      <c r="AH249" s="27" t="s">
        <v>931</v>
      </c>
      <c r="AI249" s="22"/>
      <c r="AJ249" s="29"/>
      <c r="AK249" s="43"/>
      <c r="AL249" s="43"/>
      <c r="AM249" s="22"/>
      <c r="AN249" s="43"/>
      <c r="AO249" s="43"/>
      <c r="AP249" s="22"/>
      <c r="AQ249" s="43"/>
      <c r="AR249" s="43"/>
      <c r="AS249" s="22"/>
      <c r="AT249" s="43"/>
      <c r="AU249" s="43"/>
      <c r="AV249" s="22"/>
      <c r="AW249" s="22"/>
      <c r="AX249" s="22"/>
      <c r="AY249" s="181"/>
      <c r="AZ249" s="57">
        <v>1674</v>
      </c>
      <c r="BA249" s="57">
        <v>24</v>
      </c>
      <c r="BB249" s="62">
        <v>40175</v>
      </c>
      <c r="BC249" s="42">
        <f t="shared" si="7"/>
        <v>0.65200527122120955</v>
      </c>
    </row>
    <row r="250" spans="1:55" x14ac:dyDescent="0.25">
      <c r="A250" s="22"/>
      <c r="B250" s="22" t="s">
        <v>66</v>
      </c>
      <c r="C250" s="22"/>
      <c r="D250" s="22" t="s">
        <v>858</v>
      </c>
      <c r="E250" s="22"/>
      <c r="F250" s="27"/>
      <c r="G250" s="166">
        <v>4400</v>
      </c>
      <c r="H250" s="167">
        <v>4599</v>
      </c>
      <c r="I250" s="28" t="s">
        <v>644</v>
      </c>
      <c r="J250" s="28" t="s">
        <v>655</v>
      </c>
      <c r="K250" s="28" t="s">
        <v>654</v>
      </c>
      <c r="L250" s="29">
        <v>45</v>
      </c>
      <c r="M250" s="22">
        <v>20</v>
      </c>
      <c r="N250" s="22" t="s">
        <v>69</v>
      </c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43">
        <v>84561.8</v>
      </c>
      <c r="AG250" s="43">
        <f>41474.37+157205.19</f>
        <v>198679.56</v>
      </c>
      <c r="AH250" s="27" t="s">
        <v>931</v>
      </c>
      <c r="AI250" s="22"/>
      <c r="AJ250" s="29"/>
      <c r="AK250" s="43"/>
      <c r="AL250" s="43"/>
      <c r="AM250" s="22"/>
      <c r="AN250" s="43"/>
      <c r="AO250" s="43"/>
      <c r="AP250" s="22"/>
      <c r="AQ250" s="43"/>
      <c r="AR250" s="43"/>
      <c r="AS250" s="22"/>
      <c r="AT250" s="43"/>
      <c r="AU250" s="43"/>
      <c r="AV250" s="22"/>
      <c r="AW250" s="22"/>
      <c r="AX250" s="22"/>
      <c r="AY250" s="181"/>
      <c r="AZ250" s="57">
        <v>2273</v>
      </c>
      <c r="BA250" s="57">
        <v>24</v>
      </c>
      <c r="BB250" s="62">
        <v>54556</v>
      </c>
      <c r="BC250" s="42">
        <f t="shared" si="7"/>
        <v>0.88539638025499212</v>
      </c>
    </row>
    <row r="251" spans="1:55" x14ac:dyDescent="0.25">
      <c r="B251" s="22" t="s">
        <v>66</v>
      </c>
      <c r="C251" s="22"/>
      <c r="D251" s="22" t="s">
        <v>856</v>
      </c>
      <c r="E251" s="22"/>
      <c r="F251" s="27"/>
      <c r="G251" s="166">
        <v>5400</v>
      </c>
      <c r="H251" s="167">
        <v>5499</v>
      </c>
      <c r="I251" s="28" t="s">
        <v>656</v>
      </c>
      <c r="J251" s="28" t="s">
        <v>651</v>
      </c>
      <c r="K251" s="28" t="s">
        <v>75</v>
      </c>
      <c r="L251" s="29">
        <v>38</v>
      </c>
      <c r="M251" s="22">
        <v>20</v>
      </c>
      <c r="N251" s="22" t="s">
        <v>69</v>
      </c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43">
        <v>4149.3500000000004</v>
      </c>
      <c r="AG251" s="43" t="s">
        <v>857</v>
      </c>
      <c r="AH251" s="27" t="s">
        <v>931</v>
      </c>
      <c r="AI251" s="22"/>
      <c r="AJ251" s="29"/>
      <c r="AK251" s="43"/>
      <c r="AL251" s="43"/>
      <c r="AM251" s="22"/>
      <c r="AN251" s="43"/>
      <c r="AO251" s="43"/>
      <c r="AP251" s="22"/>
      <c r="AQ251" s="43"/>
      <c r="AR251" s="43"/>
      <c r="AS251" s="22"/>
      <c r="AT251" s="43"/>
      <c r="AU251" s="43"/>
      <c r="AV251" s="22"/>
      <c r="AW251" s="22"/>
      <c r="AX251" s="22"/>
      <c r="AY251" s="181"/>
      <c r="AZ251" s="57">
        <v>149</v>
      </c>
      <c r="BA251" s="57">
        <v>18</v>
      </c>
      <c r="BB251" s="62">
        <v>2677</v>
      </c>
      <c r="BC251" s="42">
        <f t="shared" si="7"/>
        <v>4.3445379242294413E-2</v>
      </c>
    </row>
    <row r="252" spans="1:55" x14ac:dyDescent="0.25">
      <c r="B252" s="22" t="s">
        <v>66</v>
      </c>
      <c r="C252" s="22"/>
      <c r="D252" s="22" t="s">
        <v>856</v>
      </c>
      <c r="E252" s="22"/>
      <c r="F252" s="27"/>
      <c r="G252" s="166">
        <v>5000</v>
      </c>
      <c r="H252" s="167">
        <v>5399</v>
      </c>
      <c r="I252" s="28" t="s">
        <v>651</v>
      </c>
      <c r="J252" s="28" t="s">
        <v>650</v>
      </c>
      <c r="K252" s="28" t="s">
        <v>657</v>
      </c>
      <c r="L252" s="29">
        <v>26</v>
      </c>
      <c r="M252" s="22">
        <v>20</v>
      </c>
      <c r="N252" s="22" t="s">
        <v>69</v>
      </c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43">
        <v>68736.3</v>
      </c>
      <c r="AG252" s="43" t="s">
        <v>857</v>
      </c>
      <c r="AH252" s="27" t="s">
        <v>931</v>
      </c>
      <c r="AI252" s="22"/>
      <c r="AJ252" s="29"/>
      <c r="AK252" s="43"/>
      <c r="AL252" s="43"/>
      <c r="AM252" s="22"/>
      <c r="AN252" s="43"/>
      <c r="AO252" s="43"/>
      <c r="AP252" s="22"/>
      <c r="AQ252" s="43"/>
      <c r="AR252" s="43"/>
      <c r="AS252" s="22"/>
      <c r="AT252" s="43"/>
      <c r="AU252" s="43"/>
      <c r="AV252" s="22"/>
      <c r="AW252" s="22"/>
      <c r="AX252" s="22"/>
      <c r="AY252" s="181"/>
      <c r="AZ252" s="57">
        <v>1958</v>
      </c>
      <c r="BA252" s="57">
        <v>23</v>
      </c>
      <c r="BB252" s="62">
        <v>44346</v>
      </c>
      <c r="BC252" s="42">
        <f t="shared" si="7"/>
        <v>0.71969696969696972</v>
      </c>
    </row>
    <row r="253" spans="1:55" x14ac:dyDescent="0.25">
      <c r="B253" s="22" t="s">
        <v>66</v>
      </c>
      <c r="C253" s="22"/>
      <c r="D253" s="22" t="s">
        <v>856</v>
      </c>
      <c r="E253" s="22"/>
      <c r="F253" s="27"/>
      <c r="G253" s="166">
        <v>4600</v>
      </c>
      <c r="H253" s="167">
        <v>4699</v>
      </c>
      <c r="I253" s="28" t="s">
        <v>658</v>
      </c>
      <c r="J253" s="28" t="s">
        <v>642</v>
      </c>
      <c r="K253" s="28" t="s">
        <v>75</v>
      </c>
      <c r="L253" s="29">
        <v>58</v>
      </c>
      <c r="M253" s="22">
        <v>20</v>
      </c>
      <c r="N253" s="22" t="s">
        <v>69</v>
      </c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43">
        <v>10583.4</v>
      </c>
      <c r="AG253" s="43" t="s">
        <v>857</v>
      </c>
      <c r="AH253" s="27" t="s">
        <v>931</v>
      </c>
      <c r="AI253" s="22"/>
      <c r="AJ253" s="29"/>
      <c r="AK253" s="43"/>
      <c r="AL253" s="43"/>
      <c r="AM253" s="22"/>
      <c r="AN253" s="43"/>
      <c r="AO253" s="43"/>
      <c r="AP253" s="22"/>
      <c r="AQ253" s="43"/>
      <c r="AR253" s="43"/>
      <c r="AS253" s="22"/>
      <c r="AT253" s="43"/>
      <c r="AU253" s="43"/>
      <c r="AV253" s="22"/>
      <c r="AW253" s="22"/>
      <c r="AX253" s="22"/>
      <c r="AY253" s="181"/>
      <c r="AZ253" s="57">
        <v>310</v>
      </c>
      <c r="BA253" s="57">
        <v>22</v>
      </c>
      <c r="BB253" s="62">
        <v>6828</v>
      </c>
      <c r="BC253" s="42">
        <f t="shared" si="7"/>
        <v>0.11081249513126121</v>
      </c>
    </row>
    <row r="254" spans="1:55" x14ac:dyDescent="0.25">
      <c r="B254" s="57" t="s">
        <v>74</v>
      </c>
      <c r="E254" s="58"/>
      <c r="G254" s="142">
        <v>2000</v>
      </c>
      <c r="H254" s="143">
        <v>4000</v>
      </c>
      <c r="I254" s="83" t="s">
        <v>190</v>
      </c>
      <c r="J254" s="83" t="s">
        <v>191</v>
      </c>
      <c r="K254" s="83" t="s">
        <v>191</v>
      </c>
      <c r="L254" s="84">
        <v>62</v>
      </c>
      <c r="M254" s="85">
        <v>20</v>
      </c>
      <c r="N254" s="85" t="s">
        <v>102</v>
      </c>
      <c r="AB254" s="59">
        <v>0</v>
      </c>
      <c r="AF254" s="144">
        <v>245286.31049999999</v>
      </c>
      <c r="AY254" s="145" t="s">
        <v>192</v>
      </c>
      <c r="AZ254" s="86">
        <v>8744.61</v>
      </c>
      <c r="BA254" s="84">
        <v>17</v>
      </c>
      <c r="BB254" s="87">
        <v>148658.37</v>
      </c>
      <c r="BC254" s="42">
        <f t="shared" si="7"/>
        <v>2.4125959141543976</v>
      </c>
    </row>
    <row r="255" spans="1:55" x14ac:dyDescent="0.3">
      <c r="B255" s="57" t="s">
        <v>74</v>
      </c>
      <c r="D255" s="57" t="s">
        <v>916</v>
      </c>
      <c r="F255" s="57"/>
      <c r="G255" s="121"/>
      <c r="H255" s="122"/>
      <c r="I255" s="60" t="s">
        <v>917</v>
      </c>
      <c r="M255" s="57">
        <v>20</v>
      </c>
      <c r="AF255" s="61">
        <v>50000</v>
      </c>
      <c r="AH255" s="57"/>
      <c r="AJ255" s="57"/>
      <c r="AK255" s="57"/>
      <c r="AL255" s="57"/>
      <c r="AN255" s="57"/>
      <c r="AO255" s="57"/>
      <c r="AQ255" s="57"/>
      <c r="AR255" s="57"/>
      <c r="AT255" s="57"/>
      <c r="AU255" s="57"/>
      <c r="AY255" s="105"/>
      <c r="BB255" s="57"/>
      <c r="BC255" s="57"/>
    </row>
    <row r="256" spans="1:55" x14ac:dyDescent="0.25">
      <c r="B256" s="22" t="s">
        <v>66</v>
      </c>
      <c r="C256" s="22"/>
      <c r="D256" s="22" t="s">
        <v>831</v>
      </c>
      <c r="E256" s="22"/>
      <c r="F256" s="27"/>
      <c r="G256" s="168">
        <v>4700</v>
      </c>
      <c r="H256" s="169">
        <v>4799</v>
      </c>
      <c r="I256" s="28" t="s">
        <v>659</v>
      </c>
      <c r="J256" s="28" t="s">
        <v>660</v>
      </c>
      <c r="K256" s="28" t="s">
        <v>661</v>
      </c>
      <c r="L256" s="29">
        <v>20</v>
      </c>
      <c r="M256" s="22">
        <v>21</v>
      </c>
      <c r="N256" s="22" t="s">
        <v>69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43">
        <v>50263.4</v>
      </c>
      <c r="AG256" s="43" t="s">
        <v>908</v>
      </c>
      <c r="AH256" s="27" t="s">
        <v>957</v>
      </c>
      <c r="AI256" s="22"/>
      <c r="AJ256" s="29"/>
      <c r="AK256" s="43"/>
      <c r="AL256" s="43"/>
      <c r="AM256" s="22"/>
      <c r="AN256" s="43"/>
      <c r="AO256" s="43"/>
      <c r="AP256" s="22"/>
      <c r="AQ256" s="43"/>
      <c r="AR256" s="43"/>
      <c r="AS256" s="22"/>
      <c r="AT256" s="43"/>
      <c r="AU256" s="43"/>
      <c r="AV256" s="22"/>
      <c r="AW256" s="22"/>
      <c r="AX256" s="22"/>
      <c r="AY256" s="181"/>
      <c r="AZ256" s="57">
        <v>1158</v>
      </c>
      <c r="BA256" s="57">
        <v>28</v>
      </c>
      <c r="BB256" s="62">
        <v>32428</v>
      </c>
      <c r="BC256" s="42">
        <f t="shared" ref="BC256:BC300" si="8">BB256/(5280*11.67)</f>
        <v>0.52627820622679233</v>
      </c>
    </row>
    <row r="257" spans="1:55" x14ac:dyDescent="0.25">
      <c r="B257" s="22" t="s">
        <v>66</v>
      </c>
      <c r="C257" s="22"/>
      <c r="D257" s="22" t="s">
        <v>831</v>
      </c>
      <c r="E257" s="22"/>
      <c r="F257" s="27"/>
      <c r="G257" s="168">
        <v>400</v>
      </c>
      <c r="H257" s="169">
        <v>599</v>
      </c>
      <c r="I257" s="28" t="s">
        <v>662</v>
      </c>
      <c r="J257" s="28" t="s">
        <v>663</v>
      </c>
      <c r="K257" s="28" t="s">
        <v>206</v>
      </c>
      <c r="L257" s="29">
        <v>14</v>
      </c>
      <c r="M257" s="22">
        <v>21</v>
      </c>
      <c r="N257" s="22" t="s">
        <v>69</v>
      </c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43">
        <v>27952.7</v>
      </c>
      <c r="AG257" s="43" t="s">
        <v>908</v>
      </c>
      <c r="AH257" s="27" t="s">
        <v>957</v>
      </c>
      <c r="AI257" s="22"/>
      <c r="AJ257" s="29"/>
      <c r="AK257" s="43"/>
      <c r="AL257" s="43"/>
      <c r="AM257" s="22"/>
      <c r="AN257" s="43"/>
      <c r="AO257" s="43"/>
      <c r="AP257" s="22"/>
      <c r="AQ257" s="43"/>
      <c r="AR257" s="43"/>
      <c r="AS257" s="22"/>
      <c r="AT257" s="43"/>
      <c r="AU257" s="43"/>
      <c r="AV257" s="22"/>
      <c r="AW257" s="22"/>
      <c r="AX257" s="22"/>
      <c r="AY257" s="181"/>
      <c r="AZ257" s="57">
        <v>897</v>
      </c>
      <c r="BA257" s="57">
        <v>20</v>
      </c>
      <c r="BB257" s="62">
        <v>18034</v>
      </c>
      <c r="BC257" s="42">
        <f t="shared" si="8"/>
        <v>0.29267611851159409</v>
      </c>
    </row>
    <row r="258" spans="1:55" x14ac:dyDescent="0.25">
      <c r="A258" s="22"/>
      <c r="B258" s="22" t="s">
        <v>66</v>
      </c>
      <c r="C258" s="22"/>
      <c r="D258" s="22" t="s">
        <v>831</v>
      </c>
      <c r="E258" s="22"/>
      <c r="F258" s="27"/>
      <c r="G258" s="168">
        <v>500</v>
      </c>
      <c r="H258" s="169">
        <v>599</v>
      </c>
      <c r="I258" s="28" t="s">
        <v>664</v>
      </c>
      <c r="J258" s="28" t="s">
        <v>665</v>
      </c>
      <c r="K258" s="28" t="s">
        <v>661</v>
      </c>
      <c r="L258" s="29">
        <v>25</v>
      </c>
      <c r="M258" s="22">
        <v>21</v>
      </c>
      <c r="N258" s="22" t="s">
        <v>69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52331.1</v>
      </c>
      <c r="AG258" s="43" t="s">
        <v>908</v>
      </c>
      <c r="AH258" s="27" t="s">
        <v>957</v>
      </c>
      <c r="AI258" s="22"/>
      <c r="AJ258" s="29"/>
      <c r="AK258" s="43"/>
      <c r="AL258" s="43"/>
      <c r="AM258" s="22"/>
      <c r="AN258" s="43"/>
      <c r="AO258" s="43"/>
      <c r="AP258" s="22"/>
      <c r="AQ258" s="43"/>
      <c r="AR258" s="43"/>
      <c r="AS258" s="22"/>
      <c r="AT258" s="43"/>
      <c r="AU258" s="43"/>
      <c r="AV258" s="22"/>
      <c r="AW258" s="22"/>
      <c r="AX258" s="22"/>
      <c r="AY258" s="181"/>
      <c r="AZ258" s="57">
        <v>1407</v>
      </c>
      <c r="BA258" s="57">
        <v>24</v>
      </c>
      <c r="BB258" s="62">
        <v>33762</v>
      </c>
      <c r="BC258" s="42">
        <f t="shared" si="8"/>
        <v>0.54792786476591104</v>
      </c>
    </row>
    <row r="259" spans="1:55" x14ac:dyDescent="0.3">
      <c r="B259" s="22"/>
      <c r="C259" s="22"/>
      <c r="D259" s="22" t="s">
        <v>831</v>
      </c>
      <c r="E259" s="26"/>
      <c r="F259" s="35"/>
      <c r="G259" s="129"/>
      <c r="H259" s="130"/>
      <c r="I259" s="28" t="s">
        <v>942</v>
      </c>
      <c r="J259" s="28" t="s">
        <v>118</v>
      </c>
      <c r="K259" s="28" t="s">
        <v>148</v>
      </c>
      <c r="L259" s="29"/>
      <c r="M259" s="22">
        <v>21</v>
      </c>
      <c r="N259" s="22" t="s">
        <v>69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/>
      <c r="AG259" s="43" t="s">
        <v>908</v>
      </c>
      <c r="AH259" s="35" t="s">
        <v>957</v>
      </c>
      <c r="AI259" s="22"/>
      <c r="AJ259" s="29"/>
      <c r="AK259" s="43"/>
      <c r="AL259" s="43"/>
      <c r="AM259" s="22"/>
      <c r="AN259" s="43"/>
      <c r="AO259" s="43"/>
      <c r="AP259" s="22"/>
      <c r="AQ259" s="43"/>
      <c r="AR259" s="43"/>
      <c r="AS259" s="22"/>
      <c r="AT259" s="43"/>
      <c r="AU259" s="43"/>
      <c r="AV259" s="22"/>
      <c r="AW259" s="22"/>
      <c r="AX259" s="22"/>
      <c r="AY259" s="175"/>
      <c r="BB259" s="62">
        <v>5501</v>
      </c>
      <c r="BC259" s="63">
        <f t="shared" si="8"/>
        <v>8.927644049752019E-2</v>
      </c>
    </row>
    <row r="260" spans="1:55" x14ac:dyDescent="0.25">
      <c r="A260" s="22"/>
      <c r="B260" s="22" t="s">
        <v>66</v>
      </c>
      <c r="C260" s="22"/>
      <c r="D260" s="22" t="s">
        <v>831</v>
      </c>
      <c r="E260" s="22"/>
      <c r="F260" s="27"/>
      <c r="G260" s="168">
        <v>4800</v>
      </c>
      <c r="H260" s="169">
        <v>5099</v>
      </c>
      <c r="I260" s="28" t="s">
        <v>206</v>
      </c>
      <c r="J260" s="28" t="s">
        <v>659</v>
      </c>
      <c r="K260" s="28" t="s">
        <v>663</v>
      </c>
      <c r="L260" s="29">
        <v>55</v>
      </c>
      <c r="M260" s="22">
        <v>21</v>
      </c>
      <c r="N260" s="22" t="s">
        <v>69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103527.6</v>
      </c>
      <c r="AG260" s="43" t="s">
        <v>908</v>
      </c>
      <c r="AH260" s="27" t="s">
        <v>957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81"/>
      <c r="AZ260" s="57">
        <v>2450</v>
      </c>
      <c r="BA260" s="57">
        <v>27</v>
      </c>
      <c r="BB260" s="62">
        <v>66792</v>
      </c>
      <c r="BC260" s="42">
        <f t="shared" si="8"/>
        <v>1.0839760068551842</v>
      </c>
    </row>
    <row r="261" spans="1:55" x14ac:dyDescent="0.25">
      <c r="A261" s="22"/>
      <c r="B261" s="22" t="s">
        <v>66</v>
      </c>
      <c r="C261" s="22"/>
      <c r="D261" s="22" t="s">
        <v>831</v>
      </c>
      <c r="E261" s="22"/>
      <c r="F261" s="27"/>
      <c r="G261" s="168">
        <v>4800</v>
      </c>
      <c r="H261" s="169">
        <v>4999</v>
      </c>
      <c r="I261" s="28" t="s">
        <v>118</v>
      </c>
      <c r="J261" s="28" t="s">
        <v>659</v>
      </c>
      <c r="K261" s="28" t="s">
        <v>662</v>
      </c>
      <c r="L261" s="29">
        <v>51</v>
      </c>
      <c r="M261" s="22">
        <v>21</v>
      </c>
      <c r="N261" s="22" t="s">
        <v>69</v>
      </c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43">
        <v>66095.100000000006</v>
      </c>
      <c r="AG261" s="43" t="s">
        <v>908</v>
      </c>
      <c r="AH261" s="27" t="s">
        <v>957</v>
      </c>
      <c r="AI261" s="22"/>
      <c r="AJ261" s="29"/>
      <c r="AK261" s="43"/>
      <c r="AL261" s="43"/>
      <c r="AM261" s="22"/>
      <c r="AN261" s="43"/>
      <c r="AO261" s="43"/>
      <c r="AP261" s="22"/>
      <c r="AQ261" s="43"/>
      <c r="AR261" s="43"/>
      <c r="AS261" s="22"/>
      <c r="AT261" s="43"/>
      <c r="AU261" s="43"/>
      <c r="AV261" s="22"/>
      <c r="AW261" s="22"/>
      <c r="AX261" s="22"/>
      <c r="AY261" s="181"/>
      <c r="AZ261" s="57">
        <v>1653</v>
      </c>
      <c r="BA261" s="57">
        <v>26</v>
      </c>
      <c r="BB261" s="62">
        <v>42642</v>
      </c>
      <c r="BC261" s="42">
        <f t="shared" si="8"/>
        <v>0.69204253330217347</v>
      </c>
    </row>
    <row r="262" spans="1:55" x14ac:dyDescent="0.25">
      <c r="B262" s="22" t="s">
        <v>66</v>
      </c>
      <c r="C262" s="22"/>
      <c r="D262" s="22" t="s">
        <v>831</v>
      </c>
      <c r="E262" s="22"/>
      <c r="F262" s="22"/>
      <c r="G262" s="168">
        <v>115</v>
      </c>
      <c r="H262" s="169">
        <v>499</v>
      </c>
      <c r="I262" s="28" t="s">
        <v>193</v>
      </c>
      <c r="J262" s="28" t="s">
        <v>108</v>
      </c>
      <c r="K262" s="28" t="s">
        <v>242</v>
      </c>
      <c r="L262" s="29">
        <v>44.191383837714412</v>
      </c>
      <c r="M262" s="22">
        <v>21</v>
      </c>
      <c r="N262" s="22" t="s">
        <v>69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43">
        <v>48178.618999999962</v>
      </c>
      <c r="AG262" s="43" t="s">
        <v>908</v>
      </c>
      <c r="AH262" s="22" t="s">
        <v>957</v>
      </c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181"/>
      <c r="AZ262" s="57">
        <v>1422.2999999999988</v>
      </c>
      <c r="BA262" s="57">
        <v>22</v>
      </c>
      <c r="BB262" s="57">
        <v>31082.979999999974</v>
      </c>
      <c r="BC262" s="42">
        <f t="shared" si="8"/>
        <v>0.50444970268235012</v>
      </c>
    </row>
    <row r="263" spans="1:55" x14ac:dyDescent="0.25">
      <c r="B263" s="22" t="s">
        <v>66</v>
      </c>
      <c r="C263" s="22"/>
      <c r="D263" s="22" t="s">
        <v>831</v>
      </c>
      <c r="E263" s="22"/>
      <c r="F263" s="27"/>
      <c r="G263" s="168">
        <v>300</v>
      </c>
      <c r="H263" s="169">
        <v>599</v>
      </c>
      <c r="I263" s="28" t="s">
        <v>663</v>
      </c>
      <c r="J263" s="28" t="s">
        <v>661</v>
      </c>
      <c r="K263" s="28" t="s">
        <v>203</v>
      </c>
      <c r="L263" s="29">
        <v>45</v>
      </c>
      <c r="M263" s="22">
        <v>21</v>
      </c>
      <c r="N263" s="22" t="s">
        <v>69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89424.150000000009</v>
      </c>
      <c r="AG263" s="43">
        <f>115529.16+304257.74</f>
        <v>419786.9</v>
      </c>
      <c r="AH263" s="27" t="s">
        <v>957</v>
      </c>
      <c r="AI263" s="22"/>
      <c r="AJ263" s="29"/>
      <c r="AK263" s="43"/>
      <c r="AL263" s="43"/>
      <c r="AM263" s="22"/>
      <c r="AN263" s="43"/>
      <c r="AO263" s="43"/>
      <c r="AP263" s="22"/>
      <c r="AQ263" s="43"/>
      <c r="AR263" s="43"/>
      <c r="AS263" s="22"/>
      <c r="AT263" s="43"/>
      <c r="AU263" s="43"/>
      <c r="AV263" s="22"/>
      <c r="AW263" s="22"/>
      <c r="AX263" s="22"/>
      <c r="AY263" s="181"/>
      <c r="AZ263" s="57">
        <v>1950</v>
      </c>
      <c r="BA263" s="57">
        <v>30</v>
      </c>
      <c r="BB263" s="62">
        <v>57693</v>
      </c>
      <c r="BC263" s="42">
        <f t="shared" si="8"/>
        <v>0.93630715899353434</v>
      </c>
    </row>
    <row r="264" spans="1:55" x14ac:dyDescent="0.25">
      <c r="B264" s="57" t="s">
        <v>66</v>
      </c>
      <c r="D264" s="57" t="s">
        <v>832</v>
      </c>
      <c r="E264" s="58"/>
      <c r="F264" s="34"/>
      <c r="G264" s="121">
        <v>6900</v>
      </c>
      <c r="H264" s="122">
        <v>6999</v>
      </c>
      <c r="I264" s="67" t="s">
        <v>274</v>
      </c>
      <c r="J264" s="67" t="s">
        <v>275</v>
      </c>
      <c r="K264" s="67" t="s">
        <v>276</v>
      </c>
      <c r="L264" s="84">
        <v>41</v>
      </c>
      <c r="M264" s="57">
        <v>21</v>
      </c>
      <c r="N264" s="57" t="s">
        <v>69</v>
      </c>
      <c r="Q264" s="59"/>
      <c r="R264" s="59"/>
      <c r="S264" s="63"/>
      <c r="T264" s="59"/>
      <c r="V264" s="59"/>
      <c r="W264" s="61"/>
      <c r="X264" s="61"/>
      <c r="Y264" s="61"/>
      <c r="Z264" s="61"/>
      <c r="AA264" s="61"/>
      <c r="AC264" s="61"/>
      <c r="AD264" s="61"/>
      <c r="AF264" s="61">
        <v>8712.5500000000011</v>
      </c>
      <c r="AG264" s="106"/>
      <c r="AH264" s="34"/>
      <c r="AW264" s="61"/>
      <c r="AX264" s="61"/>
      <c r="AY264" s="124" t="s">
        <v>369</v>
      </c>
      <c r="AZ264" s="57">
        <v>312.261511855001</v>
      </c>
      <c r="BA264" s="57">
        <v>18</v>
      </c>
      <c r="BB264" s="62">
        <v>5621</v>
      </c>
      <c r="BC264" s="42">
        <f t="shared" si="8"/>
        <v>9.1223936018280494E-2</v>
      </c>
    </row>
    <row r="265" spans="1:55" ht="14.4" thickBot="1" x14ac:dyDescent="0.35">
      <c r="B265" s="30" t="s">
        <v>66</v>
      </c>
      <c r="C265" s="30"/>
      <c r="D265" s="30" t="s">
        <v>163</v>
      </c>
      <c r="E265" s="31">
        <v>43282</v>
      </c>
      <c r="F265" s="40"/>
      <c r="G265" s="151">
        <v>200</v>
      </c>
      <c r="H265" s="152">
        <v>499</v>
      </c>
      <c r="I265" s="33" t="s">
        <v>152</v>
      </c>
      <c r="J265" s="33" t="s">
        <v>107</v>
      </c>
      <c r="K265" s="33" t="s">
        <v>153</v>
      </c>
      <c r="L265" s="37">
        <v>51.000785790292213</v>
      </c>
      <c r="M265" s="30">
        <v>21</v>
      </c>
      <c r="N265" s="57" t="s">
        <v>69</v>
      </c>
      <c r="AB265" s="59">
        <v>6</v>
      </c>
      <c r="AF265" s="61">
        <v>91627.5</v>
      </c>
      <c r="AI265" s="57" t="s">
        <v>97</v>
      </c>
      <c r="AK265" s="61">
        <v>91627.5</v>
      </c>
      <c r="AL265" s="61" t="str">
        <f>IF(AG265="","",AG265)</f>
        <v/>
      </c>
      <c r="AY265" s="128" t="s">
        <v>154</v>
      </c>
      <c r="AZ265" s="62">
        <v>2545.255317786271</v>
      </c>
      <c r="BA265" s="62">
        <v>23.999556969054293</v>
      </c>
      <c r="BB265" s="41">
        <v>61085</v>
      </c>
      <c r="BC265" s="42">
        <f t="shared" si="8"/>
        <v>0.99135636571369223</v>
      </c>
    </row>
    <row r="266" spans="1:55" x14ac:dyDescent="0.3">
      <c r="B266" s="30" t="s">
        <v>66</v>
      </c>
      <c r="C266" s="30"/>
      <c r="D266" s="30" t="s">
        <v>163</v>
      </c>
      <c r="E266" s="31">
        <v>43282</v>
      </c>
      <c r="F266" s="40"/>
      <c r="G266" s="218">
        <v>400</v>
      </c>
      <c r="H266" s="219">
        <v>599</v>
      </c>
      <c r="I266" s="33" t="s">
        <v>155</v>
      </c>
      <c r="J266" s="33" t="s">
        <v>152</v>
      </c>
      <c r="K266" s="33" t="s">
        <v>75</v>
      </c>
      <c r="L266" s="37">
        <v>29.241756905965417</v>
      </c>
      <c r="M266" s="30">
        <v>21</v>
      </c>
      <c r="N266" s="57" t="s">
        <v>69</v>
      </c>
      <c r="AB266" s="57">
        <v>0</v>
      </c>
      <c r="AF266" s="61">
        <v>71077.679999999993</v>
      </c>
      <c r="AI266" s="57" t="s">
        <v>97</v>
      </c>
      <c r="AK266" s="61">
        <v>71077.679999999993</v>
      </c>
      <c r="AL266" s="61" t="str">
        <f>IF(AG266="","",AG266)</f>
        <v/>
      </c>
      <c r="AY266" s="128"/>
      <c r="AZ266" s="57">
        <v>1974.3799999999999</v>
      </c>
      <c r="BA266" s="57">
        <v>24</v>
      </c>
      <c r="BB266" s="41">
        <v>47385.119999999995</v>
      </c>
      <c r="BC266" s="42">
        <f t="shared" si="8"/>
        <v>0.76901924125574506</v>
      </c>
    </row>
    <row r="267" spans="1:55" x14ac:dyDescent="0.3">
      <c r="B267" s="30"/>
      <c r="C267" s="30"/>
      <c r="D267" s="30"/>
      <c r="E267" s="31">
        <v>42917</v>
      </c>
      <c r="F267" s="32"/>
      <c r="G267" s="121"/>
      <c r="H267" s="122"/>
      <c r="I267" s="33" t="s">
        <v>114</v>
      </c>
      <c r="J267" s="33" t="s">
        <v>115</v>
      </c>
      <c r="K267" s="33" t="s">
        <v>75</v>
      </c>
      <c r="L267" s="37"/>
      <c r="M267" s="30">
        <v>21</v>
      </c>
      <c r="N267" s="30" t="s">
        <v>69</v>
      </c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6">
        <v>27956</v>
      </c>
      <c r="AG267" s="36"/>
      <c r="AH267" s="32"/>
      <c r="AI267" s="57" t="s">
        <v>142</v>
      </c>
      <c r="AJ267" s="37"/>
      <c r="AK267" s="36"/>
      <c r="AL267" s="36"/>
      <c r="AM267" s="30"/>
      <c r="AN267" s="36"/>
      <c r="AO267" s="36"/>
      <c r="AP267" s="30"/>
      <c r="AQ267" s="36"/>
      <c r="AR267" s="36"/>
      <c r="AS267" s="30"/>
      <c r="AT267" s="36"/>
      <c r="AU267" s="36"/>
      <c r="AV267" s="30"/>
      <c r="AW267" s="30"/>
      <c r="AX267" s="30"/>
      <c r="AY267" s="153" t="s">
        <v>166</v>
      </c>
      <c r="AZ267" s="30"/>
      <c r="BA267" s="30"/>
      <c r="BB267" s="41">
        <v>16943</v>
      </c>
      <c r="BC267" s="42">
        <f t="shared" si="8"/>
        <v>0.27497013840201501</v>
      </c>
    </row>
    <row r="268" spans="1:55" x14ac:dyDescent="0.3">
      <c r="B268" s="30"/>
      <c r="C268" s="30"/>
      <c r="D268" s="30"/>
      <c r="E268" s="31">
        <v>42917</v>
      </c>
      <c r="F268" s="32"/>
      <c r="G268" s="121"/>
      <c r="H268" s="122"/>
      <c r="I268" s="33" t="s">
        <v>109</v>
      </c>
      <c r="J268" s="33" t="s">
        <v>110</v>
      </c>
      <c r="K268" s="33" t="s">
        <v>111</v>
      </c>
      <c r="L268" s="37"/>
      <c r="M268" s="30">
        <v>21</v>
      </c>
      <c r="N268" s="30" t="s">
        <v>69</v>
      </c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6">
        <v>57107</v>
      </c>
      <c r="AG268" s="36"/>
      <c r="AH268" s="32"/>
      <c r="AI268" s="30" t="s">
        <v>112</v>
      </c>
      <c r="AJ268" s="37" t="s">
        <v>113</v>
      </c>
      <c r="AK268" s="36">
        <v>50000</v>
      </c>
      <c r="AL268" s="36"/>
      <c r="AM268" s="30"/>
      <c r="AN268" s="36"/>
      <c r="AO268" s="36"/>
      <c r="AP268" s="30"/>
      <c r="AQ268" s="36"/>
      <c r="AR268" s="36"/>
      <c r="AS268" s="30"/>
      <c r="AT268" s="36"/>
      <c r="AU268" s="36"/>
      <c r="AV268" s="30"/>
      <c r="AW268" s="30"/>
      <c r="AX268" s="30"/>
      <c r="AY268" s="153" t="s">
        <v>166</v>
      </c>
      <c r="AZ268" s="30"/>
      <c r="BA268" s="30"/>
      <c r="BB268" s="41">
        <v>34610</v>
      </c>
      <c r="BC268" s="42">
        <f t="shared" si="8"/>
        <v>0.56169016644595049</v>
      </c>
    </row>
    <row r="269" spans="1:55" x14ac:dyDescent="0.3">
      <c r="B269" s="30" t="s">
        <v>66</v>
      </c>
      <c r="C269" s="30"/>
      <c r="D269" s="30" t="s">
        <v>163</v>
      </c>
      <c r="E269" s="31">
        <v>43282</v>
      </c>
      <c r="F269" s="40"/>
      <c r="G269" s="151">
        <v>6700</v>
      </c>
      <c r="H269" s="152">
        <v>6799</v>
      </c>
      <c r="I269" s="33" t="s">
        <v>156</v>
      </c>
      <c r="J269" s="33" t="s">
        <v>152</v>
      </c>
      <c r="K269" s="33" t="s">
        <v>155</v>
      </c>
      <c r="L269" s="37">
        <v>2</v>
      </c>
      <c r="M269" s="30">
        <v>21</v>
      </c>
      <c r="N269" s="57" t="s">
        <v>69</v>
      </c>
      <c r="AB269" s="59">
        <v>0</v>
      </c>
      <c r="AF269" s="61">
        <v>14709.600000000002</v>
      </c>
      <c r="AI269" s="57" t="s">
        <v>97</v>
      </c>
      <c r="AK269" s="61">
        <v>14709.600000000002</v>
      </c>
      <c r="AL269" s="61" t="str">
        <f>IF(AG269="","",AG269)</f>
        <v/>
      </c>
      <c r="AY269" s="128"/>
      <c r="AZ269" s="62">
        <v>408.6</v>
      </c>
      <c r="BA269" s="62">
        <v>24.000000000000004</v>
      </c>
      <c r="BB269" s="41">
        <v>9806.4000000000015</v>
      </c>
      <c r="BC269" s="42">
        <f t="shared" si="8"/>
        <v>0.15914933395653194</v>
      </c>
    </row>
    <row r="270" spans="1:55" x14ac:dyDescent="0.3">
      <c r="B270" s="30" t="s">
        <v>66</v>
      </c>
      <c r="C270" s="30"/>
      <c r="D270" s="30" t="s">
        <v>163</v>
      </c>
      <c r="E270" s="31">
        <v>43282</v>
      </c>
      <c r="F270" s="40"/>
      <c r="G270" s="151">
        <v>6500</v>
      </c>
      <c r="H270" s="152">
        <v>6699</v>
      </c>
      <c r="I270" s="33" t="s">
        <v>156</v>
      </c>
      <c r="J270" s="33" t="s">
        <v>152</v>
      </c>
      <c r="K270" s="33" t="s">
        <v>157</v>
      </c>
      <c r="L270" s="37">
        <v>53.977723345801195</v>
      </c>
      <c r="M270" s="30">
        <v>21</v>
      </c>
      <c r="N270" s="57" t="s">
        <v>69</v>
      </c>
      <c r="AB270" s="57">
        <v>4</v>
      </c>
      <c r="AF270" s="61">
        <v>45316.5</v>
      </c>
      <c r="AI270" s="57" t="s">
        <v>97</v>
      </c>
      <c r="AK270" s="61">
        <v>45316.5</v>
      </c>
      <c r="AL270" s="61" t="str">
        <f>IF(AG270="","",AG270)</f>
        <v/>
      </c>
      <c r="AY270" s="128"/>
      <c r="AZ270" s="57">
        <v>1316.5660123774539</v>
      </c>
      <c r="BA270" s="57">
        <v>22.94681749033229</v>
      </c>
      <c r="BB270" s="41">
        <v>30211</v>
      </c>
      <c r="BC270" s="42">
        <f t="shared" si="8"/>
        <v>0.49029822648074578</v>
      </c>
    </row>
    <row r="271" spans="1:55" x14ac:dyDescent="0.25">
      <c r="B271" s="57" t="s">
        <v>66</v>
      </c>
      <c r="D271" s="57" t="s">
        <v>832</v>
      </c>
      <c r="F271" s="57"/>
      <c r="G271" s="121">
        <v>200</v>
      </c>
      <c r="H271" s="122">
        <v>399</v>
      </c>
      <c r="I271" s="60" t="s">
        <v>276</v>
      </c>
      <c r="J271" s="60" t="s">
        <v>275</v>
      </c>
      <c r="K271" s="60" t="s">
        <v>277</v>
      </c>
      <c r="L271" s="84">
        <v>52.759037111334003</v>
      </c>
      <c r="M271" s="57">
        <v>21</v>
      </c>
      <c r="N271" s="57" t="s">
        <v>69</v>
      </c>
      <c r="AF271" s="61">
        <v>38633.75</v>
      </c>
      <c r="AH271" s="57"/>
      <c r="AQ271" s="57"/>
      <c r="AR271" s="57"/>
      <c r="AT271" s="57"/>
      <c r="AU271" s="57"/>
      <c r="AY271" s="124" t="s">
        <v>370</v>
      </c>
      <c r="AZ271" s="57">
        <v>1704.5485143992798</v>
      </c>
      <c r="BA271" s="57">
        <v>14.622640417356566</v>
      </c>
      <c r="BB271" s="62">
        <v>24925</v>
      </c>
      <c r="BC271" s="42">
        <f t="shared" si="8"/>
        <v>0.40451104879125444</v>
      </c>
    </row>
    <row r="272" spans="1:55" x14ac:dyDescent="0.25">
      <c r="B272" s="22" t="s">
        <v>66</v>
      </c>
      <c r="C272" s="22"/>
      <c r="D272" s="22" t="s">
        <v>831</v>
      </c>
      <c r="E272" s="30"/>
      <c r="F272" s="40"/>
      <c r="G272" s="198">
        <v>500</v>
      </c>
      <c r="H272" s="199">
        <v>599</v>
      </c>
      <c r="I272" s="206" t="s">
        <v>665</v>
      </c>
      <c r="J272" s="206" t="s">
        <v>664</v>
      </c>
      <c r="K272" s="206" t="s">
        <v>661</v>
      </c>
      <c r="L272" s="256">
        <v>24</v>
      </c>
      <c r="M272" s="38">
        <v>21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41704.300000000003</v>
      </c>
      <c r="AG272" s="43" t="s">
        <v>908</v>
      </c>
      <c r="AH272" s="27"/>
      <c r="AI272" s="22"/>
      <c r="AJ272" s="29"/>
      <c r="AK272" s="43"/>
      <c r="AL272" s="43"/>
      <c r="AM272" s="22"/>
      <c r="AN272" s="43"/>
      <c r="AO272" s="43"/>
      <c r="AP272" s="22"/>
      <c r="AQ272" s="43"/>
      <c r="AR272" s="43"/>
      <c r="AS272" s="22"/>
      <c r="AT272" s="43"/>
      <c r="AU272" s="43"/>
      <c r="AV272" s="22"/>
      <c r="AW272" s="22"/>
      <c r="AX272" s="22"/>
      <c r="AY272" s="181" t="s">
        <v>982</v>
      </c>
      <c r="AZ272" s="57">
        <v>1121</v>
      </c>
      <c r="BA272" s="57">
        <v>24</v>
      </c>
      <c r="BB272" s="62">
        <v>26906</v>
      </c>
      <c r="BC272" s="42">
        <f t="shared" si="8"/>
        <v>0.43666095401313909</v>
      </c>
    </row>
    <row r="273" spans="2:55" x14ac:dyDescent="0.25">
      <c r="B273" s="22" t="s">
        <v>66</v>
      </c>
      <c r="C273" s="22"/>
      <c r="D273" s="22" t="s">
        <v>880</v>
      </c>
      <c r="E273" s="22"/>
      <c r="F273" s="22"/>
      <c r="G273" s="168">
        <v>8100</v>
      </c>
      <c r="H273" s="169">
        <v>8299</v>
      </c>
      <c r="I273" s="28" t="s">
        <v>668</v>
      </c>
      <c r="J273" s="28" t="s">
        <v>75</v>
      </c>
      <c r="K273" s="28" t="s">
        <v>75</v>
      </c>
      <c r="L273" s="29">
        <v>52</v>
      </c>
      <c r="M273" s="22">
        <v>22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>
        <v>24711.65</v>
      </c>
      <c r="AG273" s="43" t="s">
        <v>943</v>
      </c>
      <c r="AH273" s="22" t="s">
        <v>931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AZ273" s="57">
        <v>688.77197820072388</v>
      </c>
      <c r="BA273" s="57">
        <v>23.146992770594167</v>
      </c>
      <c r="BB273" s="57">
        <v>15943</v>
      </c>
      <c r="BC273" s="42">
        <f t="shared" si="8"/>
        <v>0.25874100906234582</v>
      </c>
    </row>
    <row r="274" spans="2:55" x14ac:dyDescent="0.25">
      <c r="B274" s="22" t="s">
        <v>66</v>
      </c>
      <c r="C274" s="22"/>
      <c r="D274" s="22" t="s">
        <v>880</v>
      </c>
      <c r="E274" s="22"/>
      <c r="F274" s="22"/>
      <c r="G274" s="220">
        <v>6200</v>
      </c>
      <c r="H274" s="221">
        <v>6299</v>
      </c>
      <c r="I274" s="28" t="s">
        <v>669</v>
      </c>
      <c r="J274" s="28" t="s">
        <v>670</v>
      </c>
      <c r="K274" s="28" t="s">
        <v>668</v>
      </c>
      <c r="L274" s="29">
        <v>28</v>
      </c>
      <c r="M274" s="22">
        <v>22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>
        <v>22909</v>
      </c>
      <c r="AG274" s="43">
        <f>79426.35+319141.75</f>
        <v>398568.1</v>
      </c>
      <c r="AH274" s="22" t="s">
        <v>931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AZ274" s="57">
        <v>641.12385143677307</v>
      </c>
      <c r="BA274" s="57">
        <v>23.053268049344421</v>
      </c>
      <c r="BB274" s="57">
        <v>14780</v>
      </c>
      <c r="BC274" s="42">
        <f t="shared" si="8"/>
        <v>0.23986653164031058</v>
      </c>
    </row>
    <row r="275" spans="2:55" x14ac:dyDescent="0.25">
      <c r="B275" s="22" t="s">
        <v>66</v>
      </c>
      <c r="C275" s="22"/>
      <c r="D275" s="22" t="s">
        <v>880</v>
      </c>
      <c r="E275" s="22"/>
      <c r="F275" s="22"/>
      <c r="G275" s="220">
        <v>8100</v>
      </c>
      <c r="H275" s="221">
        <v>8199</v>
      </c>
      <c r="I275" s="28" t="s">
        <v>671</v>
      </c>
      <c r="J275" s="28" t="s">
        <v>672</v>
      </c>
      <c r="K275" s="28" t="s">
        <v>75</v>
      </c>
      <c r="L275" s="29">
        <v>46</v>
      </c>
      <c r="M275" s="22">
        <v>22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28117</v>
      </c>
      <c r="AG275" s="43" t="s">
        <v>943</v>
      </c>
      <c r="AH275" s="22" t="s">
        <v>931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907.00719957110903</v>
      </c>
      <c r="BA275" s="57">
        <v>20</v>
      </c>
      <c r="BB275" s="57">
        <v>18140</v>
      </c>
      <c r="BC275" s="42">
        <f t="shared" si="8"/>
        <v>0.29439640622159902</v>
      </c>
    </row>
    <row r="276" spans="2:55" ht="14.4" thickBot="1" x14ac:dyDescent="0.3">
      <c r="B276" s="22" t="s">
        <v>66</v>
      </c>
      <c r="C276" s="22"/>
      <c r="D276" s="22" t="s">
        <v>880</v>
      </c>
      <c r="E276" s="22"/>
      <c r="F276" s="22"/>
      <c r="G276" s="200">
        <v>7800</v>
      </c>
      <c r="H276" s="201">
        <v>8299</v>
      </c>
      <c r="I276" s="28" t="s">
        <v>670</v>
      </c>
      <c r="J276" s="28" t="s">
        <v>673</v>
      </c>
      <c r="K276" s="28" t="s">
        <v>75</v>
      </c>
      <c r="L276" s="29">
        <v>38</v>
      </c>
      <c r="M276" s="22">
        <v>22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99939.35</v>
      </c>
      <c r="AG276" s="43" t="s">
        <v>943</v>
      </c>
      <c r="AH276" s="22" t="s">
        <v>931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AZ276" s="57">
        <v>2782.6885884230901</v>
      </c>
      <c r="BA276" s="57">
        <v>23.170756608643082</v>
      </c>
      <c r="BB276" s="57">
        <v>64477</v>
      </c>
      <c r="BC276" s="42">
        <f t="shared" si="8"/>
        <v>1.0464055724338501</v>
      </c>
    </row>
    <row r="277" spans="2:55" x14ac:dyDescent="0.25">
      <c r="B277" s="22" t="s">
        <v>66</v>
      </c>
      <c r="C277" s="22"/>
      <c r="D277" s="22" t="s">
        <v>880</v>
      </c>
      <c r="E277" s="22"/>
      <c r="F277" s="22"/>
      <c r="G277" s="225">
        <v>7800</v>
      </c>
      <c r="H277" s="226">
        <v>7899</v>
      </c>
      <c r="I277" s="28" t="s">
        <v>674</v>
      </c>
      <c r="J277" s="28" t="s">
        <v>675</v>
      </c>
      <c r="K277" s="28" t="s">
        <v>670</v>
      </c>
      <c r="L277" s="29">
        <v>28</v>
      </c>
      <c r="M277" s="22">
        <v>22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20301.900000000001</v>
      </c>
      <c r="AG277" s="43" t="s">
        <v>943</v>
      </c>
      <c r="AH277" s="22" t="s">
        <v>931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AZ277" s="57">
        <v>467.77450577968602</v>
      </c>
      <c r="BA277" s="57">
        <v>28</v>
      </c>
      <c r="BB277" s="57">
        <v>13098</v>
      </c>
      <c r="BC277" s="42">
        <f t="shared" si="8"/>
        <v>0.21256913609098699</v>
      </c>
    </row>
    <row r="278" spans="2:55" x14ac:dyDescent="0.25">
      <c r="B278" s="22" t="s">
        <v>66</v>
      </c>
      <c r="C278" s="22"/>
      <c r="D278" s="22" t="s">
        <v>880</v>
      </c>
      <c r="E278" s="22"/>
      <c r="F278" s="22"/>
      <c r="G278" s="227">
        <v>6300</v>
      </c>
      <c r="H278" s="228">
        <v>6399</v>
      </c>
      <c r="I278" s="28" t="s">
        <v>676</v>
      </c>
      <c r="J278" s="28" t="s">
        <v>668</v>
      </c>
      <c r="K278" s="28" t="s">
        <v>673</v>
      </c>
      <c r="L278" s="29">
        <v>33</v>
      </c>
      <c r="M278" s="22">
        <v>22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>
        <v>17727.350000000002</v>
      </c>
      <c r="AG278" s="43" t="s">
        <v>943</v>
      </c>
      <c r="AH278" s="22" t="s">
        <v>931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AZ278" s="57">
        <v>476.52437535020698</v>
      </c>
      <c r="BA278" s="57">
        <v>24</v>
      </c>
      <c r="BB278" s="57">
        <v>11437</v>
      </c>
      <c r="BC278" s="42">
        <f t="shared" si="8"/>
        <v>0.18561255225779646</v>
      </c>
    </row>
    <row r="279" spans="2:55" x14ac:dyDescent="0.25">
      <c r="B279" s="22" t="s">
        <v>66</v>
      </c>
      <c r="C279" s="22"/>
      <c r="D279" s="22" t="s">
        <v>880</v>
      </c>
      <c r="E279" s="22"/>
      <c r="F279" s="22"/>
      <c r="G279" s="168">
        <v>8100</v>
      </c>
      <c r="H279" s="169">
        <v>8199</v>
      </c>
      <c r="I279" s="28" t="s">
        <v>677</v>
      </c>
      <c r="J279" s="28" t="s">
        <v>672</v>
      </c>
      <c r="K279" s="28" t="s">
        <v>75</v>
      </c>
      <c r="L279" s="29">
        <v>50</v>
      </c>
      <c r="M279" s="22">
        <v>22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14196.45</v>
      </c>
      <c r="AG279" s="43" t="s">
        <v>943</v>
      </c>
      <c r="AH279" s="22" t="s">
        <v>931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457.96296427922903</v>
      </c>
      <c r="BA279" s="57">
        <v>20</v>
      </c>
      <c r="BB279" s="57">
        <v>9159</v>
      </c>
      <c r="BC279" s="42">
        <f t="shared" si="8"/>
        <v>0.14864259562203008</v>
      </c>
    </row>
    <row r="280" spans="2:55" x14ac:dyDescent="0.25">
      <c r="B280" s="22" t="s">
        <v>66</v>
      </c>
      <c r="C280" s="22"/>
      <c r="D280" s="22" t="s">
        <v>880</v>
      </c>
      <c r="E280" s="22"/>
      <c r="F280" s="22"/>
      <c r="G280" s="168">
        <v>5900</v>
      </c>
      <c r="H280" s="169">
        <v>6599</v>
      </c>
      <c r="I280" s="28" t="s">
        <v>672</v>
      </c>
      <c r="J280" s="28" t="s">
        <v>75</v>
      </c>
      <c r="K280" s="28" t="s">
        <v>670</v>
      </c>
      <c r="L280" s="29">
        <v>42</v>
      </c>
      <c r="M280" s="22">
        <v>22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97240.8</v>
      </c>
      <c r="AG280" s="43" t="s">
        <v>943</v>
      </c>
      <c r="AH280" s="22" t="s">
        <v>931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57">
        <v>2873.3705843047496</v>
      </c>
      <c r="BA280" s="57">
        <v>21.833591651102605</v>
      </c>
      <c r="BB280" s="57">
        <v>62736</v>
      </c>
      <c r="BC280" s="42">
        <f t="shared" si="8"/>
        <v>1.0181506582534861</v>
      </c>
    </row>
    <row r="281" spans="2:55" x14ac:dyDescent="0.25">
      <c r="B281" s="22" t="s">
        <v>66</v>
      </c>
      <c r="C281" s="22"/>
      <c r="D281" s="22" t="s">
        <v>880</v>
      </c>
      <c r="E281" s="22"/>
      <c r="F281" s="22"/>
      <c r="G281" s="168">
        <v>6200</v>
      </c>
      <c r="H281" s="169">
        <v>6299</v>
      </c>
      <c r="I281" s="28" t="s">
        <v>678</v>
      </c>
      <c r="J281" s="28" t="s">
        <v>672</v>
      </c>
      <c r="K281" s="28" t="s">
        <v>75</v>
      </c>
      <c r="L281" s="29">
        <v>42</v>
      </c>
      <c r="M281" s="22">
        <v>22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5651.3</v>
      </c>
      <c r="AG281" s="43" t="s">
        <v>943</v>
      </c>
      <c r="AH281" s="22" t="s">
        <v>931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165.710492193166</v>
      </c>
      <c r="BA281" s="57">
        <v>22</v>
      </c>
      <c r="BB281" s="57">
        <v>3646</v>
      </c>
      <c r="BC281" s="42">
        <f t="shared" si="8"/>
        <v>5.9171405572433854E-2</v>
      </c>
    </row>
    <row r="282" spans="2:55" x14ac:dyDescent="0.25">
      <c r="B282" s="22" t="s">
        <v>66</v>
      </c>
      <c r="C282" s="22"/>
      <c r="D282" s="22" t="s">
        <v>880</v>
      </c>
      <c r="E282" s="22"/>
      <c r="F282" s="22"/>
      <c r="G282" s="168">
        <v>8100</v>
      </c>
      <c r="H282" s="169">
        <v>8299</v>
      </c>
      <c r="I282" s="28" t="s">
        <v>682</v>
      </c>
      <c r="J282" s="28" t="s">
        <v>669</v>
      </c>
      <c r="K282" s="28" t="s">
        <v>75</v>
      </c>
      <c r="L282" s="29">
        <v>53</v>
      </c>
      <c r="M282" s="22">
        <v>22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>
        <v>14872.25</v>
      </c>
      <c r="AG282" s="43" t="s">
        <v>943</v>
      </c>
      <c r="AH282" s="22" t="s">
        <v>931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AZ282" s="57">
        <v>399.78446963268698</v>
      </c>
      <c r="BA282" s="57">
        <v>24</v>
      </c>
      <c r="BB282" s="57">
        <v>9595</v>
      </c>
      <c r="BC282" s="42">
        <f t="shared" si="8"/>
        <v>0.15571849601412585</v>
      </c>
    </row>
    <row r="283" spans="2:55" x14ac:dyDescent="0.25">
      <c r="B283" s="22" t="s">
        <v>66</v>
      </c>
      <c r="C283" s="22"/>
      <c r="D283" s="22" t="s">
        <v>880</v>
      </c>
      <c r="E283" s="22"/>
      <c r="F283" s="22"/>
      <c r="G283" s="168">
        <v>6200</v>
      </c>
      <c r="H283" s="169">
        <v>6299</v>
      </c>
      <c r="I283" s="28" t="s">
        <v>683</v>
      </c>
      <c r="J283" s="28" t="s">
        <v>75</v>
      </c>
      <c r="K283" s="28" t="s">
        <v>672</v>
      </c>
      <c r="L283" s="29">
        <v>81</v>
      </c>
      <c r="M283" s="22">
        <v>22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5707.1</v>
      </c>
      <c r="AG283" s="43" t="s">
        <v>943</v>
      </c>
      <c r="AH283" s="22" t="s">
        <v>931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167.346731231159</v>
      </c>
      <c r="BA283" s="57">
        <v>22</v>
      </c>
      <c r="BB283" s="57">
        <v>3682</v>
      </c>
      <c r="BC283" s="42">
        <f t="shared" si="8"/>
        <v>5.9755654228661942E-2</v>
      </c>
    </row>
    <row r="284" spans="2:55" x14ac:dyDescent="0.25">
      <c r="B284" s="22" t="s">
        <v>74</v>
      </c>
      <c r="C284" s="22"/>
      <c r="D284" s="22" t="s">
        <v>783</v>
      </c>
      <c r="E284" s="22"/>
      <c r="F284" s="22"/>
      <c r="G284" s="168">
        <v>7500</v>
      </c>
      <c r="H284" s="169">
        <v>9849</v>
      </c>
      <c r="I284" s="28" t="s">
        <v>666</v>
      </c>
      <c r="J284" s="28" t="s">
        <v>94</v>
      </c>
      <c r="K284" s="28" t="s">
        <v>195</v>
      </c>
      <c r="L284" s="29">
        <v>40</v>
      </c>
      <c r="M284" s="22">
        <v>22</v>
      </c>
      <c r="N284" s="22" t="s">
        <v>102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638144.1</v>
      </c>
      <c r="AG284" s="43">
        <v>683469.75</v>
      </c>
      <c r="AH284" s="22" t="s">
        <v>810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3" t="s">
        <v>667</v>
      </c>
      <c r="AZ284" s="22">
        <v>20702.229070531808</v>
      </c>
      <c r="BA284" s="22">
        <v>18.68175637910014</v>
      </c>
      <c r="BB284" s="22">
        <v>386754</v>
      </c>
      <c r="BC284" s="185">
        <f t="shared" si="8"/>
        <v>6.276680688634416</v>
      </c>
    </row>
    <row r="285" spans="2:55" x14ac:dyDescent="0.25">
      <c r="B285" s="22" t="s">
        <v>74</v>
      </c>
      <c r="C285" s="22"/>
      <c r="D285" s="22" t="s">
        <v>784</v>
      </c>
      <c r="E285" s="22"/>
      <c r="F285" s="22"/>
      <c r="G285" s="168">
        <v>9900</v>
      </c>
      <c r="H285" s="169">
        <v>10499</v>
      </c>
      <c r="I285" s="28" t="s">
        <v>679</v>
      </c>
      <c r="J285" s="28" t="s">
        <v>680</v>
      </c>
      <c r="K285" s="28" t="s">
        <v>681</v>
      </c>
      <c r="L285" s="29">
        <v>20</v>
      </c>
      <c r="M285" s="22">
        <v>22</v>
      </c>
      <c r="N285" s="22" t="s">
        <v>102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102677.84999999999</v>
      </c>
      <c r="AG285" s="43">
        <v>87814.62</v>
      </c>
      <c r="AH285" s="22" t="s">
        <v>810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22">
        <v>3889.3638534799047</v>
      </c>
      <c r="BA285" s="22">
        <v>15.99978874291287</v>
      </c>
      <c r="BB285" s="22">
        <v>62229</v>
      </c>
      <c r="BC285" s="185">
        <f t="shared" si="8"/>
        <v>1.0099224896782737</v>
      </c>
    </row>
    <row r="286" spans="2:55" x14ac:dyDescent="0.3">
      <c r="B286" s="22" t="s">
        <v>74</v>
      </c>
      <c r="C286" s="22"/>
      <c r="D286" s="22" t="s">
        <v>782</v>
      </c>
      <c r="E286" s="22"/>
      <c r="F286" s="27"/>
      <c r="G286" s="132">
        <v>9900</v>
      </c>
      <c r="H286" s="133">
        <v>11699</v>
      </c>
      <c r="I286" s="28" t="s">
        <v>278</v>
      </c>
      <c r="J286" s="28" t="s">
        <v>94</v>
      </c>
      <c r="K286" s="28" t="s">
        <v>116</v>
      </c>
      <c r="L286" s="184">
        <v>72.774033063006868</v>
      </c>
      <c r="M286" s="22">
        <v>22</v>
      </c>
      <c r="N286" s="22" t="s">
        <v>102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>
        <v>100000</v>
      </c>
      <c r="AG286" s="43">
        <f>319266.48+-13300+6998.32</f>
        <v>312964.8</v>
      </c>
      <c r="AH286" s="27" t="s">
        <v>801</v>
      </c>
      <c r="AI286" s="22"/>
      <c r="AJ286" s="29"/>
      <c r="AK286" s="43"/>
      <c r="AL286" s="43"/>
      <c r="AM286" s="22"/>
      <c r="AN286" s="43"/>
      <c r="AO286" s="43"/>
      <c r="AP286" s="22"/>
      <c r="AQ286" s="43"/>
      <c r="AR286" s="43"/>
      <c r="AS286" s="22"/>
      <c r="AT286" s="43"/>
      <c r="AU286" s="43"/>
      <c r="AV286" s="22"/>
      <c r="AW286" s="22"/>
      <c r="AX286" s="22"/>
      <c r="AY286" s="175" t="s">
        <v>371</v>
      </c>
      <c r="AZ286" s="57">
        <v>9967.872099744267</v>
      </c>
      <c r="BA286" s="57">
        <v>19.298000423273404</v>
      </c>
      <c r="BB286" s="62">
        <v>192360</v>
      </c>
      <c r="BC286" s="42">
        <f t="shared" si="8"/>
        <v>3.1218353197787647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686</v>
      </c>
      <c r="J287" s="28" t="s">
        <v>834</v>
      </c>
      <c r="K287" s="28" t="s">
        <v>685</v>
      </c>
      <c r="L287" s="29"/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>
        <v>28700</v>
      </c>
      <c r="AG287" s="43" t="s">
        <v>859</v>
      </c>
      <c r="AH287" s="22" t="s">
        <v>848</v>
      </c>
      <c r="AI287" s="22" t="s">
        <v>123</v>
      </c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 t="s">
        <v>835</v>
      </c>
      <c r="BB287" s="57">
        <v>17946</v>
      </c>
      <c r="BC287" s="42">
        <f t="shared" si="8"/>
        <v>0.2912479551297032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/>
      <c r="H288" s="169"/>
      <c r="I288" s="28" t="s">
        <v>790</v>
      </c>
      <c r="J288" s="28" t="s">
        <v>687</v>
      </c>
      <c r="K288" s="28" t="s">
        <v>75</v>
      </c>
      <c r="L288" s="29">
        <v>48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/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BB288" s="57">
        <v>4682</v>
      </c>
      <c r="BC288" s="42">
        <f t="shared" si="8"/>
        <v>7.5984783568331132E-2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/>
      <c r="H289" s="169"/>
      <c r="I289" s="28" t="s">
        <v>789</v>
      </c>
      <c r="J289" s="28" t="s">
        <v>687</v>
      </c>
      <c r="K289" s="28" t="s">
        <v>75</v>
      </c>
      <c r="L289" s="29">
        <v>56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/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BB289" s="57">
        <v>4626</v>
      </c>
      <c r="BC289" s="42">
        <f t="shared" si="8"/>
        <v>7.5075952325309656E-2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>
        <v>8500</v>
      </c>
      <c r="H290" s="169">
        <v>8699</v>
      </c>
      <c r="I290" s="28" t="s">
        <v>687</v>
      </c>
      <c r="J290" s="28" t="s">
        <v>685</v>
      </c>
      <c r="K290" s="28" t="s">
        <v>75</v>
      </c>
      <c r="L290" s="29">
        <v>34.96950700410185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>
        <v>43259.507999999892</v>
      </c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AZ290" s="57">
        <v>1162.8899999999969</v>
      </c>
      <c r="BA290" s="57">
        <v>24</v>
      </c>
      <c r="BB290" s="57">
        <v>27909.359999999928</v>
      </c>
      <c r="BC290" s="42">
        <f t="shared" si="8"/>
        <v>0.45294461322738844</v>
      </c>
    </row>
    <row r="291" spans="2:55" x14ac:dyDescent="0.25">
      <c r="B291" s="22" t="s">
        <v>66</v>
      </c>
      <c r="C291" s="22"/>
      <c r="D291" s="22" t="s">
        <v>833</v>
      </c>
      <c r="E291" s="22"/>
      <c r="F291" s="22"/>
      <c r="G291" s="168"/>
      <c r="H291" s="169"/>
      <c r="I291" s="28" t="s">
        <v>788</v>
      </c>
      <c r="J291" s="28" t="s">
        <v>685</v>
      </c>
      <c r="K291" s="28" t="s">
        <v>75</v>
      </c>
      <c r="L291" s="29">
        <v>84</v>
      </c>
      <c r="M291" s="22">
        <v>23</v>
      </c>
      <c r="N291" s="22" t="s">
        <v>69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43"/>
      <c r="AG291" s="43" t="s">
        <v>859</v>
      </c>
      <c r="AH291" s="22" t="s">
        <v>848</v>
      </c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181"/>
      <c r="BB291" s="57">
        <v>4000</v>
      </c>
      <c r="BC291" s="42">
        <f t="shared" si="8"/>
        <v>6.4916517358676748E-2</v>
      </c>
    </row>
    <row r="292" spans="2:55" x14ac:dyDescent="0.25">
      <c r="B292" s="22" t="s">
        <v>66</v>
      </c>
      <c r="C292" s="22"/>
      <c r="D292" s="22" t="s">
        <v>833</v>
      </c>
      <c r="E292" s="22"/>
      <c r="F292" s="22"/>
      <c r="G292" s="168"/>
      <c r="H292" s="169"/>
      <c r="I292" s="28" t="s">
        <v>792</v>
      </c>
      <c r="J292" s="28" t="s">
        <v>685</v>
      </c>
      <c r="K292" s="28" t="s">
        <v>75</v>
      </c>
      <c r="L292" s="29">
        <v>60</v>
      </c>
      <c r="M292" s="22">
        <v>23</v>
      </c>
      <c r="N292" s="22" t="s">
        <v>69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43"/>
      <c r="AG292" s="43" t="s">
        <v>859</v>
      </c>
      <c r="AH292" s="22" t="s">
        <v>848</v>
      </c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181"/>
      <c r="BB292" s="57">
        <v>9510</v>
      </c>
      <c r="BC292" s="42">
        <f t="shared" si="8"/>
        <v>0.15433902002025396</v>
      </c>
    </row>
    <row r="293" spans="2:55" x14ac:dyDescent="0.25">
      <c r="B293" s="22" t="s">
        <v>66</v>
      </c>
      <c r="C293" s="22"/>
      <c r="D293" s="22" t="s">
        <v>833</v>
      </c>
      <c r="E293" s="22"/>
      <c r="F293" s="22"/>
      <c r="G293" s="168"/>
      <c r="H293" s="169"/>
      <c r="I293" s="28" t="s">
        <v>787</v>
      </c>
      <c r="J293" s="28" t="s">
        <v>685</v>
      </c>
      <c r="K293" s="28" t="s">
        <v>75</v>
      </c>
      <c r="L293" s="29">
        <v>65</v>
      </c>
      <c r="M293" s="22">
        <v>23</v>
      </c>
      <c r="N293" s="22" t="s">
        <v>69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43"/>
      <c r="AG293" s="43" t="s">
        <v>859</v>
      </c>
      <c r="AH293" s="22" t="s">
        <v>848</v>
      </c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181"/>
      <c r="BB293" s="57">
        <v>4707</v>
      </c>
      <c r="BC293" s="42">
        <f t="shared" si="8"/>
        <v>7.6390511801822852E-2</v>
      </c>
    </row>
    <row r="294" spans="2:55" x14ac:dyDescent="0.25">
      <c r="B294" s="22" t="s">
        <v>66</v>
      </c>
      <c r="C294" s="22"/>
      <c r="D294" s="22" t="s">
        <v>833</v>
      </c>
      <c r="E294" s="22"/>
      <c r="F294" s="22"/>
      <c r="G294" s="168">
        <v>8000</v>
      </c>
      <c r="H294" s="169">
        <v>8799</v>
      </c>
      <c r="I294" s="28" t="s">
        <v>685</v>
      </c>
      <c r="J294" s="28" t="s">
        <v>688</v>
      </c>
      <c r="K294" s="28" t="s">
        <v>689</v>
      </c>
      <c r="L294" s="29">
        <v>44</v>
      </c>
      <c r="M294" s="22">
        <v>23</v>
      </c>
      <c r="N294" s="22" t="s">
        <v>69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43">
        <v>199410.6</v>
      </c>
      <c r="AG294" s="43">
        <v>343331.24</v>
      </c>
      <c r="AH294" s="22" t="s">
        <v>848</v>
      </c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181"/>
      <c r="AZ294" s="57">
        <v>5482.3638296722675</v>
      </c>
      <c r="BA294" s="57">
        <v>23.46651991677297</v>
      </c>
      <c r="BB294" s="57">
        <v>128652</v>
      </c>
      <c r="BC294" s="42">
        <f t="shared" si="8"/>
        <v>2.0879099478071201</v>
      </c>
    </row>
    <row r="295" spans="2:55" x14ac:dyDescent="0.25">
      <c r="B295" s="22" t="s">
        <v>66</v>
      </c>
      <c r="C295" s="22"/>
      <c r="D295" s="22" t="s">
        <v>833</v>
      </c>
      <c r="E295" s="22"/>
      <c r="F295" s="22"/>
      <c r="G295" s="168"/>
      <c r="H295" s="169"/>
      <c r="I295" s="28" t="s">
        <v>786</v>
      </c>
      <c r="J295" s="28" t="s">
        <v>685</v>
      </c>
      <c r="K295" s="28" t="s">
        <v>347</v>
      </c>
      <c r="L295" s="29">
        <v>37</v>
      </c>
      <c r="M295" s="22">
        <v>23</v>
      </c>
      <c r="N295" s="22" t="s">
        <v>69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43"/>
      <c r="AG295" s="43" t="s">
        <v>859</v>
      </c>
      <c r="AH295" s="22" t="s">
        <v>848</v>
      </c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181"/>
      <c r="BB295" s="57">
        <v>6819</v>
      </c>
      <c r="BC295" s="42">
        <f t="shared" si="8"/>
        <v>0.11066643296720417</v>
      </c>
    </row>
    <row r="296" spans="2:55" x14ac:dyDescent="0.25">
      <c r="B296" s="22" t="s">
        <v>66</v>
      </c>
      <c r="C296" s="22"/>
      <c r="D296" s="22" t="s">
        <v>833</v>
      </c>
      <c r="E296" s="22"/>
      <c r="F296" s="22"/>
      <c r="G296" s="168">
        <v>6100</v>
      </c>
      <c r="H296" s="169">
        <v>6299</v>
      </c>
      <c r="I296" s="28" t="s">
        <v>690</v>
      </c>
      <c r="J296" s="28" t="s">
        <v>75</v>
      </c>
      <c r="K296" s="28" t="s">
        <v>689</v>
      </c>
      <c r="L296" s="29">
        <v>50</v>
      </c>
      <c r="M296" s="22">
        <v>23</v>
      </c>
      <c r="N296" s="22" t="s">
        <v>69</v>
      </c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43">
        <v>43984.35</v>
      </c>
      <c r="AG296" s="43" t="s">
        <v>859</v>
      </c>
      <c r="AH296" s="22" t="s">
        <v>848</v>
      </c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181"/>
      <c r="AZ296" s="57">
        <v>1218.950192693359</v>
      </c>
      <c r="BA296" s="57">
        <v>23.279868340886807</v>
      </c>
      <c r="BB296" s="57">
        <v>28377</v>
      </c>
      <c r="BC296" s="42">
        <f t="shared" si="8"/>
        <v>0.4605340032717925</v>
      </c>
    </row>
    <row r="297" spans="2:55" x14ac:dyDescent="0.25">
      <c r="B297" s="22" t="s">
        <v>66</v>
      </c>
      <c r="C297" s="22"/>
      <c r="D297" s="22" t="s">
        <v>833</v>
      </c>
      <c r="E297" s="22"/>
      <c r="F297" s="22"/>
      <c r="G297" s="168"/>
      <c r="H297" s="169"/>
      <c r="I297" s="28" t="s">
        <v>791</v>
      </c>
      <c r="J297" s="28" t="s">
        <v>685</v>
      </c>
      <c r="K297" s="28" t="s">
        <v>75</v>
      </c>
      <c r="L297" s="29">
        <v>60</v>
      </c>
      <c r="M297" s="22">
        <v>23</v>
      </c>
      <c r="N297" s="22" t="s">
        <v>69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43"/>
      <c r="AG297" s="43" t="s">
        <v>859</v>
      </c>
      <c r="AH297" s="22" t="s">
        <v>848</v>
      </c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181"/>
      <c r="BB297" s="57">
        <v>11970</v>
      </c>
      <c r="BC297" s="42">
        <f t="shared" si="8"/>
        <v>0.19426267819584014</v>
      </c>
    </row>
    <row r="298" spans="2:55" x14ac:dyDescent="0.25">
      <c r="B298" s="22" t="s">
        <v>66</v>
      </c>
      <c r="C298" s="22"/>
      <c r="D298" s="22" t="s">
        <v>833</v>
      </c>
      <c r="E298" s="22"/>
      <c r="F298" s="22"/>
      <c r="G298" s="168">
        <v>6200</v>
      </c>
      <c r="H298" s="169">
        <v>6299</v>
      </c>
      <c r="I298" s="28" t="s">
        <v>691</v>
      </c>
      <c r="J298" s="28" t="s">
        <v>692</v>
      </c>
      <c r="K298" s="28" t="s">
        <v>75</v>
      </c>
      <c r="L298" s="29">
        <v>81</v>
      </c>
      <c r="M298" s="22">
        <v>23</v>
      </c>
      <c r="N298" s="22" t="s">
        <v>69</v>
      </c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43">
        <v>14365.4</v>
      </c>
      <c r="AG298" s="43" t="s">
        <v>859</v>
      </c>
      <c r="AH298" s="22" t="s">
        <v>848</v>
      </c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181"/>
      <c r="AZ298" s="57">
        <v>463</v>
      </c>
      <c r="BA298" s="57">
        <v>20</v>
      </c>
      <c r="BB298" s="57">
        <v>9268</v>
      </c>
      <c r="BC298" s="42">
        <f t="shared" si="8"/>
        <v>0.15041157072005401</v>
      </c>
    </row>
    <row r="299" spans="2:55" x14ac:dyDescent="0.25">
      <c r="B299" s="22" t="s">
        <v>66</v>
      </c>
      <c r="C299" s="22"/>
      <c r="D299" s="22" t="s">
        <v>833</v>
      </c>
      <c r="E299" s="22"/>
      <c r="F299" s="22"/>
      <c r="G299" s="168">
        <v>8100</v>
      </c>
      <c r="H299" s="169">
        <v>8199</v>
      </c>
      <c r="I299" s="28" t="s">
        <v>692</v>
      </c>
      <c r="J299" s="28" t="s">
        <v>693</v>
      </c>
      <c r="K299" s="28" t="s">
        <v>690</v>
      </c>
      <c r="L299" s="29">
        <v>32</v>
      </c>
      <c r="M299" s="22">
        <v>23</v>
      </c>
      <c r="N299" s="22" t="s">
        <v>69</v>
      </c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43">
        <v>25040.25</v>
      </c>
      <c r="AG299" s="43" t="s">
        <v>859</v>
      </c>
      <c r="AH299" s="22" t="s">
        <v>848</v>
      </c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181"/>
      <c r="AZ299" s="57">
        <v>621.35167483707505</v>
      </c>
      <c r="BA299" s="57">
        <v>25.999768978229618</v>
      </c>
      <c r="BB299" s="57">
        <v>16155</v>
      </c>
      <c r="BC299" s="42">
        <f t="shared" si="8"/>
        <v>0.26218158448235568</v>
      </c>
    </row>
    <row r="300" spans="2:55" x14ac:dyDescent="0.25">
      <c r="B300" s="22" t="s">
        <v>66</v>
      </c>
      <c r="C300" s="22"/>
      <c r="D300" s="22" t="s">
        <v>833</v>
      </c>
      <c r="E300" s="22"/>
      <c r="F300" s="22"/>
      <c r="G300" s="168"/>
      <c r="H300" s="169"/>
      <c r="I300" s="28" t="s">
        <v>785</v>
      </c>
      <c r="J300" s="28" t="s">
        <v>685</v>
      </c>
      <c r="K300" s="28" t="s">
        <v>75</v>
      </c>
      <c r="L300" s="29">
        <v>34</v>
      </c>
      <c r="M300" s="22">
        <v>23</v>
      </c>
      <c r="N300" s="22" t="s">
        <v>69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/>
      <c r="AG300" s="43" t="s">
        <v>859</v>
      </c>
      <c r="AH300" s="22" t="s">
        <v>848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BB300" s="57">
        <v>6309</v>
      </c>
      <c r="BC300" s="42">
        <f t="shared" si="8"/>
        <v>0.10238957700397289</v>
      </c>
    </row>
    <row r="301" spans="2:55" x14ac:dyDescent="0.3">
      <c r="D301" s="57" t="s">
        <v>894</v>
      </c>
      <c r="F301" s="57"/>
      <c r="G301" s="121"/>
      <c r="H301" s="122"/>
      <c r="I301" s="60" t="s">
        <v>895</v>
      </c>
      <c r="M301" s="57">
        <v>23</v>
      </c>
      <c r="N301" s="57" t="s">
        <v>69</v>
      </c>
      <c r="AF301" s="61">
        <v>60000</v>
      </c>
      <c r="AH301" s="57"/>
      <c r="AI301" s="57" t="s">
        <v>896</v>
      </c>
      <c r="AJ301" s="57"/>
      <c r="AK301" s="57"/>
      <c r="AL301" s="57"/>
      <c r="AN301" s="57"/>
      <c r="AO301" s="57"/>
      <c r="AQ301" s="57"/>
      <c r="AR301" s="57"/>
      <c r="AT301" s="57"/>
      <c r="AU301" s="57"/>
      <c r="AY301" s="105"/>
      <c r="BB301" s="57"/>
      <c r="BC301" s="57"/>
    </row>
    <row r="302" spans="2:55" x14ac:dyDescent="0.25">
      <c r="B302" s="57" t="s">
        <v>66</v>
      </c>
      <c r="D302" s="57" t="s">
        <v>909</v>
      </c>
      <c r="F302" s="57"/>
      <c r="G302" s="138">
        <v>6900</v>
      </c>
      <c r="H302" s="139">
        <v>7299</v>
      </c>
      <c r="I302" s="60" t="s">
        <v>694</v>
      </c>
      <c r="J302" s="60" t="s">
        <v>695</v>
      </c>
      <c r="K302" s="60" t="s">
        <v>279</v>
      </c>
      <c r="L302" s="59">
        <v>21</v>
      </c>
      <c r="M302" s="57">
        <v>23</v>
      </c>
      <c r="N302" s="57" t="s">
        <v>69</v>
      </c>
      <c r="AF302" s="61">
        <v>66363.25</v>
      </c>
      <c r="AG302" s="61">
        <f>18931.95+48412.14</f>
        <v>67344.09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2100.9802219513867</v>
      </c>
      <c r="BA302" s="57">
        <v>20.378583078822846</v>
      </c>
      <c r="BB302" s="57">
        <v>42815</v>
      </c>
      <c r="BC302" s="42">
        <f t="shared" ref="BC302:BC328" si="9">BB302/(5280*11.67)</f>
        <v>0.69485017267793614</v>
      </c>
    </row>
    <row r="303" spans="2:55" x14ac:dyDescent="0.25">
      <c r="B303" s="57" t="s">
        <v>66</v>
      </c>
      <c r="F303" s="57"/>
      <c r="G303" s="125">
        <v>5900</v>
      </c>
      <c r="H303" s="126">
        <v>5999</v>
      </c>
      <c r="I303" s="33" t="s">
        <v>696</v>
      </c>
      <c r="J303" s="60" t="s">
        <v>697</v>
      </c>
      <c r="K303" s="60" t="s">
        <v>75</v>
      </c>
      <c r="L303" s="59">
        <v>54</v>
      </c>
      <c r="M303" s="57">
        <v>24</v>
      </c>
      <c r="N303" s="57" t="s">
        <v>69</v>
      </c>
      <c r="AF303" s="61">
        <v>26512.75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713</v>
      </c>
      <c r="BA303" s="57">
        <v>24</v>
      </c>
      <c r="BB303" s="57">
        <v>17105</v>
      </c>
      <c r="BC303" s="42">
        <f t="shared" si="9"/>
        <v>0.27759925735504143</v>
      </c>
    </row>
    <row r="304" spans="2:55" x14ac:dyDescent="0.25">
      <c r="B304" s="57" t="s">
        <v>66</v>
      </c>
      <c r="D304" s="57" t="s">
        <v>910</v>
      </c>
      <c r="F304" s="57"/>
      <c r="G304" s="138">
        <v>7614</v>
      </c>
      <c r="H304" s="139">
        <v>7699</v>
      </c>
      <c r="I304" s="60" t="s">
        <v>698</v>
      </c>
      <c r="J304" s="60" t="s">
        <v>216</v>
      </c>
      <c r="K304" s="60" t="s">
        <v>161</v>
      </c>
      <c r="L304" s="59">
        <v>61</v>
      </c>
      <c r="M304" s="57">
        <v>24</v>
      </c>
      <c r="N304" s="57" t="s">
        <v>69</v>
      </c>
      <c r="AF304" s="61">
        <v>23570.850000000002</v>
      </c>
      <c r="AG304" s="61" t="s">
        <v>911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7"/>
      <c r="AZ304" s="57">
        <v>634</v>
      </c>
      <c r="BA304" s="57">
        <v>24</v>
      </c>
      <c r="BB304" s="57">
        <v>15207</v>
      </c>
      <c r="BC304" s="42">
        <f t="shared" si="9"/>
        <v>0.2467963698683493</v>
      </c>
    </row>
    <row r="305" spans="2:55" x14ac:dyDescent="0.25">
      <c r="E305" s="58"/>
      <c r="G305" s="142"/>
      <c r="H305" s="143"/>
      <c r="I305" s="80" t="s">
        <v>326</v>
      </c>
      <c r="J305" s="80"/>
      <c r="K305" s="80"/>
      <c r="L305" s="74"/>
      <c r="M305" s="79">
        <v>24</v>
      </c>
      <c r="N305" s="79" t="s">
        <v>69</v>
      </c>
      <c r="AB305" s="59"/>
      <c r="AF305" s="119">
        <v>75927.45</v>
      </c>
      <c r="AI305" s="57" t="s">
        <v>159</v>
      </c>
      <c r="AJ305" s="59" t="s">
        <v>327</v>
      </c>
      <c r="AK305" s="61">
        <v>3342.34</v>
      </c>
      <c r="AM305" s="57" t="s">
        <v>328</v>
      </c>
      <c r="AN305" s="61">
        <v>3342.34</v>
      </c>
      <c r="AP305" s="57" t="s">
        <v>329</v>
      </c>
      <c r="AQ305" s="61">
        <v>20822.37</v>
      </c>
      <c r="AS305" s="57" t="s">
        <v>201</v>
      </c>
      <c r="AT305" s="61">
        <v>48420.4</v>
      </c>
      <c r="AY305" s="145" t="s">
        <v>330</v>
      </c>
      <c r="AZ305" s="81"/>
      <c r="BA305" s="74"/>
      <c r="BB305" s="82"/>
      <c r="BC305" s="42">
        <f t="shared" si="9"/>
        <v>0</v>
      </c>
    </row>
    <row r="306" spans="2:55" x14ac:dyDescent="0.25">
      <c r="B306" s="57" t="s">
        <v>66</v>
      </c>
      <c r="E306" s="58"/>
      <c r="G306" s="142">
        <v>7200</v>
      </c>
      <c r="H306" s="143">
        <v>7499</v>
      </c>
      <c r="I306" s="76" t="s">
        <v>197</v>
      </c>
      <c r="J306" s="76" t="s">
        <v>198</v>
      </c>
      <c r="K306" s="76" t="s">
        <v>75</v>
      </c>
      <c r="L306" s="74">
        <v>34</v>
      </c>
      <c r="M306" s="79">
        <v>24</v>
      </c>
      <c r="N306" s="79" t="s">
        <v>69</v>
      </c>
      <c r="AB306" s="59">
        <v>0</v>
      </c>
      <c r="AF306" s="119">
        <v>36798.550000000003</v>
      </c>
      <c r="AY306" s="145" t="s">
        <v>199</v>
      </c>
      <c r="AZ306" s="81">
        <v>1032.2135459281001</v>
      </c>
      <c r="BA306" s="74">
        <v>23</v>
      </c>
      <c r="BB306" s="82">
        <v>23741</v>
      </c>
      <c r="BC306" s="42">
        <f t="shared" si="9"/>
        <v>0.38529575965308616</v>
      </c>
    </row>
    <row r="307" spans="2:55" x14ac:dyDescent="0.25">
      <c r="B307" s="57" t="s">
        <v>66</v>
      </c>
      <c r="F307" s="57"/>
      <c r="G307" s="138">
        <v>5800</v>
      </c>
      <c r="H307" s="139">
        <v>5899</v>
      </c>
      <c r="I307" s="33" t="s">
        <v>699</v>
      </c>
      <c r="J307" s="60" t="s">
        <v>700</v>
      </c>
      <c r="K307" s="60" t="s">
        <v>75</v>
      </c>
      <c r="L307" s="59">
        <v>30</v>
      </c>
      <c r="M307" s="57">
        <v>24</v>
      </c>
      <c r="N307" s="57" t="s">
        <v>69</v>
      </c>
      <c r="AF307" s="61">
        <v>4358.6000000000004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27"/>
      <c r="AZ307" s="57">
        <v>117</v>
      </c>
      <c r="BA307" s="57">
        <v>24</v>
      </c>
      <c r="BB307" s="57">
        <v>2812</v>
      </c>
      <c r="BC307" s="42">
        <f t="shared" si="9"/>
        <v>4.5636311703149753E-2</v>
      </c>
    </row>
    <row r="308" spans="2:55" x14ac:dyDescent="0.25">
      <c r="B308" s="57" t="s">
        <v>66</v>
      </c>
      <c r="D308" s="57" t="s">
        <v>910</v>
      </c>
      <c r="F308" s="57"/>
      <c r="G308" s="138">
        <v>5200</v>
      </c>
      <c r="H308" s="139">
        <v>5599</v>
      </c>
      <c r="I308" s="60" t="s">
        <v>701</v>
      </c>
      <c r="J308" s="60" t="s">
        <v>702</v>
      </c>
      <c r="K308" s="60" t="s">
        <v>160</v>
      </c>
      <c r="L308" s="59">
        <v>39</v>
      </c>
      <c r="M308" s="57">
        <v>24</v>
      </c>
      <c r="N308" s="57" t="s">
        <v>69</v>
      </c>
      <c r="AF308" s="61">
        <v>80906.900000000009</v>
      </c>
      <c r="AG308" s="61">
        <v>9275.65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27"/>
      <c r="AZ308" s="57">
        <v>2211.0708929026341</v>
      </c>
      <c r="BA308" s="57">
        <v>23.607565079686736</v>
      </c>
      <c r="BB308" s="57">
        <v>52198</v>
      </c>
      <c r="BC308" s="42">
        <f t="shared" si="9"/>
        <v>0.84712809327205219</v>
      </c>
    </row>
    <row r="309" spans="2:55" x14ac:dyDescent="0.25">
      <c r="B309" s="57" t="s">
        <v>66</v>
      </c>
      <c r="D309" s="57" t="s">
        <v>912</v>
      </c>
      <c r="F309" s="57"/>
      <c r="G309" s="138">
        <v>550</v>
      </c>
      <c r="H309" s="139">
        <v>5599</v>
      </c>
      <c r="I309" s="60" t="s">
        <v>703</v>
      </c>
      <c r="J309" s="60" t="s">
        <v>702</v>
      </c>
      <c r="K309" s="60" t="s">
        <v>704</v>
      </c>
      <c r="L309" s="59">
        <v>52</v>
      </c>
      <c r="M309" s="57">
        <v>24</v>
      </c>
      <c r="N309" s="57" t="s">
        <v>69</v>
      </c>
      <c r="AF309" s="61">
        <v>21520.2</v>
      </c>
      <c r="AG309" s="61" t="s">
        <v>913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27"/>
      <c r="AZ309" s="57">
        <v>694</v>
      </c>
      <c r="BA309" s="57">
        <v>20</v>
      </c>
      <c r="BB309" s="57">
        <v>13884</v>
      </c>
      <c r="BC309" s="42">
        <f t="shared" si="9"/>
        <v>0.22532523175196698</v>
      </c>
    </row>
    <row r="310" spans="2:55" x14ac:dyDescent="0.25">
      <c r="B310" s="57" t="s">
        <v>66</v>
      </c>
      <c r="F310" s="57"/>
      <c r="G310" s="125">
        <v>6000</v>
      </c>
      <c r="H310" s="126">
        <v>6099</v>
      </c>
      <c r="I310" s="33" t="s">
        <v>705</v>
      </c>
      <c r="J310" s="60" t="s">
        <v>706</v>
      </c>
      <c r="K310" s="60" t="s">
        <v>75</v>
      </c>
      <c r="L310" s="59">
        <v>46</v>
      </c>
      <c r="M310" s="57">
        <v>24</v>
      </c>
      <c r="N310" s="57" t="s">
        <v>69</v>
      </c>
      <c r="AF310" s="61">
        <v>14797.85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27"/>
      <c r="AZ310" s="57">
        <v>398</v>
      </c>
      <c r="BA310" s="57">
        <v>24</v>
      </c>
      <c r="BB310" s="57">
        <v>9547</v>
      </c>
      <c r="BC310" s="42">
        <f t="shared" si="9"/>
        <v>0.15493949780582172</v>
      </c>
    </row>
    <row r="311" spans="2:55" x14ac:dyDescent="0.25">
      <c r="B311" s="57" t="s">
        <v>66</v>
      </c>
      <c r="F311" s="57"/>
      <c r="G311" s="125">
        <v>6800</v>
      </c>
      <c r="H311" s="126">
        <v>6999</v>
      </c>
      <c r="I311" s="33" t="s">
        <v>707</v>
      </c>
      <c r="J311" s="60" t="s">
        <v>708</v>
      </c>
      <c r="K311" s="60" t="s">
        <v>700</v>
      </c>
      <c r="L311" s="59">
        <v>28</v>
      </c>
      <c r="M311" s="57">
        <v>24</v>
      </c>
      <c r="N311" s="57" t="s">
        <v>69</v>
      </c>
      <c r="AF311" s="61">
        <v>30826.400000000001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7"/>
      <c r="AZ311" s="57">
        <v>828.65821567934199</v>
      </c>
      <c r="BA311" s="57">
        <v>24.000244761581982</v>
      </c>
      <c r="BB311" s="57">
        <v>19888</v>
      </c>
      <c r="BC311" s="42">
        <f t="shared" si="9"/>
        <v>0.32276492430734077</v>
      </c>
    </row>
    <row r="312" spans="2:55" x14ac:dyDescent="0.25">
      <c r="B312" s="57" t="s">
        <v>66</v>
      </c>
      <c r="F312" s="57"/>
      <c r="G312" s="125">
        <v>6800</v>
      </c>
      <c r="H312" s="126">
        <v>7099</v>
      </c>
      <c r="I312" s="33" t="s">
        <v>700</v>
      </c>
      <c r="J312" s="60" t="s">
        <v>707</v>
      </c>
      <c r="K312" s="60" t="s">
        <v>708</v>
      </c>
      <c r="L312" s="59">
        <v>36.778867913292039</v>
      </c>
      <c r="M312" s="57">
        <v>24</v>
      </c>
      <c r="N312" s="57" t="s">
        <v>69</v>
      </c>
      <c r="AF312" s="61">
        <v>49972.991999999969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27"/>
      <c r="AZ312" s="57">
        <v>1343.3599999999992</v>
      </c>
      <c r="BA312" s="57">
        <v>24</v>
      </c>
      <c r="BB312" s="57">
        <v>32240.639999999978</v>
      </c>
      <c r="BC312" s="42">
        <f t="shared" si="9"/>
        <v>0.52323751655371153</v>
      </c>
    </row>
    <row r="313" spans="2:55" ht="14.4" thickBot="1" x14ac:dyDescent="0.3">
      <c r="B313" s="57" t="s">
        <v>66</v>
      </c>
      <c r="F313" s="57"/>
      <c r="G313" s="160">
        <v>6800</v>
      </c>
      <c r="H313" s="161">
        <v>6999</v>
      </c>
      <c r="I313" s="33" t="s">
        <v>706</v>
      </c>
      <c r="J313" s="60" t="s">
        <v>708</v>
      </c>
      <c r="K313" s="60" t="s">
        <v>697</v>
      </c>
      <c r="L313" s="59">
        <v>24</v>
      </c>
      <c r="M313" s="57">
        <v>24</v>
      </c>
      <c r="N313" s="57" t="s">
        <v>69</v>
      </c>
      <c r="AF313" s="61">
        <v>68093.05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27"/>
      <c r="AZ313" s="57">
        <v>1830.4281757396072</v>
      </c>
      <c r="BA313" s="57">
        <v>24.000395416907924</v>
      </c>
      <c r="BB313" s="57">
        <v>43931</v>
      </c>
      <c r="BC313" s="42">
        <f t="shared" si="9"/>
        <v>0.71296188102100699</v>
      </c>
    </row>
    <row r="314" spans="2:55" x14ac:dyDescent="0.25">
      <c r="B314" s="57" t="s">
        <v>66</v>
      </c>
      <c r="D314" s="57" t="s">
        <v>912</v>
      </c>
      <c r="F314" s="57"/>
      <c r="G314" s="118">
        <v>7400</v>
      </c>
      <c r="H314" s="118">
        <v>7699</v>
      </c>
      <c r="I314" s="60" t="s">
        <v>704</v>
      </c>
      <c r="J314" s="60" t="s">
        <v>695</v>
      </c>
      <c r="K314" s="60" t="s">
        <v>75</v>
      </c>
      <c r="L314" s="59">
        <v>68</v>
      </c>
      <c r="M314" s="57">
        <v>24</v>
      </c>
      <c r="N314" s="57" t="s">
        <v>69</v>
      </c>
      <c r="AF314" s="61">
        <v>27816.3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897.28263238182308</v>
      </c>
      <c r="BA314" s="57">
        <v>20.000387115888575</v>
      </c>
      <c r="BB314" s="57">
        <v>17946</v>
      </c>
      <c r="BC314" s="42">
        <f t="shared" si="9"/>
        <v>0.2912479551297032</v>
      </c>
    </row>
    <row r="315" spans="2:55" x14ac:dyDescent="0.25">
      <c r="B315" s="57" t="s">
        <v>66</v>
      </c>
      <c r="F315" s="57"/>
      <c r="G315" s="116">
        <v>6000</v>
      </c>
      <c r="H315" s="116">
        <v>6199</v>
      </c>
      <c r="I315" s="33" t="s">
        <v>697</v>
      </c>
      <c r="J315" s="60" t="s">
        <v>706</v>
      </c>
      <c r="K315" s="60" t="s">
        <v>279</v>
      </c>
      <c r="L315" s="59">
        <v>38</v>
      </c>
      <c r="M315" s="57">
        <v>24</v>
      </c>
      <c r="N315" s="57" t="s">
        <v>69</v>
      </c>
      <c r="AF315" s="61">
        <v>35073.4</v>
      </c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942.85128630097597</v>
      </c>
      <c r="BA315" s="57">
        <v>23.99954301253052</v>
      </c>
      <c r="BB315" s="57">
        <v>22628</v>
      </c>
      <c r="BC315" s="42">
        <f t="shared" si="9"/>
        <v>0.36723273869803436</v>
      </c>
    </row>
    <row r="316" spans="2:55" x14ac:dyDescent="0.25">
      <c r="B316" s="22" t="s">
        <v>74</v>
      </c>
      <c r="C316" s="22"/>
      <c r="D316" s="22" t="s">
        <v>793</v>
      </c>
      <c r="E316" s="22"/>
      <c r="F316" s="22"/>
      <c r="G316" s="172">
        <v>9303</v>
      </c>
      <c r="H316" s="172">
        <v>9799</v>
      </c>
      <c r="I316" s="28" t="s">
        <v>259</v>
      </c>
      <c r="J316" s="28" t="s">
        <v>280</v>
      </c>
      <c r="K316" s="28" t="s">
        <v>200</v>
      </c>
      <c r="L316" s="29">
        <v>22</v>
      </c>
      <c r="M316" s="22">
        <v>25</v>
      </c>
      <c r="N316" s="22" t="s">
        <v>73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274825.25</v>
      </c>
      <c r="AG316" s="43">
        <v>285503.59000000003</v>
      </c>
      <c r="AH316" s="22" t="s">
        <v>76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2814.6936495395503</v>
      </c>
      <c r="BA316" s="57">
        <v>55.79399378887657</v>
      </c>
      <c r="BB316" s="57">
        <v>157043</v>
      </c>
      <c r="BC316" s="42">
        <f t="shared" si="9"/>
        <v>2.5486711588896678</v>
      </c>
    </row>
    <row r="317" spans="2:55" x14ac:dyDescent="0.25">
      <c r="B317" s="22" t="s">
        <v>66</v>
      </c>
      <c r="C317" s="22"/>
      <c r="D317" s="22" t="s">
        <v>875</v>
      </c>
      <c r="E317" s="22"/>
      <c r="F317" s="22"/>
      <c r="G317" s="172">
        <v>1800</v>
      </c>
      <c r="H317" s="172">
        <v>1899</v>
      </c>
      <c r="I317" s="28" t="s">
        <v>709</v>
      </c>
      <c r="J317" s="28" t="s">
        <v>710</v>
      </c>
      <c r="K317" s="28" t="s">
        <v>75</v>
      </c>
      <c r="L317" s="29">
        <v>39</v>
      </c>
      <c r="M317" s="22">
        <v>25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45475.450000000004</v>
      </c>
      <c r="AG317" s="43" t="s">
        <v>876</v>
      </c>
      <c r="AH317" s="22" t="s">
        <v>914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1128.4373892043259</v>
      </c>
      <c r="BA317" s="57">
        <v>25.999670234861028</v>
      </c>
      <c r="BB317" s="57">
        <v>29339</v>
      </c>
      <c r="BC317" s="42">
        <f t="shared" si="9"/>
        <v>0.47614642569655424</v>
      </c>
    </row>
    <row r="318" spans="2:55" x14ac:dyDescent="0.25">
      <c r="B318" s="22" t="s">
        <v>66</v>
      </c>
      <c r="C318" s="22"/>
      <c r="D318" s="22" t="s">
        <v>875</v>
      </c>
      <c r="E318" s="22"/>
      <c r="F318" s="22"/>
      <c r="G318" s="172">
        <v>1000</v>
      </c>
      <c r="H318" s="172">
        <v>1699</v>
      </c>
      <c r="I318" s="28" t="s">
        <v>715</v>
      </c>
      <c r="J318" s="28" t="s">
        <v>200</v>
      </c>
      <c r="K318" s="28" t="s">
        <v>75</v>
      </c>
      <c r="L318" s="29">
        <v>30</v>
      </c>
      <c r="M318" s="22">
        <v>25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153572.45000000001</v>
      </c>
      <c r="AG318" s="43">
        <f>23445.81+36246.02+147629.48+74642.74+750.5</f>
        <v>282714.55</v>
      </c>
      <c r="AH318" s="22" t="s">
        <v>914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4254</v>
      </c>
      <c r="BA318" s="57">
        <v>23.297181827837772</v>
      </c>
      <c r="BB318" s="57">
        <v>99079</v>
      </c>
      <c r="BC318" s="42">
        <f t="shared" si="9"/>
        <v>1.6079659058450833</v>
      </c>
    </row>
    <row r="319" spans="2:55" x14ac:dyDescent="0.25">
      <c r="B319" s="22" t="s">
        <v>66</v>
      </c>
      <c r="C319" s="22"/>
      <c r="D319" s="22" t="s">
        <v>875</v>
      </c>
      <c r="E319" s="22"/>
      <c r="F319" s="22"/>
      <c r="G319" s="172">
        <v>1900</v>
      </c>
      <c r="H319" s="172">
        <v>1999</v>
      </c>
      <c r="I319" s="28" t="s">
        <v>723</v>
      </c>
      <c r="J319" s="28" t="s">
        <v>75</v>
      </c>
      <c r="K319" s="28" t="s">
        <v>724</v>
      </c>
      <c r="L319" s="29">
        <v>62</v>
      </c>
      <c r="M319" s="22">
        <v>25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8098.75</v>
      </c>
      <c r="AG319" s="43" t="s">
        <v>876</v>
      </c>
      <c r="AH319" s="22" t="s">
        <v>914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237.48009936596401</v>
      </c>
      <c r="BA319" s="57">
        <v>22</v>
      </c>
      <c r="BB319" s="57">
        <v>5225</v>
      </c>
      <c r="BC319" s="42">
        <f t="shared" si="9"/>
        <v>8.4797200799771502E-2</v>
      </c>
    </row>
    <row r="320" spans="2:55" x14ac:dyDescent="0.25">
      <c r="B320" s="22" t="s">
        <v>66</v>
      </c>
      <c r="C320" s="22"/>
      <c r="D320" s="22" t="s">
        <v>875</v>
      </c>
      <c r="E320" s="22"/>
      <c r="F320" s="22"/>
      <c r="G320" s="172">
        <v>7900</v>
      </c>
      <c r="H320" s="172">
        <v>7999</v>
      </c>
      <c r="I320" s="28" t="s">
        <v>724</v>
      </c>
      <c r="J320" s="28" t="s">
        <v>75</v>
      </c>
      <c r="K320" s="28" t="s">
        <v>709</v>
      </c>
      <c r="L320" s="29">
        <v>52</v>
      </c>
      <c r="M320" s="22">
        <v>25</v>
      </c>
      <c r="N320" s="22" t="s">
        <v>69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18855.75</v>
      </c>
      <c r="AG320" s="43" t="s">
        <v>876</v>
      </c>
      <c r="AH320" s="22" t="s">
        <v>914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552.97358892232398</v>
      </c>
      <c r="BA320" s="57">
        <v>21.999242357502201</v>
      </c>
      <c r="BB320" s="57">
        <v>12165</v>
      </c>
      <c r="BC320" s="42">
        <f t="shared" si="9"/>
        <v>0.19742735841707565</v>
      </c>
    </row>
    <row r="321" spans="2:55" x14ac:dyDescent="0.3">
      <c r="B321" s="22" t="s">
        <v>66</v>
      </c>
      <c r="C321" s="22"/>
      <c r="D321" s="22" t="s">
        <v>836</v>
      </c>
      <c r="E321" s="22"/>
      <c r="F321" s="22"/>
      <c r="G321" s="22"/>
      <c r="H321" s="22"/>
      <c r="I321" s="28" t="s">
        <v>711</v>
      </c>
      <c r="J321" s="28" t="s">
        <v>712</v>
      </c>
      <c r="K321" s="28" t="s">
        <v>713</v>
      </c>
      <c r="L321" s="29"/>
      <c r="M321" s="22">
        <v>25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837</v>
      </c>
      <c r="AH321" s="22" t="s">
        <v>801</v>
      </c>
      <c r="AI321" s="22" t="s">
        <v>123</v>
      </c>
      <c r="AJ321" s="22" t="s">
        <v>714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BB321" s="57">
        <v>16436</v>
      </c>
      <c r="BC321" s="42">
        <f t="shared" si="9"/>
        <v>0.26674196982680276</v>
      </c>
    </row>
    <row r="322" spans="2:55" x14ac:dyDescent="0.3">
      <c r="B322" s="22" t="s">
        <v>66</v>
      </c>
      <c r="C322" s="22"/>
      <c r="D322" s="22" t="s">
        <v>836</v>
      </c>
      <c r="E322" s="22"/>
      <c r="F322" s="22"/>
      <c r="G322" s="22"/>
      <c r="H322" s="22"/>
      <c r="I322" s="28" t="s">
        <v>716</v>
      </c>
      <c r="J322" s="28" t="s">
        <v>717</v>
      </c>
      <c r="K322" s="28" t="s">
        <v>75</v>
      </c>
      <c r="L322" s="29"/>
      <c r="M322" s="22">
        <v>25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43" t="s">
        <v>838</v>
      </c>
      <c r="AH322" s="22" t="s">
        <v>801</v>
      </c>
      <c r="AI322" s="22" t="s">
        <v>123</v>
      </c>
      <c r="AJ322" s="22" t="s">
        <v>714</v>
      </c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BB322" s="57">
        <v>11639</v>
      </c>
      <c r="BC322" s="42">
        <f t="shared" si="9"/>
        <v>0.18889083638440965</v>
      </c>
    </row>
    <row r="323" spans="2:55" x14ac:dyDescent="0.3">
      <c r="B323" s="22" t="s">
        <v>66</v>
      </c>
      <c r="C323" s="22"/>
      <c r="D323" s="22" t="s">
        <v>836</v>
      </c>
      <c r="E323" s="22"/>
      <c r="F323" s="22"/>
      <c r="G323" s="22"/>
      <c r="H323" s="22"/>
      <c r="I323" s="28" t="s">
        <v>718</v>
      </c>
      <c r="J323" s="28" t="s">
        <v>719</v>
      </c>
      <c r="K323" s="28" t="s">
        <v>75</v>
      </c>
      <c r="L323" s="29"/>
      <c r="M323" s="22">
        <v>25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43" t="s">
        <v>838</v>
      </c>
      <c r="AH323" s="22" t="s">
        <v>801</v>
      </c>
      <c r="AI323" s="22" t="s">
        <v>123</v>
      </c>
      <c r="AJ323" s="22" t="s">
        <v>714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BB323" s="57">
        <v>58190</v>
      </c>
      <c r="BC323" s="42">
        <f t="shared" si="9"/>
        <v>0.94437303627534996</v>
      </c>
    </row>
    <row r="324" spans="2:55" x14ac:dyDescent="0.3">
      <c r="B324" s="22" t="s">
        <v>66</v>
      </c>
      <c r="C324" s="22"/>
      <c r="D324" s="22" t="s">
        <v>836</v>
      </c>
      <c r="E324" s="22"/>
      <c r="F324" s="22"/>
      <c r="G324" s="22"/>
      <c r="H324" s="22"/>
      <c r="I324" s="28" t="s">
        <v>717</v>
      </c>
      <c r="J324" s="28" t="s">
        <v>720</v>
      </c>
      <c r="K324" s="28" t="s">
        <v>260</v>
      </c>
      <c r="L324" s="29"/>
      <c r="M324" s="22">
        <v>25</v>
      </c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/>
      <c r="AG324" s="43" t="s">
        <v>838</v>
      </c>
      <c r="AH324" s="22" t="s">
        <v>801</v>
      </c>
      <c r="AI324" s="22" t="s">
        <v>123</v>
      </c>
      <c r="AJ324" s="22" t="s">
        <v>714</v>
      </c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BB324" s="57">
        <v>53784</v>
      </c>
      <c r="BC324" s="42">
        <f t="shared" si="9"/>
        <v>0.87286749240476746</v>
      </c>
    </row>
    <row r="325" spans="2:55" x14ac:dyDescent="0.3">
      <c r="B325" s="22" t="s">
        <v>66</v>
      </c>
      <c r="C325" s="22"/>
      <c r="D325" s="22" t="s">
        <v>836</v>
      </c>
      <c r="E325" s="22"/>
      <c r="F325" s="22"/>
      <c r="G325" s="22"/>
      <c r="H325" s="22"/>
      <c r="I325" s="28" t="s">
        <v>725</v>
      </c>
      <c r="J325" s="28" t="s">
        <v>719</v>
      </c>
      <c r="K325" s="28" t="s">
        <v>75</v>
      </c>
      <c r="L325" s="29"/>
      <c r="M325" s="22">
        <v>25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/>
      <c r="AG325" s="43" t="s">
        <v>838</v>
      </c>
      <c r="AH325" s="22" t="s">
        <v>801</v>
      </c>
      <c r="AI325" s="22" t="s">
        <v>123</v>
      </c>
      <c r="AJ325" s="22" t="s">
        <v>714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BB325" s="57">
        <v>9827</v>
      </c>
      <c r="BC325" s="42">
        <f t="shared" si="9"/>
        <v>0.15948365402092909</v>
      </c>
    </row>
    <row r="326" spans="2:55" x14ac:dyDescent="0.3">
      <c r="B326" s="22" t="s">
        <v>66</v>
      </c>
      <c r="C326" s="22"/>
      <c r="D326" s="22" t="s">
        <v>836</v>
      </c>
      <c r="E326" s="22"/>
      <c r="F326" s="22"/>
      <c r="G326" s="22"/>
      <c r="H326" s="22"/>
      <c r="I326" s="28" t="s">
        <v>719</v>
      </c>
      <c r="J326" s="28" t="s">
        <v>726</v>
      </c>
      <c r="K326" s="28" t="s">
        <v>75</v>
      </c>
      <c r="L326" s="29"/>
      <c r="M326" s="22">
        <v>25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/>
      <c r="AG326" s="43" t="s">
        <v>838</v>
      </c>
      <c r="AH326" s="22" t="s">
        <v>801</v>
      </c>
      <c r="AI326" s="22" t="s">
        <v>123</v>
      </c>
      <c r="AJ326" s="22" t="s">
        <v>714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>
        <v>32604</v>
      </c>
      <c r="BC326" s="42">
        <f t="shared" si="9"/>
        <v>0.52913453299057411</v>
      </c>
    </row>
    <row r="327" spans="2:55" x14ac:dyDescent="0.3">
      <c r="B327" s="22" t="s">
        <v>66</v>
      </c>
      <c r="C327" s="22"/>
      <c r="D327" s="22" t="s">
        <v>836</v>
      </c>
      <c r="E327" s="22"/>
      <c r="F327" s="22"/>
      <c r="G327" s="22"/>
      <c r="H327" s="22"/>
      <c r="I327" s="28" t="s">
        <v>728</v>
      </c>
      <c r="J327" s="28" t="s">
        <v>717</v>
      </c>
      <c r="K327" s="28" t="s">
        <v>717</v>
      </c>
      <c r="L327" s="29"/>
      <c r="M327" s="22">
        <v>25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43" t="s">
        <v>838</v>
      </c>
      <c r="AH327" s="22" t="s">
        <v>801</v>
      </c>
      <c r="AI327" s="22" t="s">
        <v>123</v>
      </c>
      <c r="AJ327" s="22" t="s">
        <v>714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BB327" s="57">
        <v>57023</v>
      </c>
      <c r="BC327" s="42">
        <f t="shared" si="9"/>
        <v>0.92543364233595593</v>
      </c>
    </row>
    <row r="328" spans="2:55" x14ac:dyDescent="0.3">
      <c r="B328" s="22" t="s">
        <v>66</v>
      </c>
      <c r="C328" s="22"/>
      <c r="D328" s="22" t="s">
        <v>836</v>
      </c>
      <c r="E328" s="22"/>
      <c r="F328" s="22"/>
      <c r="G328" s="22"/>
      <c r="H328" s="22"/>
      <c r="I328" s="28" t="s">
        <v>729</v>
      </c>
      <c r="J328" s="28" t="s">
        <v>730</v>
      </c>
      <c r="K328" s="28" t="s">
        <v>75</v>
      </c>
      <c r="L328" s="29"/>
      <c r="M328" s="22">
        <v>25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43" t="s">
        <v>838</v>
      </c>
      <c r="AH328" s="22" t="s">
        <v>801</v>
      </c>
      <c r="AI328" s="22" t="s">
        <v>123</v>
      </c>
      <c r="AJ328" s="22" t="s">
        <v>731</v>
      </c>
      <c r="AK328" s="22">
        <v>225809.78</v>
      </c>
      <c r="AL328" s="22"/>
      <c r="AM328" s="22" t="s">
        <v>732</v>
      </c>
      <c r="AN328" s="22">
        <v>103190.22</v>
      </c>
      <c r="AO328" s="22"/>
      <c r="AP328" s="22" t="s">
        <v>733</v>
      </c>
      <c r="AQ328" s="22">
        <v>100000</v>
      </c>
      <c r="AR328" s="22"/>
      <c r="AS328" s="22"/>
      <c r="AT328" s="22"/>
      <c r="AU328" s="22"/>
      <c r="AV328" s="22"/>
      <c r="AW328" s="22"/>
      <c r="AX328" s="22"/>
      <c r="AY328" s="22"/>
      <c r="BB328" s="57">
        <v>39914</v>
      </c>
      <c r="BC328" s="42">
        <f t="shared" si="9"/>
        <v>0.64776946846355588</v>
      </c>
    </row>
    <row r="329" spans="2:55" x14ac:dyDescent="0.3">
      <c r="D329" s="57" t="s">
        <v>918</v>
      </c>
      <c r="F329" s="57"/>
      <c r="G329" s="57"/>
      <c r="H329" s="57"/>
      <c r="I329" s="60" t="s">
        <v>919</v>
      </c>
      <c r="J329" s="60" t="s">
        <v>89</v>
      </c>
      <c r="K329" s="60" t="s">
        <v>148</v>
      </c>
      <c r="M329" s="57">
        <v>25</v>
      </c>
      <c r="AF329" s="61">
        <v>210000</v>
      </c>
      <c r="AH329" s="57"/>
      <c r="AI329" s="57" t="s">
        <v>920</v>
      </c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B330" s="57" t="s">
        <v>66</v>
      </c>
      <c r="D330" s="57" t="s">
        <v>875</v>
      </c>
      <c r="F330" s="57"/>
      <c r="G330" s="118">
        <v>7900</v>
      </c>
      <c r="H330" s="118">
        <v>8399</v>
      </c>
      <c r="I330" s="206" t="s">
        <v>710</v>
      </c>
      <c r="J330" s="206" t="s">
        <v>721</v>
      </c>
      <c r="K330" s="206" t="s">
        <v>277</v>
      </c>
      <c r="L330" s="59">
        <v>26</v>
      </c>
      <c r="M330" s="57">
        <v>25</v>
      </c>
      <c r="N330" s="57" t="s">
        <v>69</v>
      </c>
      <c r="AF330" s="61">
        <v>70776.100000000006</v>
      </c>
      <c r="AG330" s="61" t="s">
        <v>876</v>
      </c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120" t="s">
        <v>877</v>
      </c>
      <c r="AZ330" s="57">
        <v>3055.009135275654</v>
      </c>
      <c r="BA330" s="57">
        <v>14.946600150143221</v>
      </c>
      <c r="BB330" s="57">
        <v>45662</v>
      </c>
      <c r="BC330" s="42">
        <f t="shared" ref="BC330:BC342" si="10">BB330/(5280*11.67)</f>
        <v>0.74105450390797434</v>
      </c>
    </row>
    <row r="331" spans="2:55" x14ac:dyDescent="0.25">
      <c r="B331" s="57" t="s">
        <v>74</v>
      </c>
      <c r="D331" s="57" t="s">
        <v>915</v>
      </c>
      <c r="F331" s="57"/>
      <c r="G331" s="118">
        <v>7100</v>
      </c>
      <c r="H331" s="118">
        <v>8299</v>
      </c>
      <c r="I331" s="60" t="s">
        <v>727</v>
      </c>
      <c r="J331" s="60" t="s">
        <v>253</v>
      </c>
      <c r="K331" s="60" t="s">
        <v>99</v>
      </c>
      <c r="L331" s="59">
        <v>22</v>
      </c>
      <c r="M331" s="57">
        <v>25</v>
      </c>
      <c r="N331" s="57" t="s">
        <v>71</v>
      </c>
      <c r="AF331" s="61">
        <v>390484.05</v>
      </c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117"/>
      <c r="AZ331" s="57">
        <v>11697.799689044397</v>
      </c>
      <c r="BA331" s="57">
        <v>20.23089865538061</v>
      </c>
      <c r="BB331" s="57">
        <v>236657</v>
      </c>
      <c r="BC331" s="42">
        <f t="shared" si="10"/>
        <v>3.8407370621380905</v>
      </c>
    </row>
    <row r="332" spans="2:55" x14ac:dyDescent="0.25">
      <c r="B332" s="22" t="s">
        <v>66</v>
      </c>
      <c r="C332" s="22"/>
      <c r="D332" s="22" t="s">
        <v>794</v>
      </c>
      <c r="E332" s="22"/>
      <c r="F332" s="22"/>
      <c r="G332" s="172">
        <v>3400</v>
      </c>
      <c r="H332" s="172">
        <v>3499</v>
      </c>
      <c r="I332" s="28" t="s">
        <v>741</v>
      </c>
      <c r="J332" s="28" t="s">
        <v>96</v>
      </c>
      <c r="K332" s="28" t="s">
        <v>742</v>
      </c>
      <c r="L332" s="29">
        <v>45</v>
      </c>
      <c r="M332" s="22">
        <v>26</v>
      </c>
      <c r="N332" s="22" t="s">
        <v>69</v>
      </c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13049.45</v>
      </c>
      <c r="AG332" s="22">
        <v>49914.82</v>
      </c>
      <c r="AH332" s="43" t="s">
        <v>761</v>
      </c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192"/>
      <c r="AZ332" s="57">
        <v>351</v>
      </c>
      <c r="BA332" s="57">
        <v>24</v>
      </c>
      <c r="BB332" s="57">
        <v>8419</v>
      </c>
      <c r="BC332" s="42">
        <f t="shared" si="10"/>
        <v>0.13663303991067488</v>
      </c>
    </row>
    <row r="333" spans="2:55" x14ac:dyDescent="0.25">
      <c r="B333" s="22" t="s">
        <v>66</v>
      </c>
      <c r="C333" s="22"/>
      <c r="D333" s="22" t="s">
        <v>795</v>
      </c>
      <c r="E333" s="22"/>
      <c r="F333" s="22"/>
      <c r="G333" s="172">
        <v>3800</v>
      </c>
      <c r="H333" s="172">
        <v>4299</v>
      </c>
      <c r="I333" s="28" t="s">
        <v>748</v>
      </c>
      <c r="J333" s="28" t="s">
        <v>749</v>
      </c>
      <c r="K333" s="28" t="s">
        <v>750</v>
      </c>
      <c r="L333" s="29">
        <v>33</v>
      </c>
      <c r="M333" s="22">
        <v>26</v>
      </c>
      <c r="N333" s="22" t="s">
        <v>69</v>
      </c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>
        <v>115834.6</v>
      </c>
      <c r="AG333" s="22">
        <f>308980.9+1938</f>
        <v>310918.90000000002</v>
      </c>
      <c r="AH333" s="43" t="s">
        <v>761</v>
      </c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192"/>
      <c r="AZ333" s="57">
        <v>3135.2058706127718</v>
      </c>
      <c r="BA333" s="57">
        <v>23.8363932335307</v>
      </c>
      <c r="BB333" s="57">
        <v>74732</v>
      </c>
      <c r="BC333" s="42">
        <f t="shared" si="10"/>
        <v>1.2128352938121576</v>
      </c>
    </row>
    <row r="334" spans="2:55" x14ac:dyDescent="0.25">
      <c r="B334" s="22" t="s">
        <v>66</v>
      </c>
      <c r="C334" s="22"/>
      <c r="D334" s="22" t="s">
        <v>794</v>
      </c>
      <c r="E334" s="22"/>
      <c r="F334" s="22"/>
      <c r="G334" s="172">
        <v>3100</v>
      </c>
      <c r="H334" s="172">
        <v>3399</v>
      </c>
      <c r="I334" s="28" t="s">
        <v>742</v>
      </c>
      <c r="J334" s="28" t="s">
        <v>751</v>
      </c>
      <c r="K334" s="28" t="s">
        <v>75</v>
      </c>
      <c r="L334" s="29">
        <v>40</v>
      </c>
      <c r="M334" s="22">
        <v>26</v>
      </c>
      <c r="N334" s="22" t="s">
        <v>69</v>
      </c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43">
        <v>52848.800000000003</v>
      </c>
      <c r="AG334" s="22" t="s">
        <v>807</v>
      </c>
      <c r="AH334" s="43" t="s">
        <v>761</v>
      </c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192"/>
      <c r="AZ334" s="57">
        <v>1433.544992607337</v>
      </c>
      <c r="BA334" s="57">
        <v>23.784394752749314</v>
      </c>
      <c r="BB334" s="57">
        <v>34096</v>
      </c>
      <c r="BC334" s="42">
        <f t="shared" si="10"/>
        <v>0.55334839396536051</v>
      </c>
    </row>
    <row r="335" spans="2:55" x14ac:dyDescent="0.25">
      <c r="B335" s="22" t="s">
        <v>66</v>
      </c>
      <c r="C335" s="22"/>
      <c r="D335" s="22" t="s">
        <v>795</v>
      </c>
      <c r="E335" s="22"/>
      <c r="F335" s="22"/>
      <c r="G335" s="172">
        <v>3000</v>
      </c>
      <c r="H335" s="172">
        <v>3099</v>
      </c>
      <c r="I335" s="28" t="s">
        <v>752</v>
      </c>
      <c r="J335" s="28" t="s">
        <v>748</v>
      </c>
      <c r="K335" s="28" t="s">
        <v>753</v>
      </c>
      <c r="L335" s="29">
        <v>51</v>
      </c>
      <c r="M335" s="22">
        <v>26</v>
      </c>
      <c r="N335" s="22" t="s">
        <v>69</v>
      </c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>
        <v>45653.700000000004</v>
      </c>
      <c r="AG335" s="22" t="s">
        <v>808</v>
      </c>
      <c r="AH335" s="43" t="s">
        <v>761</v>
      </c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192"/>
      <c r="AZ335" s="57">
        <v>1339</v>
      </c>
      <c r="BA335" s="57">
        <v>22</v>
      </c>
      <c r="BB335" s="57">
        <v>29454</v>
      </c>
      <c r="BC335" s="42">
        <f t="shared" si="10"/>
        <v>0.47801277557061622</v>
      </c>
    </row>
    <row r="336" spans="2:55" x14ac:dyDescent="0.25">
      <c r="B336" s="22" t="s">
        <v>66</v>
      </c>
      <c r="C336" s="22"/>
      <c r="D336" s="22" t="s">
        <v>795</v>
      </c>
      <c r="E336" s="22"/>
      <c r="F336" s="22"/>
      <c r="G336" s="172">
        <v>3000</v>
      </c>
      <c r="H336" s="172">
        <v>3199</v>
      </c>
      <c r="I336" s="28" t="s">
        <v>757</v>
      </c>
      <c r="J336" s="28" t="s">
        <v>117</v>
      </c>
      <c r="K336" s="28" t="s">
        <v>758</v>
      </c>
      <c r="L336" s="29">
        <v>44</v>
      </c>
      <c r="M336" s="22">
        <v>26</v>
      </c>
      <c r="N336" s="22" t="s">
        <v>69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43">
        <v>77986.7</v>
      </c>
      <c r="AG336" s="22" t="s">
        <v>808</v>
      </c>
      <c r="AH336" s="43" t="s">
        <v>761</v>
      </c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192"/>
      <c r="AZ336" s="57">
        <v>2287.0093756185179</v>
      </c>
      <c r="BA336" s="57">
        <v>21.999909810773147</v>
      </c>
      <c r="BB336" s="57">
        <v>50314</v>
      </c>
      <c r="BC336" s="42">
        <f t="shared" si="10"/>
        <v>0.81655241359611541</v>
      </c>
    </row>
    <row r="337" spans="1:55" x14ac:dyDescent="0.3">
      <c r="B337" s="22" t="s">
        <v>66</v>
      </c>
      <c r="C337" s="22"/>
      <c r="D337" s="22" t="s">
        <v>860</v>
      </c>
      <c r="E337" s="22"/>
      <c r="F337" s="22"/>
      <c r="G337" s="22"/>
      <c r="H337" s="22"/>
      <c r="I337" s="28" t="s">
        <v>734</v>
      </c>
      <c r="J337" s="28" t="s">
        <v>735</v>
      </c>
      <c r="K337" s="28" t="s">
        <v>75</v>
      </c>
      <c r="L337" s="29"/>
      <c r="M337" s="22">
        <v>26</v>
      </c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43"/>
      <c r="AG337" s="43" t="s">
        <v>861</v>
      </c>
      <c r="AH337" s="22" t="s">
        <v>868</v>
      </c>
      <c r="AI337" s="22" t="s">
        <v>123</v>
      </c>
      <c r="AJ337" s="22" t="s">
        <v>736</v>
      </c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>
        <v>4864</v>
      </c>
      <c r="BC337" s="42">
        <f t="shared" si="10"/>
        <v>7.8938485108150921E-2</v>
      </c>
    </row>
    <row r="338" spans="1:55" x14ac:dyDescent="0.3">
      <c r="B338" s="22" t="s">
        <v>66</v>
      </c>
      <c r="C338" s="22"/>
      <c r="D338" s="22" t="s">
        <v>860</v>
      </c>
      <c r="E338" s="22"/>
      <c r="F338" s="22"/>
      <c r="G338" s="22"/>
      <c r="H338" s="22"/>
      <c r="I338" s="28" t="s">
        <v>743</v>
      </c>
      <c r="J338" s="28" t="s">
        <v>744</v>
      </c>
      <c r="K338" s="28" t="s">
        <v>745</v>
      </c>
      <c r="L338" s="29"/>
      <c r="M338" s="22">
        <v>26</v>
      </c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43"/>
      <c r="AG338" s="43" t="s">
        <v>861</v>
      </c>
      <c r="AH338" s="22" t="s">
        <v>868</v>
      </c>
      <c r="AI338" s="22" t="s">
        <v>123</v>
      </c>
      <c r="AJ338" s="22" t="s">
        <v>736</v>
      </c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>
        <v>7520</v>
      </c>
      <c r="BC338" s="42">
        <f t="shared" si="10"/>
        <v>0.12204305263431228</v>
      </c>
    </row>
    <row r="339" spans="1:55" x14ac:dyDescent="0.3">
      <c r="B339" s="22" t="s">
        <v>66</v>
      </c>
      <c r="C339" s="22"/>
      <c r="D339" s="22" t="s">
        <v>860</v>
      </c>
      <c r="E339" s="22"/>
      <c r="F339" s="22"/>
      <c r="G339" s="22"/>
      <c r="H339" s="22"/>
      <c r="I339" s="28" t="s">
        <v>745</v>
      </c>
      <c r="J339" s="28" t="s">
        <v>217</v>
      </c>
      <c r="K339" s="28" t="s">
        <v>75</v>
      </c>
      <c r="L339" s="29"/>
      <c r="M339" s="22">
        <v>26</v>
      </c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43"/>
      <c r="AG339" s="22">
        <f>6862.7+80289.3</f>
        <v>87152</v>
      </c>
      <c r="AH339" s="22" t="s">
        <v>868</v>
      </c>
      <c r="AI339" s="22" t="s">
        <v>123</v>
      </c>
      <c r="AJ339" s="22" t="s">
        <v>754</v>
      </c>
      <c r="AK339" s="22">
        <v>30362</v>
      </c>
      <c r="AL339" s="22"/>
      <c r="AM339" s="22" t="s">
        <v>755</v>
      </c>
      <c r="AN339" s="22">
        <v>79500</v>
      </c>
      <c r="AO339" s="22"/>
      <c r="AP339" s="22" t="s">
        <v>756</v>
      </c>
      <c r="AQ339" s="22">
        <v>39638</v>
      </c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>
        <v>41907</v>
      </c>
      <c r="BC339" s="42">
        <f t="shared" si="10"/>
        <v>0.68011412323751652</v>
      </c>
    </row>
    <row r="340" spans="1:55" x14ac:dyDescent="0.3">
      <c r="B340" s="22" t="s">
        <v>66</v>
      </c>
      <c r="C340" s="22"/>
      <c r="D340" s="22" t="s">
        <v>860</v>
      </c>
      <c r="E340" s="22"/>
      <c r="F340" s="22"/>
      <c r="G340" s="22"/>
      <c r="H340" s="22"/>
      <c r="I340" s="28" t="s">
        <v>759</v>
      </c>
      <c r="J340" s="28" t="s">
        <v>745</v>
      </c>
      <c r="K340" s="28" t="s">
        <v>745</v>
      </c>
      <c r="L340" s="29"/>
      <c r="M340" s="22">
        <v>26</v>
      </c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43"/>
      <c r="AG340" s="22" t="s">
        <v>861</v>
      </c>
      <c r="AH340" s="22" t="s">
        <v>868</v>
      </c>
      <c r="AI340" s="22" t="s">
        <v>123</v>
      </c>
      <c r="AJ340" s="22" t="s">
        <v>736</v>
      </c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>
        <v>31457</v>
      </c>
      <c r="BC340" s="42">
        <f t="shared" si="10"/>
        <v>0.51051972163797354</v>
      </c>
    </row>
    <row r="341" spans="1:55" x14ac:dyDescent="0.25">
      <c r="B341" s="22" t="s">
        <v>66</v>
      </c>
      <c r="C341" s="22"/>
      <c r="D341" s="22" t="s">
        <v>737</v>
      </c>
      <c r="E341" s="22"/>
      <c r="F341" s="22"/>
      <c r="G341" s="172">
        <v>100</v>
      </c>
      <c r="H341" s="172">
        <v>1099</v>
      </c>
      <c r="I341" s="28" t="s">
        <v>149</v>
      </c>
      <c r="J341" s="28" t="s">
        <v>632</v>
      </c>
      <c r="K341" s="28" t="s">
        <v>738</v>
      </c>
      <c r="L341" s="29">
        <v>45</v>
      </c>
      <c r="M341" s="22">
        <v>26</v>
      </c>
      <c r="N341" s="22" t="s">
        <v>71</v>
      </c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43">
        <v>199070.84999999998</v>
      </c>
      <c r="AG341" s="43" t="s">
        <v>739</v>
      </c>
      <c r="AH341" s="22" t="s">
        <v>801</v>
      </c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02" t="s">
        <v>740</v>
      </c>
      <c r="AZ341" s="57">
        <v>5308</v>
      </c>
      <c r="BA341" s="57">
        <v>23</v>
      </c>
      <c r="BB341" s="57">
        <v>120649</v>
      </c>
      <c r="BC341" s="42">
        <f t="shared" si="10"/>
        <v>1.9580282257017476</v>
      </c>
    </row>
    <row r="342" spans="1:55" x14ac:dyDescent="0.25">
      <c r="B342" s="22" t="s">
        <v>66</v>
      </c>
      <c r="C342" s="22"/>
      <c r="D342" s="22" t="s">
        <v>737</v>
      </c>
      <c r="E342" s="22"/>
      <c r="F342" s="22"/>
      <c r="G342" s="172">
        <v>3800</v>
      </c>
      <c r="H342" s="172">
        <v>4299</v>
      </c>
      <c r="I342" s="28" t="s">
        <v>738</v>
      </c>
      <c r="J342" s="28" t="s">
        <v>746</v>
      </c>
      <c r="K342" s="28" t="s">
        <v>747</v>
      </c>
      <c r="L342" s="29">
        <v>38</v>
      </c>
      <c r="M342" s="22">
        <v>26</v>
      </c>
      <c r="N342" s="22" t="s">
        <v>71</v>
      </c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43">
        <v>217118.55</v>
      </c>
      <c r="AG342" s="43">
        <f>404228.2+10944.15</f>
        <v>415172.35000000003</v>
      </c>
      <c r="AH342" s="22" t="s">
        <v>809</v>
      </c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192"/>
      <c r="AZ342" s="57">
        <v>2633.6159911301352</v>
      </c>
      <c r="BA342" s="57">
        <v>49.964383738243285</v>
      </c>
      <c r="BB342" s="57">
        <v>131587</v>
      </c>
      <c r="BC342" s="42">
        <f t="shared" si="10"/>
        <v>2.135542442419049</v>
      </c>
    </row>
    <row r="343" spans="1:55" x14ac:dyDescent="0.25">
      <c r="A343" s="22"/>
      <c r="B343" s="22"/>
      <c r="C343" s="22"/>
      <c r="D343" s="22" t="s">
        <v>858</v>
      </c>
      <c r="E343" s="26"/>
      <c r="F343" s="27"/>
      <c r="G343" s="88"/>
      <c r="H343" s="88"/>
      <c r="I343" s="231" t="s">
        <v>944</v>
      </c>
      <c r="J343" s="231" t="s">
        <v>945</v>
      </c>
      <c r="K343" s="231" t="s">
        <v>946</v>
      </c>
      <c r="L343" s="89"/>
      <c r="M343" s="180"/>
      <c r="N343" s="180" t="s">
        <v>69</v>
      </c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9"/>
      <c r="AC343" s="22"/>
      <c r="AD343" s="22"/>
      <c r="AE343" s="22"/>
      <c r="AF343" s="194"/>
      <c r="AG343" s="43" t="s">
        <v>874</v>
      </c>
      <c r="AH343" s="27" t="s">
        <v>931</v>
      </c>
      <c r="AI343" s="22"/>
      <c r="AJ343" s="29"/>
      <c r="AK343" s="43"/>
      <c r="AL343" s="43"/>
      <c r="AM343" s="22"/>
      <c r="AN343" s="43"/>
      <c r="AO343" s="43"/>
      <c r="AP343" s="22"/>
      <c r="AQ343" s="43"/>
      <c r="AR343" s="43"/>
      <c r="AS343" s="22"/>
      <c r="AT343" s="43"/>
      <c r="AU343" s="43"/>
      <c r="AV343" s="22"/>
      <c r="AW343" s="22"/>
      <c r="AX343" s="22"/>
      <c r="AY343" s="232"/>
      <c r="AZ343" s="86"/>
      <c r="BA343" s="84"/>
      <c r="BB343" s="87"/>
      <c r="BC343" s="42"/>
    </row>
    <row r="344" spans="1:55" x14ac:dyDescent="0.3">
      <c r="B344" s="22" t="s">
        <v>66</v>
      </c>
      <c r="C344" s="22"/>
      <c r="D344" s="22" t="s">
        <v>839</v>
      </c>
      <c r="E344" s="22"/>
      <c r="F344" s="22"/>
      <c r="G344" s="22"/>
      <c r="H344" s="22"/>
      <c r="I344" s="28" t="s">
        <v>840</v>
      </c>
      <c r="J344" s="28"/>
      <c r="K344" s="28"/>
      <c r="L344" s="29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43">
        <v>25100</v>
      </c>
      <c r="AG344" s="43">
        <f>10000+27585.62</f>
        <v>37585.619999999995</v>
      </c>
      <c r="AH344" s="22" t="s">
        <v>947</v>
      </c>
      <c r="AI344" s="22" t="s">
        <v>841</v>
      </c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 t="s">
        <v>842</v>
      </c>
      <c r="BB344" s="57"/>
      <c r="BC344" s="57"/>
    </row>
    <row r="345" spans="1:55" x14ac:dyDescent="0.3">
      <c r="B345" s="22" t="s">
        <v>74</v>
      </c>
      <c r="C345" s="22"/>
      <c r="D345" s="22" t="s">
        <v>921</v>
      </c>
      <c r="E345" s="22"/>
      <c r="F345" s="22"/>
      <c r="G345" s="22"/>
      <c r="H345" s="22"/>
      <c r="I345" s="28" t="s">
        <v>922</v>
      </c>
      <c r="J345" s="28"/>
      <c r="K345" s="28"/>
      <c r="L345" s="29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43">
        <v>500000</v>
      </c>
      <c r="AG345" s="43">
        <f>347476.1+57435.55</f>
        <v>404911.64999999997</v>
      </c>
      <c r="AH345" s="22" t="s">
        <v>957</v>
      </c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BB345" s="57"/>
      <c r="BC345" s="57"/>
    </row>
    <row r="346" spans="1:55" x14ac:dyDescent="0.3">
      <c r="B346" s="22" t="s">
        <v>864</v>
      </c>
      <c r="C346" s="22"/>
      <c r="D346" s="22" t="s">
        <v>865</v>
      </c>
      <c r="E346" s="22"/>
      <c r="F346" s="22"/>
      <c r="G346" s="22"/>
      <c r="H346" s="22"/>
      <c r="I346" s="28" t="s">
        <v>866</v>
      </c>
      <c r="J346" s="28"/>
      <c r="K346" s="28"/>
      <c r="L346" s="29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43">
        <v>31058</v>
      </c>
      <c r="AG346" s="43">
        <v>31058</v>
      </c>
      <c r="AH346" s="22" t="s">
        <v>848</v>
      </c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BB346" s="57"/>
      <c r="BC346" s="57"/>
    </row>
    <row r="347" spans="1:55" x14ac:dyDescent="0.3">
      <c r="B347" s="22"/>
      <c r="C347" s="22"/>
      <c r="D347" s="22" t="s">
        <v>862</v>
      </c>
      <c r="E347" s="22"/>
      <c r="F347" s="22"/>
      <c r="G347" s="22"/>
      <c r="H347" s="22"/>
      <c r="I347" s="28" t="s">
        <v>863</v>
      </c>
      <c r="J347" s="28"/>
      <c r="K347" s="28"/>
      <c r="L347" s="29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43">
        <v>8800</v>
      </c>
      <c r="AG347" s="43">
        <v>8800</v>
      </c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BB347" s="57"/>
      <c r="BC347" s="57"/>
    </row>
    <row r="348" spans="1:55" x14ac:dyDescent="0.3">
      <c r="B348" s="57" t="s">
        <v>923</v>
      </c>
      <c r="D348" s="57" t="s">
        <v>924</v>
      </c>
      <c r="F348" s="57"/>
      <c r="G348" s="57"/>
      <c r="H348" s="57"/>
      <c r="I348" s="257" t="s">
        <v>925</v>
      </c>
      <c r="AF348" s="61">
        <v>71609</v>
      </c>
      <c r="AG348" s="61">
        <v>17701.73</v>
      </c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1:55" x14ac:dyDescent="0.3">
      <c r="B349" s="57" t="s">
        <v>970</v>
      </c>
      <c r="D349" s="57" t="s">
        <v>983</v>
      </c>
      <c r="F349" s="57"/>
      <c r="G349" s="57"/>
      <c r="H349" s="57"/>
      <c r="I349" s="258" t="s">
        <v>984</v>
      </c>
      <c r="AF349" s="61">
        <v>65025</v>
      </c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1:55" ht="16.8" x14ac:dyDescent="0.3">
      <c r="F350" s="57"/>
      <c r="G350" s="57"/>
      <c r="H350" s="57"/>
      <c r="I350" s="209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1:55" ht="16.8" x14ac:dyDescent="0.3">
      <c r="F351" s="57"/>
      <c r="G351" s="57"/>
      <c r="H351" s="57"/>
      <c r="I351" s="209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1:55" ht="16.8" x14ac:dyDescent="0.3">
      <c r="F352" s="57"/>
      <c r="G352" s="57"/>
      <c r="H352" s="57"/>
      <c r="I352" s="209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ht="16.8" x14ac:dyDescent="0.3">
      <c r="I353" s="209"/>
      <c r="J353" s="60"/>
      <c r="K353" s="60"/>
      <c r="L353" s="59"/>
      <c r="AF353" s="61"/>
      <c r="AG353" s="61"/>
    </row>
    <row r="354" spans="9:33" s="57" customFormat="1" ht="16.8" x14ac:dyDescent="0.3">
      <c r="I354" s="209"/>
      <c r="J354" s="60"/>
      <c r="K354" s="60"/>
      <c r="L354" s="59"/>
      <c r="AF354" s="61"/>
      <c r="AG354" s="61"/>
    </row>
    <row r="355" spans="9:33" s="57" customFormat="1" ht="16.8" x14ac:dyDescent="0.3">
      <c r="I355" s="209"/>
      <c r="J355" s="60"/>
      <c r="K355" s="60"/>
      <c r="L355" s="59"/>
      <c r="AF355" s="61"/>
      <c r="AG355" s="61"/>
    </row>
    <row r="356" spans="9:33" s="57" customFormat="1" ht="16.8" x14ac:dyDescent="0.3">
      <c r="I356" s="209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  <row r="408" spans="9:33" s="57" customFormat="1" x14ac:dyDescent="0.3">
      <c r="I408" s="60"/>
      <c r="J408" s="60"/>
      <c r="K408" s="60"/>
      <c r="L408" s="59"/>
      <c r="AF408" s="61"/>
      <c r="AG408" s="61"/>
    </row>
    <row r="409" spans="9:33" s="57" customFormat="1" x14ac:dyDescent="0.3">
      <c r="I409" s="60"/>
      <c r="J409" s="60"/>
      <c r="K409" s="60"/>
      <c r="L409" s="59"/>
      <c r="AF409" s="61"/>
      <c r="AG409" s="61"/>
    </row>
    <row r="410" spans="9:33" s="57" customFormat="1" x14ac:dyDescent="0.3">
      <c r="I410" s="60"/>
      <c r="J410" s="60"/>
      <c r="K410" s="60"/>
      <c r="L410" s="59"/>
      <c r="AF410" s="61"/>
      <c r="AG410" s="61"/>
    </row>
    <row r="411" spans="9:33" s="57" customFormat="1" x14ac:dyDescent="0.3">
      <c r="I411" s="60"/>
      <c r="J411" s="60"/>
      <c r="K411" s="60"/>
      <c r="L411" s="59"/>
      <c r="AF411" s="61"/>
      <c r="AG411" s="61"/>
    </row>
    <row r="412" spans="9:33" s="57" customFormat="1" x14ac:dyDescent="0.3">
      <c r="I412" s="60"/>
      <c r="J412" s="60"/>
      <c r="K412" s="60"/>
      <c r="L412" s="59"/>
      <c r="AF412" s="61"/>
      <c r="AG412" s="61"/>
    </row>
    <row r="413" spans="9:33" s="57" customFormat="1" x14ac:dyDescent="0.3">
      <c r="I413" s="60"/>
      <c r="J413" s="60"/>
      <c r="K413" s="60"/>
      <c r="L413" s="59"/>
      <c r="AF413" s="61"/>
      <c r="AG413" s="61"/>
    </row>
    <row r="414" spans="9:33" s="57" customFormat="1" x14ac:dyDescent="0.3">
      <c r="I414" s="60"/>
      <c r="J414" s="60"/>
      <c r="K414" s="60"/>
      <c r="L414" s="59"/>
      <c r="AF414" s="61"/>
      <c r="AG414" s="61"/>
    </row>
    <row r="415" spans="9:33" s="57" customFormat="1" x14ac:dyDescent="0.3">
      <c r="I415" s="60"/>
      <c r="J415" s="60"/>
      <c r="K415" s="60"/>
      <c r="L415" s="59"/>
      <c r="AF415" s="61"/>
      <c r="AG415" s="61"/>
    </row>
    <row r="416" spans="9:33" s="57" customFormat="1" x14ac:dyDescent="0.3">
      <c r="I416" s="60"/>
      <c r="J416" s="60"/>
      <c r="K416" s="60"/>
      <c r="L416" s="59"/>
      <c r="AF416" s="61"/>
      <c r="AG416" s="61"/>
    </row>
    <row r="417" spans="9:33" s="57" customFormat="1" x14ac:dyDescent="0.3">
      <c r="I417" s="60"/>
      <c r="J417" s="60"/>
      <c r="K417" s="60"/>
      <c r="L417" s="59"/>
      <c r="AF417" s="61"/>
      <c r="AG417" s="61"/>
    </row>
    <row r="418" spans="9:33" s="57" customFormat="1" x14ac:dyDescent="0.3">
      <c r="I418" s="60"/>
      <c r="J418" s="60"/>
      <c r="K418" s="60"/>
      <c r="L418" s="59"/>
      <c r="AF418" s="61"/>
      <c r="AG418" s="61"/>
    </row>
    <row r="419" spans="9:33" s="57" customFormat="1" x14ac:dyDescent="0.3">
      <c r="I419" s="60"/>
      <c r="J419" s="60"/>
      <c r="K419" s="60"/>
      <c r="L419" s="59"/>
      <c r="AF419" s="61"/>
      <c r="AG419" s="61"/>
    </row>
    <row r="420" spans="9:33" s="57" customFormat="1" x14ac:dyDescent="0.3">
      <c r="I420" s="60"/>
      <c r="J420" s="60"/>
      <c r="K420" s="60"/>
      <c r="L420" s="59"/>
      <c r="AF420" s="61"/>
      <c r="AG420" s="6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F1:BC1"/>
  <sheetViews>
    <sheetView topLeftCell="I1" workbookViewId="0">
      <selection activeCell="P27" sqref="P27"/>
    </sheetView>
  </sheetViews>
  <sheetFormatPr defaultColWidth="9.109375" defaultRowHeight="13.8" x14ac:dyDescent="0.3"/>
  <cols>
    <col min="1" max="5" width="9.109375" style="57"/>
    <col min="6" max="8" width="9.109375" style="39"/>
    <col min="9" max="11" width="9.109375" style="60"/>
    <col min="12" max="12" width="9.109375" style="63"/>
    <col min="13" max="31" width="9.109375" style="57"/>
    <col min="32" max="33" width="9.109375" style="61"/>
    <col min="34" max="34" width="9.109375" style="39"/>
    <col min="35" max="35" width="9.109375" style="57"/>
    <col min="36" max="36" width="9.109375" style="59"/>
    <col min="37" max="38" width="9.109375" style="61"/>
    <col min="39" max="39" width="9.109375" style="57"/>
    <col min="40" max="41" width="9.109375" style="61"/>
    <col min="42" max="42" width="9.109375" style="57"/>
    <col min="43" max="44" width="9.109375" style="61"/>
    <col min="45" max="45" width="9.109375" style="57"/>
    <col min="46" max="47" width="9.109375" style="61"/>
    <col min="48" max="50" width="9.109375" style="57"/>
    <col min="51" max="51" width="9.109375" style="67"/>
    <col min="52" max="53" width="9.109375" style="57"/>
    <col min="54" max="54" width="9.109375" style="62"/>
    <col min="55" max="55" width="9.109375" style="63"/>
    <col min="56" max="16384" width="9.109375" style="57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3"/>
  <sheetViews>
    <sheetView workbookViewId="0">
      <selection activeCell="F21" sqref="F21"/>
    </sheetView>
  </sheetViews>
  <sheetFormatPr defaultRowHeight="14.4" x14ac:dyDescent="0.3"/>
  <cols>
    <col min="1" max="1" width="10.6640625" bestFit="1" customWidth="1"/>
    <col min="2" max="2" width="10.33203125" style="223" bestFit="1" customWidth="1"/>
    <col min="3" max="3" width="29.44140625" style="223" bestFit="1" customWidth="1"/>
    <col min="4" max="4" width="15.44140625" style="223" bestFit="1" customWidth="1"/>
    <col min="5" max="5" width="21.6640625" style="223" bestFit="1" customWidth="1"/>
    <col min="6" max="6" width="25.109375" style="223" bestFit="1" customWidth="1"/>
    <col min="7" max="7" width="7.33203125" style="223" bestFit="1" customWidth="1"/>
    <col min="8" max="8" width="7.44140625" style="223" customWidth="1"/>
    <col min="9" max="9" width="13.109375" style="13" bestFit="1" customWidth="1"/>
    <col min="10" max="10" width="32.6640625" style="13" bestFit="1" customWidth="1"/>
    <col min="11" max="11" width="12.5546875" style="13" bestFit="1" customWidth="1"/>
    <col min="12" max="12" width="32.6640625" style="13" bestFit="1" customWidth="1"/>
    <col min="13" max="13" width="11.5546875" style="13" bestFit="1" customWidth="1"/>
    <col min="14" max="14" width="32.6640625" style="13" bestFit="1" customWidth="1"/>
    <col min="15" max="15" width="11.5546875" style="13" bestFit="1" customWidth="1"/>
    <col min="16" max="16" width="32.6640625" style="13" bestFit="1" customWidth="1"/>
    <col min="17" max="17" width="11.5546875" style="13" bestFit="1" customWidth="1"/>
    <col min="18" max="18" width="12.5546875" style="13" bestFit="1" customWidth="1"/>
    <col min="19" max="19" width="12.33203125" bestFit="1" customWidth="1"/>
    <col min="20" max="20" width="11.44140625" bestFit="1" customWidth="1"/>
    <col min="21" max="21" width="11.5546875" bestFit="1" customWidth="1"/>
    <col min="22" max="22" width="10.88671875" bestFit="1" customWidth="1"/>
    <col min="23" max="23" width="12.88671875" bestFit="1" customWidth="1"/>
    <col min="24" max="24" width="11.109375" bestFit="1" customWidth="1"/>
    <col min="25" max="25" width="11.5546875" bestFit="1" customWidth="1"/>
    <col min="26" max="26" width="27.44140625" bestFit="1" customWidth="1"/>
  </cols>
  <sheetData>
    <row r="1" spans="1:21" ht="15" thickBot="1" x14ac:dyDescent="0.35">
      <c r="A1" s="68" t="s">
        <v>119</v>
      </c>
      <c r="B1" s="69" t="s">
        <v>158</v>
      </c>
      <c r="C1" s="12" t="s">
        <v>120</v>
      </c>
      <c r="D1" s="12" t="s">
        <v>33</v>
      </c>
      <c r="E1" s="12" t="s">
        <v>34</v>
      </c>
      <c r="F1" s="12" t="s">
        <v>121</v>
      </c>
      <c r="G1" s="12" t="s">
        <v>36</v>
      </c>
      <c r="H1" s="12" t="s">
        <v>51</v>
      </c>
      <c r="I1" s="236" t="s">
        <v>122</v>
      </c>
      <c r="J1" s="236"/>
      <c r="K1" s="236" t="s">
        <v>162</v>
      </c>
      <c r="L1" s="236"/>
      <c r="M1" s="236" t="s">
        <v>162</v>
      </c>
      <c r="N1" s="236"/>
      <c r="O1" s="236" t="s">
        <v>128</v>
      </c>
      <c r="P1" s="236"/>
      <c r="Q1" s="222" t="s">
        <v>106</v>
      </c>
      <c r="R1" s="222" t="s">
        <v>124</v>
      </c>
      <c r="S1" s="222" t="s">
        <v>125</v>
      </c>
      <c r="T1" s="222" t="s">
        <v>126</v>
      </c>
      <c r="U1" s="70" t="s">
        <v>127</v>
      </c>
    </row>
    <row r="2" spans="1:21" x14ac:dyDescent="0.3">
      <c r="A2" s="186" t="s">
        <v>311</v>
      </c>
      <c r="B2" s="187"/>
      <c r="C2" s="187" t="s">
        <v>284</v>
      </c>
      <c r="D2" s="187" t="s">
        <v>285</v>
      </c>
      <c r="E2" s="187" t="s">
        <v>286</v>
      </c>
      <c r="F2" s="187" t="s">
        <v>287</v>
      </c>
      <c r="G2" s="187">
        <v>4</v>
      </c>
      <c r="H2" s="187"/>
      <c r="I2" s="188">
        <v>10000</v>
      </c>
      <c r="J2" s="188" t="s">
        <v>288</v>
      </c>
      <c r="K2" s="188">
        <v>15000</v>
      </c>
      <c r="L2" s="188" t="s">
        <v>289</v>
      </c>
      <c r="M2" s="186"/>
      <c r="N2" s="186"/>
      <c r="O2" s="186"/>
      <c r="P2" s="186"/>
      <c r="Q2" s="189"/>
      <c r="R2" s="190">
        <f t="shared" ref="R2:R8" si="0">I2+K2+M2+O2+Q2</f>
        <v>25000</v>
      </c>
      <c r="S2" s="113">
        <v>24726.560000000001</v>
      </c>
    </row>
    <row r="3" spans="1:21" x14ac:dyDescent="0.3">
      <c r="A3" s="186" t="s">
        <v>312</v>
      </c>
      <c r="B3" s="187"/>
      <c r="C3" s="187" t="s">
        <v>290</v>
      </c>
      <c r="D3" s="187" t="s">
        <v>291</v>
      </c>
      <c r="E3" s="187" t="s">
        <v>148</v>
      </c>
      <c r="F3" s="187"/>
      <c r="G3" s="187">
        <v>4</v>
      </c>
      <c r="H3" s="187"/>
      <c r="I3" s="189">
        <v>3457.65</v>
      </c>
      <c r="J3" s="188" t="s">
        <v>288</v>
      </c>
      <c r="K3" s="188">
        <v>3750</v>
      </c>
      <c r="L3" s="188" t="s">
        <v>289</v>
      </c>
      <c r="M3" s="186"/>
      <c r="N3" s="186"/>
      <c r="O3" s="186">
        <v>292.35000000000002</v>
      </c>
      <c r="P3" s="186" t="s">
        <v>292</v>
      </c>
      <c r="Q3" s="189"/>
      <c r="R3" s="190">
        <f t="shared" si="0"/>
        <v>7500</v>
      </c>
      <c r="S3" s="113">
        <v>5000.22</v>
      </c>
    </row>
    <row r="4" spans="1:21" x14ac:dyDescent="0.3">
      <c r="A4" s="112" t="s">
        <v>334</v>
      </c>
      <c r="B4" s="187"/>
      <c r="C4" s="187" t="s">
        <v>293</v>
      </c>
      <c r="D4" s="187"/>
      <c r="E4" s="187"/>
      <c r="F4" s="187"/>
      <c r="G4" s="187">
        <v>15</v>
      </c>
      <c r="H4" s="187"/>
      <c r="I4" s="189">
        <v>10000</v>
      </c>
      <c r="J4" s="188" t="s">
        <v>292</v>
      </c>
      <c r="K4" s="188">
        <v>30000</v>
      </c>
      <c r="L4" s="188" t="s">
        <v>294</v>
      </c>
      <c r="M4" s="186"/>
      <c r="N4" s="186"/>
      <c r="O4" s="186"/>
      <c r="P4" s="186"/>
      <c r="Q4" s="189"/>
      <c r="R4" s="190">
        <f t="shared" si="0"/>
        <v>40000</v>
      </c>
      <c r="S4" s="113">
        <f>8090.12+15494.91</f>
        <v>23585.03</v>
      </c>
    </row>
    <row r="5" spans="1:21" x14ac:dyDescent="0.3">
      <c r="A5" s="186" t="s">
        <v>313</v>
      </c>
      <c r="B5" s="187"/>
      <c r="C5" s="187" t="s">
        <v>314</v>
      </c>
      <c r="D5" s="187" t="s">
        <v>88</v>
      </c>
      <c r="E5" s="187" t="s">
        <v>295</v>
      </c>
      <c r="F5" s="187"/>
      <c r="G5" s="187">
        <v>1</v>
      </c>
      <c r="H5" s="187"/>
      <c r="I5" s="189">
        <v>2055.85</v>
      </c>
      <c r="J5" s="188" t="s">
        <v>296</v>
      </c>
      <c r="K5" s="188">
        <v>886.48</v>
      </c>
      <c r="L5" s="188" t="s">
        <v>297</v>
      </c>
      <c r="M5" s="186">
        <v>14420.11</v>
      </c>
      <c r="N5" s="186" t="s">
        <v>298</v>
      </c>
      <c r="O5" s="186">
        <v>1137.56</v>
      </c>
      <c r="P5" s="186" t="s">
        <v>292</v>
      </c>
      <c r="Q5" s="189"/>
      <c r="R5" s="190">
        <f t="shared" si="0"/>
        <v>18500.000000000004</v>
      </c>
      <c r="S5" s="113">
        <f>19041.82+6027.47</f>
        <v>25069.29</v>
      </c>
    </row>
    <row r="6" spans="1:21" x14ac:dyDescent="0.3">
      <c r="A6" s="186" t="s">
        <v>315</v>
      </c>
      <c r="B6" s="187"/>
      <c r="C6" s="187" t="s">
        <v>299</v>
      </c>
      <c r="D6" s="187" t="s">
        <v>300</v>
      </c>
      <c r="E6" s="187" t="s">
        <v>301</v>
      </c>
      <c r="F6" s="187" t="s">
        <v>302</v>
      </c>
      <c r="G6" s="187">
        <v>1</v>
      </c>
      <c r="H6" s="187"/>
      <c r="I6" s="189">
        <v>7310.47</v>
      </c>
      <c r="J6" s="188" t="s">
        <v>303</v>
      </c>
      <c r="K6" s="188">
        <v>20000</v>
      </c>
      <c r="L6" s="188" t="s">
        <v>297</v>
      </c>
      <c r="M6" s="186">
        <v>2093.16</v>
      </c>
      <c r="N6" s="186" t="s">
        <v>304</v>
      </c>
      <c r="O6" s="186">
        <v>596.37</v>
      </c>
      <c r="P6" s="186" t="s">
        <v>296</v>
      </c>
      <c r="Q6" s="189"/>
      <c r="R6" s="190">
        <f t="shared" si="0"/>
        <v>30000</v>
      </c>
      <c r="S6" s="113">
        <f>20729.22+11333.7</f>
        <v>32062.920000000002</v>
      </c>
    </row>
    <row r="7" spans="1:21" x14ac:dyDescent="0.3">
      <c r="A7" t="s">
        <v>985</v>
      </c>
      <c r="C7" s="223" t="s">
        <v>955</v>
      </c>
      <c r="D7" s="223" t="s">
        <v>118</v>
      </c>
      <c r="E7" s="223" t="s">
        <v>444</v>
      </c>
      <c r="F7" s="223" t="s">
        <v>956</v>
      </c>
      <c r="G7" s="223">
        <v>4</v>
      </c>
      <c r="I7" s="233">
        <v>25000</v>
      </c>
      <c r="J7" s="94" t="s">
        <v>289</v>
      </c>
      <c r="K7" s="94"/>
      <c r="L7" s="94"/>
      <c r="M7"/>
      <c r="N7"/>
      <c r="O7"/>
      <c r="P7"/>
      <c r="Q7" s="233"/>
      <c r="R7" s="94">
        <v>25000</v>
      </c>
      <c r="S7" s="234"/>
    </row>
    <row r="8" spans="1:21" x14ac:dyDescent="0.3">
      <c r="A8" t="s">
        <v>800</v>
      </c>
      <c r="C8" s="223" t="s">
        <v>353</v>
      </c>
      <c r="D8" s="223" t="s">
        <v>264</v>
      </c>
      <c r="E8" s="223" t="s">
        <v>354</v>
      </c>
      <c r="F8" s="223" t="s">
        <v>355</v>
      </c>
      <c r="G8" s="223">
        <v>15</v>
      </c>
      <c r="I8" s="13">
        <v>310.33999999999997</v>
      </c>
      <c r="J8" s="90" t="s">
        <v>356</v>
      </c>
      <c r="K8" s="90">
        <v>5239.79</v>
      </c>
      <c r="L8" s="90" t="s">
        <v>357</v>
      </c>
      <c r="M8">
        <v>17704.04</v>
      </c>
      <c r="N8" t="s">
        <v>325</v>
      </c>
      <c r="O8">
        <v>21745.83</v>
      </c>
      <c r="P8" t="s">
        <v>358</v>
      </c>
      <c r="R8" s="94">
        <f t="shared" si="0"/>
        <v>45000</v>
      </c>
      <c r="U8" t="s">
        <v>359</v>
      </c>
    </row>
    <row r="9" spans="1:21" x14ac:dyDescent="0.3">
      <c r="A9" s="235"/>
      <c r="H9"/>
      <c r="I9"/>
      <c r="J9"/>
      <c r="K9"/>
      <c r="L9"/>
      <c r="M9"/>
      <c r="N9"/>
      <c r="O9"/>
      <c r="P9"/>
      <c r="Q9"/>
      <c r="R9"/>
    </row>
    <row r="10" spans="1:21" x14ac:dyDescent="0.3">
      <c r="A10" s="71" t="s">
        <v>207</v>
      </c>
      <c r="B10" s="71"/>
      <c r="C10" s="71"/>
      <c r="D10" s="71" t="s">
        <v>208</v>
      </c>
      <c r="E10" s="71" t="s">
        <v>209</v>
      </c>
      <c r="F10" s="71" t="s">
        <v>210</v>
      </c>
      <c r="J10"/>
      <c r="K10"/>
      <c r="L10"/>
      <c r="M10"/>
      <c r="N10"/>
      <c r="O10"/>
      <c r="P10"/>
      <c r="Q10"/>
      <c r="R10"/>
    </row>
    <row r="11" spans="1:21" x14ac:dyDescent="0.3">
      <c r="A11" s="71"/>
      <c r="B11" s="71"/>
      <c r="C11" s="71"/>
      <c r="D11" s="91"/>
      <c r="E11" s="92"/>
      <c r="F11" s="71"/>
      <c r="J11"/>
      <c r="K11"/>
      <c r="L11"/>
      <c r="M11"/>
      <c r="N11"/>
      <c r="O11"/>
      <c r="P11"/>
      <c r="Q11"/>
      <c r="R11"/>
    </row>
    <row r="12" spans="1:21" x14ac:dyDescent="0.3">
      <c r="A12" s="71"/>
      <c r="B12" s="71"/>
      <c r="C12" s="71"/>
      <c r="D12" s="91"/>
      <c r="E12" s="92"/>
      <c r="F12" s="71"/>
      <c r="J12"/>
      <c r="K12"/>
      <c r="L12"/>
      <c r="M12"/>
      <c r="N12"/>
      <c r="O12"/>
      <c r="P12"/>
      <c r="Q12"/>
      <c r="R12"/>
    </row>
    <row r="13" spans="1:21" x14ac:dyDescent="0.3">
      <c r="A13" s="71"/>
      <c r="B13" s="71"/>
      <c r="C13" s="71"/>
      <c r="D13" s="91"/>
      <c r="E13" s="92"/>
      <c r="F13" s="71"/>
      <c r="J13"/>
      <c r="K13"/>
      <c r="L13"/>
      <c r="M13"/>
      <c r="N13"/>
      <c r="O13"/>
      <c r="P13"/>
      <c r="Q13"/>
      <c r="R13"/>
    </row>
    <row r="14" spans="1:21" x14ac:dyDescent="0.3">
      <c r="A14" s="71"/>
      <c r="B14" s="71"/>
      <c r="C14" s="71"/>
      <c r="D14" s="91"/>
      <c r="E14" s="92"/>
      <c r="F14" s="71"/>
      <c r="J14"/>
      <c r="K14"/>
      <c r="L14"/>
      <c r="M14"/>
      <c r="N14"/>
      <c r="O14"/>
      <c r="P14"/>
      <c r="Q14"/>
      <c r="R14"/>
    </row>
    <row r="15" spans="1:21" x14ac:dyDescent="0.3">
      <c r="A15" s="71"/>
      <c r="B15" s="71"/>
      <c r="C15" s="71"/>
      <c r="D15" s="91"/>
      <c r="E15" s="92"/>
      <c r="F15" s="71"/>
      <c r="J15"/>
      <c r="K15"/>
      <c r="L15"/>
      <c r="M15"/>
      <c r="N15"/>
      <c r="O15"/>
      <c r="P15"/>
      <c r="Q15"/>
      <c r="R15"/>
    </row>
    <row r="16" spans="1:21" x14ac:dyDescent="0.3">
      <c r="A16" s="71"/>
      <c r="B16" s="71"/>
      <c r="C16" s="71"/>
      <c r="D16" s="91"/>
      <c r="E16" s="92"/>
      <c r="F16" s="71"/>
      <c r="J16"/>
      <c r="K16"/>
      <c r="L16"/>
      <c r="M16"/>
      <c r="N16"/>
      <c r="O16"/>
      <c r="P16"/>
      <c r="Q16"/>
      <c r="R16"/>
    </row>
    <row r="17" spans="1:18" x14ac:dyDescent="0.3">
      <c r="A17" s="71"/>
      <c r="B17" s="71"/>
      <c r="C17" s="71"/>
      <c r="D17" s="91"/>
      <c r="E17" s="92"/>
      <c r="F17" s="71"/>
      <c r="J17"/>
      <c r="K17"/>
      <c r="L17"/>
      <c r="M17"/>
      <c r="N17"/>
      <c r="O17"/>
      <c r="P17"/>
      <c r="Q17"/>
      <c r="R17"/>
    </row>
    <row r="18" spans="1:18" x14ac:dyDescent="0.3">
      <c r="A18" s="71"/>
      <c r="B18" s="71"/>
      <c r="C18" s="71"/>
      <c r="D18" s="91"/>
      <c r="E18" s="92"/>
      <c r="F18" s="71"/>
      <c r="J18"/>
      <c r="K18"/>
      <c r="L18"/>
      <c r="M18"/>
      <c r="N18"/>
      <c r="O18"/>
      <c r="P18"/>
      <c r="Q18"/>
      <c r="R18"/>
    </row>
    <row r="19" spans="1:18" x14ac:dyDescent="0.3">
      <c r="A19" s="71"/>
      <c r="B19" s="71"/>
      <c r="C19" s="71"/>
      <c r="D19" s="91"/>
      <c r="E19" s="92"/>
      <c r="F19" s="71"/>
      <c r="J19"/>
      <c r="K19"/>
      <c r="L19"/>
      <c r="M19"/>
      <c r="N19"/>
      <c r="O19"/>
      <c r="P19"/>
      <c r="Q19"/>
      <c r="R19"/>
    </row>
    <row r="20" spans="1:18" x14ac:dyDescent="0.3">
      <c r="A20" s="71"/>
      <c r="B20" s="71"/>
      <c r="C20" s="71"/>
      <c r="D20" s="91"/>
      <c r="E20" s="92"/>
      <c r="F20" s="71"/>
      <c r="J20"/>
      <c r="K20"/>
      <c r="L20"/>
      <c r="M20"/>
      <c r="N20"/>
      <c r="O20"/>
      <c r="P20"/>
      <c r="Q20"/>
      <c r="R20"/>
    </row>
    <row r="21" spans="1:18" x14ac:dyDescent="0.3">
      <c r="A21" s="71"/>
      <c r="B21" s="71"/>
      <c r="C21" s="71"/>
      <c r="D21" s="91"/>
      <c r="E21" s="92"/>
      <c r="F21" s="71"/>
      <c r="J21"/>
      <c r="K21"/>
      <c r="L21"/>
      <c r="M21"/>
      <c r="N21"/>
      <c r="O21"/>
      <c r="P21"/>
      <c r="Q21"/>
      <c r="R21"/>
    </row>
    <row r="22" spans="1:18" x14ac:dyDescent="0.3">
      <c r="A22" s="71"/>
      <c r="B22" s="71"/>
      <c r="C22" s="71"/>
      <c r="D22" s="91"/>
      <c r="E22" s="92"/>
      <c r="F22" s="71"/>
      <c r="H22" s="93"/>
      <c r="J22"/>
      <c r="K22"/>
      <c r="L22"/>
      <c r="M22"/>
      <c r="N22"/>
      <c r="O22"/>
      <c r="P22"/>
      <c r="Q22"/>
      <c r="R22"/>
    </row>
    <row r="23" spans="1:18" x14ac:dyDescent="0.3">
      <c r="A23" s="71"/>
      <c r="B23" s="71"/>
      <c r="C23" s="71"/>
      <c r="D23" s="91"/>
      <c r="E23" s="92"/>
      <c r="F23" s="71"/>
      <c r="J23"/>
      <c r="K23"/>
      <c r="L23"/>
      <c r="M23"/>
      <c r="N23"/>
      <c r="O23"/>
      <c r="P23"/>
      <c r="Q23"/>
      <c r="R23"/>
    </row>
    <row r="24" spans="1:18" x14ac:dyDescent="0.3">
      <c r="A24" s="71"/>
      <c r="B24" s="71"/>
      <c r="C24" s="71"/>
      <c r="D24" s="91"/>
      <c r="E24" s="92"/>
      <c r="F24" s="71"/>
      <c r="J24"/>
      <c r="K24"/>
      <c r="L24"/>
      <c r="M24"/>
      <c r="N24"/>
      <c r="O24"/>
      <c r="P24"/>
      <c r="Q24"/>
      <c r="R24"/>
    </row>
    <row r="25" spans="1:18" x14ac:dyDescent="0.3">
      <c r="A25" s="71"/>
      <c r="B25" s="71"/>
      <c r="C25" s="71"/>
      <c r="D25" s="91"/>
      <c r="E25" s="92"/>
      <c r="F25" s="71"/>
    </row>
    <row r="26" spans="1:18" x14ac:dyDescent="0.3">
      <c r="A26" s="71"/>
      <c r="B26" s="71"/>
      <c r="C26" s="71"/>
      <c r="D26" s="92"/>
      <c r="E26" s="92"/>
      <c r="F26" s="71"/>
    </row>
    <row r="30" spans="1:18" x14ac:dyDescent="0.3">
      <c r="A30" t="s">
        <v>211</v>
      </c>
      <c r="B30" s="223" t="s">
        <v>29</v>
      </c>
    </row>
    <row r="35" spans="5:5" customFormat="1" x14ac:dyDescent="0.3">
      <c r="E35" s="72"/>
    </row>
    <row r="36" spans="5:5" customFormat="1" x14ac:dyDescent="0.3">
      <c r="E36" s="72"/>
    </row>
    <row r="37" spans="5:5" customFormat="1" x14ac:dyDescent="0.3">
      <c r="E37" s="72"/>
    </row>
    <row r="38" spans="5:5" customFormat="1" x14ac:dyDescent="0.3">
      <c r="E38" s="72"/>
    </row>
    <row r="39" spans="5:5" customFormat="1" x14ac:dyDescent="0.3">
      <c r="E39" s="72"/>
    </row>
    <row r="42" spans="5:5" customFormat="1" x14ac:dyDescent="0.3"/>
    <row r="43" spans="5:5" customFormat="1" x14ac:dyDescent="0.3"/>
  </sheetData>
  <mergeCells count="4">
    <mergeCell ref="I1:J1"/>
    <mergeCell ref="K1:L1"/>
    <mergeCell ref="M1:N1"/>
    <mergeCell ref="O1:P1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workbookViewId="0">
      <selection activeCell="A6" sqref="A6:D6"/>
    </sheetView>
  </sheetViews>
  <sheetFormatPr defaultRowHeight="14.4" x14ac:dyDescent="0.3"/>
  <sheetData>
    <row r="1" spans="1:4" x14ac:dyDescent="0.3">
      <c r="A1" s="239" t="s">
        <v>0</v>
      </c>
      <c r="B1" s="240"/>
      <c r="C1" s="240"/>
      <c r="D1" s="241"/>
    </row>
    <row r="2" spans="1:4" x14ac:dyDescent="0.3">
      <c r="A2" s="244" t="s">
        <v>23</v>
      </c>
      <c r="B2" s="245"/>
      <c r="C2" s="245"/>
      <c r="D2" s="246"/>
    </row>
    <row r="3" spans="1:4" x14ac:dyDescent="0.3">
      <c r="A3" s="242" t="s">
        <v>218</v>
      </c>
      <c r="B3" s="242"/>
      <c r="C3" s="242"/>
      <c r="D3" s="242"/>
    </row>
    <row r="4" spans="1:4" x14ac:dyDescent="0.3">
      <c r="A4" s="247" t="s">
        <v>24</v>
      </c>
      <c r="B4" s="247"/>
      <c r="C4" s="247"/>
      <c r="D4" s="247"/>
    </row>
    <row r="5" spans="1:4" x14ac:dyDescent="0.3">
      <c r="A5" s="249" t="s">
        <v>26</v>
      </c>
      <c r="B5" s="249"/>
      <c r="C5" s="249"/>
      <c r="D5" s="249"/>
    </row>
    <row r="6" spans="1:4" x14ac:dyDescent="0.3">
      <c r="A6" s="248" t="s">
        <v>25</v>
      </c>
      <c r="B6" s="248"/>
      <c r="C6" s="248"/>
      <c r="D6" s="248"/>
    </row>
    <row r="8" spans="1:4" x14ac:dyDescent="0.3">
      <c r="A8" s="243" t="s">
        <v>5</v>
      </c>
      <c r="B8" s="243"/>
      <c r="C8" s="243"/>
      <c r="D8" s="243"/>
    </row>
    <row r="9" spans="1:4" x14ac:dyDescent="0.3">
      <c r="A9" s="238"/>
      <c r="B9" s="238"/>
      <c r="C9" s="238"/>
      <c r="D9" s="10"/>
    </row>
    <row r="10" spans="1:4" x14ac:dyDescent="0.3">
      <c r="A10" s="238" t="s">
        <v>2</v>
      </c>
      <c r="B10" s="238"/>
      <c r="C10" s="238"/>
      <c r="D10" s="10"/>
    </row>
    <row r="11" spans="1:4" x14ac:dyDescent="0.3">
      <c r="A11" s="238" t="s">
        <v>3</v>
      </c>
      <c r="B11" s="238"/>
      <c r="C11" s="238"/>
      <c r="D11" s="10"/>
    </row>
    <row r="12" spans="1:4" x14ac:dyDescent="0.3">
      <c r="A12" s="238" t="s">
        <v>1</v>
      </c>
      <c r="B12" s="238"/>
      <c r="C12" s="238"/>
      <c r="D12" s="10"/>
    </row>
    <row r="13" spans="1:4" x14ac:dyDescent="0.3">
      <c r="A13" s="238" t="s">
        <v>131</v>
      </c>
      <c r="B13" s="238"/>
      <c r="C13" s="238"/>
      <c r="D13" s="10"/>
    </row>
    <row r="14" spans="1:4" x14ac:dyDescent="0.3">
      <c r="A14" s="238" t="s">
        <v>132</v>
      </c>
      <c r="B14" s="238"/>
      <c r="C14" s="238"/>
      <c r="D14" s="10"/>
    </row>
    <row r="15" spans="1:4" x14ac:dyDescent="0.3">
      <c r="A15" s="238" t="s">
        <v>133</v>
      </c>
      <c r="B15" s="238"/>
      <c r="C15" s="238"/>
      <c r="D15" s="10"/>
    </row>
    <row r="16" spans="1:4" x14ac:dyDescent="0.3">
      <c r="A16" s="238" t="s">
        <v>135</v>
      </c>
      <c r="B16" s="238"/>
      <c r="C16" s="238"/>
      <c r="D16" s="10"/>
    </row>
    <row r="17" spans="1:4" x14ac:dyDescent="0.3">
      <c r="A17" s="237" t="s">
        <v>7</v>
      </c>
      <c r="B17" s="237"/>
      <c r="C17" s="237"/>
      <c r="D17" s="11"/>
    </row>
    <row r="18" spans="1:4" x14ac:dyDescent="0.3">
      <c r="A18" s="238" t="s">
        <v>8</v>
      </c>
      <c r="B18" s="238"/>
      <c r="C18" s="238"/>
      <c r="D18" s="10"/>
    </row>
    <row r="19" spans="1:4" x14ac:dyDescent="0.3">
      <c r="A19" s="238" t="s">
        <v>4</v>
      </c>
      <c r="B19" s="238"/>
      <c r="C19" s="238"/>
      <c r="D19" s="10"/>
    </row>
    <row r="20" spans="1:4" x14ac:dyDescent="0.3">
      <c r="A20" s="238" t="s">
        <v>6</v>
      </c>
      <c r="B20" s="238"/>
      <c r="C20" s="238"/>
      <c r="D20" s="10"/>
    </row>
    <row r="21" spans="1:4" x14ac:dyDescent="0.3">
      <c r="A21" s="238" t="s">
        <v>202</v>
      </c>
      <c r="B21" s="238"/>
      <c r="C21" s="238"/>
      <c r="D21" s="10"/>
    </row>
    <row r="22" spans="1:4" x14ac:dyDescent="0.3">
      <c r="A22" s="238" t="s">
        <v>134</v>
      </c>
      <c r="B22" s="238"/>
      <c r="C22" s="238"/>
      <c r="D22" s="10"/>
    </row>
    <row r="23" spans="1:4" x14ac:dyDescent="0.3">
      <c r="A23" s="238"/>
      <c r="B23" s="238"/>
      <c r="C23" s="238"/>
      <c r="D23" s="238"/>
    </row>
    <row r="24" spans="1:4" x14ac:dyDescent="0.3">
      <c r="A24" s="238"/>
      <c r="B24" s="238"/>
      <c r="C24" s="238"/>
      <c r="D24" s="238"/>
    </row>
  </sheetData>
  <mergeCells count="23">
    <mergeCell ref="A9:C9"/>
    <mergeCell ref="A10:C10"/>
    <mergeCell ref="A11:C11"/>
    <mergeCell ref="A12:C12"/>
    <mergeCell ref="A1:D1"/>
    <mergeCell ref="A3:D3"/>
    <mergeCell ref="A8:D8"/>
    <mergeCell ref="A2:D2"/>
    <mergeCell ref="A4:D4"/>
    <mergeCell ref="A6:D6"/>
    <mergeCell ref="A5:D5"/>
    <mergeCell ref="A17:C17"/>
    <mergeCell ref="A13:C13"/>
    <mergeCell ref="A14:C14"/>
    <mergeCell ref="A23:D23"/>
    <mergeCell ref="A24:D24"/>
    <mergeCell ref="A19:C19"/>
    <mergeCell ref="A20:C20"/>
    <mergeCell ref="A21:C21"/>
    <mergeCell ref="A15:C15"/>
    <mergeCell ref="A22:C22"/>
    <mergeCell ref="A16:C16"/>
    <mergeCell ref="A18:C18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F10" sqref="F10"/>
    </sheetView>
  </sheetViews>
  <sheetFormatPr defaultRowHeight="14.4" x14ac:dyDescent="0.3"/>
  <cols>
    <col min="1" max="1" width="14.5546875" style="1" bestFit="1" customWidth="1"/>
    <col min="2" max="2" width="23.88671875" style="1" bestFit="1" customWidth="1"/>
  </cols>
  <sheetData>
    <row r="1" spans="1:2" ht="31.2" x14ac:dyDescent="0.6">
      <c r="A1" s="2" t="s">
        <v>9</v>
      </c>
      <c r="B1" s="2" t="s">
        <v>10</v>
      </c>
    </row>
    <row r="2" spans="1:2" ht="31.2" x14ac:dyDescent="0.6">
      <c r="A2" s="3" t="s">
        <v>11</v>
      </c>
      <c r="B2" s="3" t="s">
        <v>17</v>
      </c>
    </row>
    <row r="3" spans="1:2" ht="31.2" x14ac:dyDescent="0.6">
      <c r="A3" s="4" t="s">
        <v>12</v>
      </c>
      <c r="B3" s="4" t="s">
        <v>18</v>
      </c>
    </row>
    <row r="4" spans="1:2" ht="31.2" x14ac:dyDescent="0.6">
      <c r="A4" s="5" t="s">
        <v>13</v>
      </c>
      <c r="B4" s="5" t="s">
        <v>19</v>
      </c>
    </row>
    <row r="5" spans="1:2" ht="31.2" x14ac:dyDescent="0.6">
      <c r="A5" s="6" t="s">
        <v>14</v>
      </c>
      <c r="B5" s="6" t="s">
        <v>20</v>
      </c>
    </row>
    <row r="6" spans="1:2" ht="31.2" x14ac:dyDescent="0.6">
      <c r="A6" s="7" t="s">
        <v>16</v>
      </c>
      <c r="B6" s="8" t="s">
        <v>21</v>
      </c>
    </row>
    <row r="7" spans="1:2" ht="31.2" x14ac:dyDescent="0.6">
      <c r="A7" s="9" t="s">
        <v>15</v>
      </c>
      <c r="B7" s="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F14B"/>
  </sheetPr>
  <dimension ref="A1:BD405"/>
  <sheetViews>
    <sheetView topLeftCell="I2" workbookViewId="0">
      <selection activeCell="I3" sqref="I3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bestFit="1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bestFit="1" customWidth="1"/>
    <col min="33" max="33" width="23.44140625" style="61" bestFit="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6" width="0" style="57" hidden="1" customWidth="1"/>
    <col min="57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57" t="s">
        <v>102</v>
      </c>
      <c r="AF17" s="61">
        <v>93299.25</v>
      </c>
      <c r="AH17" s="57" t="s">
        <v>761</v>
      </c>
      <c r="AJ17" s="57"/>
      <c r="AK17" s="57"/>
      <c r="AL17" s="57"/>
      <c r="AN17" s="57"/>
      <c r="AO17" s="57"/>
      <c r="AQ17" s="57"/>
      <c r="AR17" s="57"/>
      <c r="AT17" s="57"/>
      <c r="AU17" s="57"/>
      <c r="AY17" s="117"/>
      <c r="AZ17" s="57">
        <v>3141.3700554479701</v>
      </c>
      <c r="BA17" s="57">
        <v>18.000107915314196</v>
      </c>
      <c r="BB17" s="57">
        <v>56545</v>
      </c>
      <c r="BC17" s="57"/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57"/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>BB39/(5280*11.67)</f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>BB40/(5280*11.67)</f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/>
      <c r="BC41" s="42"/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</f>
        <v>267855.53000000003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>BB42/(5280*11.67)</f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57"/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57"/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>BB46/(5280*11.67)</f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>BB47/(5280*11.67)</f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57"/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60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57"/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>BB56/(5280*11.67)</f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</f>
        <v>278756.02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57" t="s">
        <v>66</v>
      </c>
      <c r="D91" s="57" t="s">
        <v>765</v>
      </c>
      <c r="G91" s="125">
        <v>1600</v>
      </c>
      <c r="H91" s="126">
        <v>1699</v>
      </c>
      <c r="I91" s="60" t="s">
        <v>464</v>
      </c>
      <c r="J91" s="60" t="s">
        <v>465</v>
      </c>
      <c r="K91" s="60" t="s">
        <v>465</v>
      </c>
      <c r="L91" s="59">
        <v>24</v>
      </c>
      <c r="M91" s="57">
        <v>8</v>
      </c>
      <c r="N91" s="57" t="s">
        <v>69</v>
      </c>
      <c r="AF91" s="61">
        <v>45000</v>
      </c>
      <c r="AG91" s="61">
        <v>4668.78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D92" s="57" t="s">
        <v>766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D93" s="57" t="s">
        <v>766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D94" s="176"/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57" t="s">
        <v>767</v>
      </c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G95" s="61">
        <v>4700.95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D96" s="57" t="s">
        <v>766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D97" s="176"/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G97" s="61">
        <v>18706.41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D98" s="57" t="s">
        <v>766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57" t="s">
        <v>767</v>
      </c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D100" s="57" t="s">
        <v>766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3">
      <c r="A109" s="114"/>
      <c r="B109" s="22" t="s">
        <v>66</v>
      </c>
      <c r="C109" s="22"/>
      <c r="D109" s="22" t="s">
        <v>796</v>
      </c>
      <c r="E109" s="22"/>
      <c r="F109" s="22"/>
      <c r="G109" s="129"/>
      <c r="H109" s="130"/>
      <c r="I109" s="28" t="s">
        <v>797</v>
      </c>
      <c r="J109" s="28"/>
      <c r="K109" s="28"/>
      <c r="L109" s="29"/>
      <c r="M109" s="22">
        <v>9</v>
      </c>
      <c r="N109" s="57" t="s">
        <v>69</v>
      </c>
      <c r="AF109" s="61">
        <v>4950</v>
      </c>
      <c r="AG109" s="61">
        <v>650</v>
      </c>
      <c r="AH109" s="57"/>
      <c r="AI109" s="57" t="s">
        <v>123</v>
      </c>
      <c r="AJ109" s="57" t="s">
        <v>798</v>
      </c>
      <c r="AK109" s="57">
        <v>4950</v>
      </c>
      <c r="AL109" s="57"/>
      <c r="AN109" s="57"/>
      <c r="AO109" s="57"/>
      <c r="AQ109" s="57"/>
      <c r="AR109" s="57"/>
      <c r="AT109" s="57"/>
      <c r="AU109" s="57"/>
      <c r="AY109" s="105" t="s">
        <v>799</v>
      </c>
      <c r="BB109" s="57"/>
      <c r="BC109" s="57"/>
      <c r="BD109" s="99"/>
    </row>
    <row r="110" spans="1:56" x14ac:dyDescent="0.25">
      <c r="A110" s="98"/>
      <c r="B110" s="57" t="s">
        <v>66</v>
      </c>
      <c r="G110" s="125">
        <v>400</v>
      </c>
      <c r="H110" s="126">
        <v>499</v>
      </c>
      <c r="I110" s="60" t="s">
        <v>490</v>
      </c>
      <c r="J110" s="60" t="s">
        <v>91</v>
      </c>
      <c r="K110" s="60" t="s">
        <v>491</v>
      </c>
      <c r="L110" s="59">
        <v>34</v>
      </c>
      <c r="M110" s="57">
        <v>9</v>
      </c>
      <c r="N110" s="57" t="s">
        <v>69</v>
      </c>
      <c r="AF110" s="61">
        <v>44973.25</v>
      </c>
      <c r="AY110" s="127"/>
      <c r="AZ110" s="57">
        <v>1390.1484590378609</v>
      </c>
      <c r="BA110" s="57">
        <v>20.871871497869833</v>
      </c>
      <c r="BB110" s="62">
        <v>29015</v>
      </c>
      <c r="BD110" s="99"/>
    </row>
    <row r="111" spans="1:56" x14ac:dyDescent="0.25">
      <c r="A111" s="98"/>
      <c r="B111" s="57" t="s">
        <v>66</v>
      </c>
      <c r="D111" s="57" t="s">
        <v>768</v>
      </c>
      <c r="G111" s="125">
        <v>3000</v>
      </c>
      <c r="H111" s="126">
        <v>3099</v>
      </c>
      <c r="I111" s="60" t="s">
        <v>492</v>
      </c>
      <c r="J111" s="60" t="s">
        <v>493</v>
      </c>
      <c r="K111" s="60" t="s">
        <v>75</v>
      </c>
      <c r="L111" s="59">
        <v>33</v>
      </c>
      <c r="M111" s="57">
        <v>10</v>
      </c>
      <c r="N111" s="57" t="s">
        <v>69</v>
      </c>
      <c r="AF111" s="61">
        <v>14115.85</v>
      </c>
      <c r="AY111" s="127"/>
      <c r="AZ111" s="57">
        <v>350</v>
      </c>
      <c r="BA111" s="57">
        <v>26</v>
      </c>
      <c r="BB111" s="62">
        <v>9107</v>
      </c>
      <c r="BD111" s="99"/>
    </row>
    <row r="112" spans="1:56" x14ac:dyDescent="0.25">
      <c r="A112" s="98"/>
      <c r="B112" s="57" t="s">
        <v>66</v>
      </c>
      <c r="D112" s="57" t="s">
        <v>768</v>
      </c>
      <c r="F112" s="57"/>
      <c r="G112" s="138">
        <v>800</v>
      </c>
      <c r="H112" s="139">
        <v>1099</v>
      </c>
      <c r="I112" s="60" t="s">
        <v>494</v>
      </c>
      <c r="J112" s="60" t="s">
        <v>151</v>
      </c>
      <c r="K112" s="60" t="s">
        <v>77</v>
      </c>
      <c r="L112" s="59">
        <v>55</v>
      </c>
      <c r="M112" s="57">
        <v>10</v>
      </c>
      <c r="N112" s="57" t="s">
        <v>71</v>
      </c>
      <c r="AF112" s="61">
        <v>157900.04999999999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4433.8840055644678</v>
      </c>
      <c r="BA112" s="57">
        <v>21.583108597315917</v>
      </c>
      <c r="BB112" s="57">
        <v>95697</v>
      </c>
      <c r="BC112" s="57"/>
      <c r="BD112" s="99"/>
    </row>
    <row r="113" spans="1:56" x14ac:dyDescent="0.25">
      <c r="A113" s="98"/>
      <c r="B113" s="57" t="s">
        <v>66</v>
      </c>
      <c r="D113" s="57" t="s">
        <v>768</v>
      </c>
      <c r="G113" s="125">
        <v>1500</v>
      </c>
      <c r="H113" s="126">
        <v>2599</v>
      </c>
      <c r="I113" s="60" t="s">
        <v>233</v>
      </c>
      <c r="J113" s="60" t="s">
        <v>494</v>
      </c>
      <c r="K113" s="60" t="s">
        <v>495</v>
      </c>
      <c r="L113" s="59">
        <v>57</v>
      </c>
      <c r="M113" s="57">
        <v>10</v>
      </c>
      <c r="N113" s="57" t="s">
        <v>69</v>
      </c>
      <c r="AF113" s="61">
        <v>49660.450000000004</v>
      </c>
      <c r="AY113" s="127"/>
      <c r="AZ113" s="57">
        <v>1662.841467160137</v>
      </c>
      <c r="BA113" s="57">
        <v>19.267621497747111</v>
      </c>
      <c r="BB113" s="62">
        <v>32039</v>
      </c>
      <c r="BD113" s="99"/>
    </row>
    <row r="114" spans="1:56" x14ac:dyDescent="0.25">
      <c r="A114" s="98"/>
      <c r="B114" s="57" t="s">
        <v>66</v>
      </c>
      <c r="D114" s="57" t="s">
        <v>768</v>
      </c>
      <c r="G114" s="125">
        <v>1100</v>
      </c>
      <c r="H114" s="126">
        <v>1199</v>
      </c>
      <c r="I114" s="60" t="s">
        <v>493</v>
      </c>
      <c r="J114" s="60" t="s">
        <v>496</v>
      </c>
      <c r="K114" s="60" t="s">
        <v>497</v>
      </c>
      <c r="L114" s="59">
        <v>47</v>
      </c>
      <c r="M114" s="57">
        <v>10</v>
      </c>
      <c r="N114" s="57" t="s">
        <v>69</v>
      </c>
      <c r="AF114" s="61">
        <v>17392.55</v>
      </c>
      <c r="AY114" s="127"/>
      <c r="AZ114" s="57">
        <v>527.17891999693893</v>
      </c>
      <c r="BA114" s="57">
        <v>21.284993717247183</v>
      </c>
      <c r="BB114" s="62">
        <v>11221</v>
      </c>
      <c r="BD114" s="99"/>
    </row>
    <row r="115" spans="1:56" x14ac:dyDescent="0.25">
      <c r="A115" s="98"/>
      <c r="B115" s="57" t="s">
        <v>66</v>
      </c>
      <c r="D115" s="57" t="s">
        <v>768</v>
      </c>
      <c r="G115" s="125">
        <v>1500</v>
      </c>
      <c r="H115" s="126">
        <v>2599</v>
      </c>
      <c r="I115" s="60" t="s">
        <v>498</v>
      </c>
      <c r="J115" s="60" t="s">
        <v>494</v>
      </c>
      <c r="K115" s="60" t="s">
        <v>495</v>
      </c>
      <c r="L115" s="59">
        <v>67</v>
      </c>
      <c r="M115" s="57">
        <v>10</v>
      </c>
      <c r="N115" s="57" t="s">
        <v>69</v>
      </c>
      <c r="AF115" s="61">
        <v>47177.35</v>
      </c>
      <c r="AY115" s="127"/>
      <c r="AZ115" s="57">
        <v>1690.9463400482559</v>
      </c>
      <c r="BA115" s="57">
        <v>18.000571206258009</v>
      </c>
      <c r="BB115" s="62">
        <v>30437</v>
      </c>
      <c r="BD115" s="99"/>
    </row>
    <row r="116" spans="1:56" x14ac:dyDescent="0.25">
      <c r="A116" s="98"/>
      <c r="B116" s="57" t="s">
        <v>66</v>
      </c>
      <c r="D116" s="57" t="s">
        <v>768</v>
      </c>
      <c r="G116" s="125">
        <v>800</v>
      </c>
      <c r="H116" s="126">
        <v>999</v>
      </c>
      <c r="I116" s="60" t="s">
        <v>495</v>
      </c>
      <c r="J116" s="60" t="s">
        <v>499</v>
      </c>
      <c r="K116" s="60" t="s">
        <v>498</v>
      </c>
      <c r="L116" s="59">
        <v>67</v>
      </c>
      <c r="M116" s="57">
        <v>10</v>
      </c>
      <c r="N116" s="57" t="s">
        <v>69</v>
      </c>
      <c r="AF116" s="61">
        <v>41256.35</v>
      </c>
      <c r="AY116" s="127"/>
      <c r="AZ116" s="57">
        <v>1377.7609780633352</v>
      </c>
      <c r="BA116" s="57">
        <v>19.319025886053527</v>
      </c>
      <c r="BB116" s="62">
        <v>26617</v>
      </c>
      <c r="BD116" s="99"/>
    </row>
    <row r="117" spans="1:56" x14ac:dyDescent="0.25">
      <c r="A117" s="98"/>
      <c r="B117" s="57" t="s">
        <v>66</v>
      </c>
      <c r="D117" s="57" t="s">
        <v>768</v>
      </c>
      <c r="G117" s="125">
        <v>3000</v>
      </c>
      <c r="H117" s="126">
        <v>3099</v>
      </c>
      <c r="I117" s="60" t="s">
        <v>500</v>
      </c>
      <c r="J117" s="60" t="s">
        <v>501</v>
      </c>
      <c r="K117" s="60" t="s">
        <v>502</v>
      </c>
      <c r="L117" s="59">
        <v>46</v>
      </c>
      <c r="M117" s="57">
        <v>10</v>
      </c>
      <c r="N117" s="57" t="s">
        <v>69</v>
      </c>
      <c r="AF117" s="61">
        <v>31426.25</v>
      </c>
      <c r="AY117" s="127"/>
      <c r="AZ117" s="57">
        <v>1128.8776703337871</v>
      </c>
      <c r="BA117" s="57">
        <v>17.960316279446893</v>
      </c>
      <c r="BB117" s="62">
        <v>20275</v>
      </c>
      <c r="BD117" s="99"/>
    </row>
    <row r="118" spans="1:56" x14ac:dyDescent="0.25">
      <c r="A118" s="98"/>
      <c r="B118" s="57" t="s">
        <v>66</v>
      </c>
      <c r="D118" s="57" t="s">
        <v>768</v>
      </c>
      <c r="G118" s="125">
        <v>2500</v>
      </c>
      <c r="H118" s="126">
        <v>2999</v>
      </c>
      <c r="I118" s="60" t="s">
        <v>500</v>
      </c>
      <c r="J118" s="60" t="s">
        <v>503</v>
      </c>
      <c r="K118" s="60" t="s">
        <v>75</v>
      </c>
      <c r="L118" s="59">
        <v>57</v>
      </c>
      <c r="M118" s="57">
        <v>10</v>
      </c>
      <c r="N118" s="57" t="s">
        <v>69</v>
      </c>
      <c r="AF118" s="61">
        <v>30784.55</v>
      </c>
      <c r="AY118" s="127"/>
      <c r="AZ118" s="57">
        <v>1139.518589080848</v>
      </c>
      <c r="BA118" s="57">
        <v>17.430167607902714</v>
      </c>
      <c r="BB118" s="62">
        <v>19861</v>
      </c>
      <c r="BD118" s="99"/>
    </row>
    <row r="119" spans="1:56" x14ac:dyDescent="0.25">
      <c r="A119" s="98"/>
      <c r="B119" s="57" t="s">
        <v>66</v>
      </c>
      <c r="D119" s="57" t="s">
        <v>768</v>
      </c>
      <c r="G119" s="125">
        <v>2900</v>
      </c>
      <c r="H119" s="126">
        <v>3099</v>
      </c>
      <c r="I119" s="60" t="s">
        <v>496</v>
      </c>
      <c r="J119" s="60" t="s">
        <v>501</v>
      </c>
      <c r="K119" s="60" t="s">
        <v>502</v>
      </c>
      <c r="L119" s="59">
        <v>28</v>
      </c>
      <c r="M119" s="57">
        <v>10</v>
      </c>
      <c r="N119" s="57" t="s">
        <v>69</v>
      </c>
      <c r="AF119" s="61">
        <v>31987.350000000002</v>
      </c>
      <c r="AY119" s="127"/>
      <c r="AZ119" s="57">
        <v>1146.444874661162</v>
      </c>
      <c r="BA119" s="57">
        <v>18.000865507030486</v>
      </c>
      <c r="BB119" s="62">
        <v>20637</v>
      </c>
      <c r="BD119" s="99"/>
    </row>
    <row r="120" spans="1:56" x14ac:dyDescent="0.25">
      <c r="A120" s="98"/>
      <c r="B120" s="57" t="s">
        <v>66</v>
      </c>
      <c r="D120" s="57" t="s">
        <v>768</v>
      </c>
      <c r="G120" s="125"/>
      <c r="H120" s="126"/>
      <c r="I120" s="60" t="s">
        <v>769</v>
      </c>
      <c r="J120" s="60" t="s">
        <v>770</v>
      </c>
      <c r="K120" s="60" t="s">
        <v>77</v>
      </c>
      <c r="M120" s="57">
        <v>10</v>
      </c>
      <c r="N120" s="57" t="s">
        <v>69</v>
      </c>
      <c r="AY120" s="127"/>
      <c r="BD120" s="99"/>
    </row>
    <row r="121" spans="1:56" x14ac:dyDescent="0.25">
      <c r="A121" s="98"/>
      <c r="B121" s="57" t="s">
        <v>66</v>
      </c>
      <c r="D121" s="57" t="s">
        <v>768</v>
      </c>
      <c r="G121" s="125">
        <v>800</v>
      </c>
      <c r="H121" s="126">
        <v>1099</v>
      </c>
      <c r="I121" s="60" t="s">
        <v>503</v>
      </c>
      <c r="J121" s="60" t="s">
        <v>183</v>
      </c>
      <c r="K121" s="60" t="s">
        <v>77</v>
      </c>
      <c r="L121" s="59">
        <v>38</v>
      </c>
      <c r="M121" s="57">
        <v>10</v>
      </c>
      <c r="N121" s="57" t="s">
        <v>69</v>
      </c>
      <c r="AF121" s="61">
        <v>91984.75</v>
      </c>
      <c r="AY121" s="127"/>
      <c r="AZ121" s="57">
        <v>3297.0021008315139</v>
      </c>
      <c r="BA121" s="57">
        <v>17.999685224656972</v>
      </c>
      <c r="BB121" s="62">
        <v>59345</v>
      </c>
      <c r="BD121" s="99"/>
    </row>
    <row r="122" spans="1:56" x14ac:dyDescent="0.25">
      <c r="A122" s="98"/>
      <c r="B122" s="22" t="s">
        <v>66</v>
      </c>
      <c r="C122" s="22"/>
      <c r="D122" s="22" t="s">
        <v>771</v>
      </c>
      <c r="E122" s="22"/>
      <c r="F122" s="27"/>
      <c r="G122" s="166">
        <v>3000</v>
      </c>
      <c r="H122" s="167">
        <v>3199</v>
      </c>
      <c r="I122" s="28" t="s">
        <v>511</v>
      </c>
      <c r="J122" s="28" t="s">
        <v>512</v>
      </c>
      <c r="K122" s="28" t="s">
        <v>513</v>
      </c>
      <c r="L122" s="29">
        <v>44</v>
      </c>
      <c r="M122" s="22">
        <v>11</v>
      </c>
      <c r="N122" s="57" t="s">
        <v>69</v>
      </c>
      <c r="AF122" s="61">
        <v>68713.05</v>
      </c>
      <c r="AH122" s="39" t="s">
        <v>761</v>
      </c>
      <c r="AY122" s="127"/>
      <c r="AZ122" s="57">
        <v>1847.1254487732081</v>
      </c>
      <c r="BA122" s="57">
        <v>23.999994169017054</v>
      </c>
      <c r="BB122" s="62">
        <v>44331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4000</v>
      </c>
      <c r="H123" s="167">
        <v>4099</v>
      </c>
      <c r="I123" s="28" t="s">
        <v>518</v>
      </c>
      <c r="J123" s="28" t="s">
        <v>519</v>
      </c>
      <c r="K123" s="28" t="s">
        <v>75</v>
      </c>
      <c r="L123" s="29">
        <v>38</v>
      </c>
      <c r="M123" s="22">
        <v>11</v>
      </c>
      <c r="N123" s="57" t="s">
        <v>69</v>
      </c>
      <c r="AF123" s="61">
        <v>7475.6500000000005</v>
      </c>
      <c r="AH123" s="39" t="s">
        <v>761</v>
      </c>
      <c r="AY123" s="127"/>
      <c r="AZ123" s="57">
        <v>185</v>
      </c>
      <c r="BA123" s="57">
        <v>26</v>
      </c>
      <c r="BB123" s="62">
        <v>4823</v>
      </c>
      <c r="BD123" s="99"/>
    </row>
    <row r="124" spans="1:56" ht="27.6" x14ac:dyDescent="0.25">
      <c r="A124" s="98"/>
      <c r="B124" s="22" t="s">
        <v>66</v>
      </c>
      <c r="C124" s="22"/>
      <c r="D124" s="22" t="s">
        <v>372</v>
      </c>
      <c r="E124" s="26"/>
      <c r="F124" s="35"/>
      <c r="G124" s="177"/>
      <c r="H124" s="178"/>
      <c r="I124" s="179" t="s">
        <v>373</v>
      </c>
      <c r="J124" s="179"/>
      <c r="K124" s="179"/>
      <c r="L124" s="89"/>
      <c r="M124" s="180">
        <v>11</v>
      </c>
      <c r="N124" s="85"/>
      <c r="AB124" s="64"/>
      <c r="AF124" s="144">
        <v>20000</v>
      </c>
      <c r="AH124" s="34" t="s">
        <v>76</v>
      </c>
      <c r="AI124" s="57" t="s">
        <v>162</v>
      </c>
      <c r="AJ124" s="59" t="s">
        <v>374</v>
      </c>
      <c r="AK124" s="61">
        <v>15774.47</v>
      </c>
      <c r="AM124" s="57" t="s">
        <v>375</v>
      </c>
      <c r="AN124" s="61">
        <v>1560.37</v>
      </c>
      <c r="AP124" s="57" t="s">
        <v>376</v>
      </c>
      <c r="AQ124" s="61">
        <v>2665.16</v>
      </c>
      <c r="AY124" s="145"/>
      <c r="AZ124" s="86"/>
      <c r="BA124" s="84"/>
      <c r="BB124" s="86"/>
      <c r="BD124" s="99"/>
    </row>
    <row r="125" spans="1:56" x14ac:dyDescent="0.3">
      <c r="A125" s="98"/>
      <c r="B125" s="57" t="s">
        <v>66</v>
      </c>
      <c r="F125" s="57"/>
      <c r="G125" s="121"/>
      <c r="H125" s="122"/>
      <c r="I125" s="60" t="s">
        <v>504</v>
      </c>
      <c r="J125" s="60" t="s">
        <v>75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505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506</v>
      </c>
      <c r="J126" s="60" t="s">
        <v>507</v>
      </c>
      <c r="K126" s="60" t="s">
        <v>75</v>
      </c>
      <c r="M126" s="57">
        <v>11</v>
      </c>
      <c r="AH126" s="57"/>
      <c r="AI126" s="57" t="s">
        <v>123</v>
      </c>
      <c r="AJ126" s="57" t="s">
        <v>508</v>
      </c>
      <c r="AK126" s="57">
        <v>117000</v>
      </c>
      <c r="AL126" s="57"/>
      <c r="AN126" s="57"/>
      <c r="AO126" s="57"/>
      <c r="AQ126" s="57"/>
      <c r="AR126" s="57"/>
      <c r="AT126" s="57"/>
      <c r="AU126" s="57"/>
      <c r="AY126" s="105"/>
      <c r="BB126" s="57"/>
      <c r="BC126" s="57"/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509</v>
      </c>
      <c r="J127" s="60" t="s">
        <v>510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/>
      <c r="BC127" s="57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3999</v>
      </c>
      <c r="I128" s="60" t="s">
        <v>514</v>
      </c>
      <c r="J128" s="60" t="s">
        <v>507</v>
      </c>
      <c r="K128" s="60" t="s">
        <v>507</v>
      </c>
      <c r="L128" s="59">
        <v>40</v>
      </c>
      <c r="M128" s="57">
        <v>11</v>
      </c>
      <c r="N128" s="57" t="s">
        <v>69</v>
      </c>
      <c r="AF128" s="61">
        <v>59166.6</v>
      </c>
      <c r="AY128" s="127"/>
      <c r="AZ128" s="57">
        <v>1654.39682882032</v>
      </c>
      <c r="BA128" s="57">
        <v>23.072457185026227</v>
      </c>
      <c r="BB128" s="62">
        <v>38172</v>
      </c>
      <c r="BD128" s="99"/>
    </row>
    <row r="129" spans="1:56" x14ac:dyDescent="0.3">
      <c r="A129" s="98"/>
      <c r="B129" s="57" t="s">
        <v>66</v>
      </c>
      <c r="F129" s="57"/>
      <c r="G129" s="121"/>
      <c r="H129" s="122"/>
      <c r="I129" s="60" t="s">
        <v>515</v>
      </c>
      <c r="J129" s="60" t="s">
        <v>516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517</v>
      </c>
      <c r="AL129" s="57"/>
      <c r="AN129" s="57"/>
      <c r="AO129" s="57"/>
      <c r="AQ129" s="57"/>
      <c r="AR129" s="57"/>
      <c r="AT129" s="57"/>
      <c r="AU129" s="57"/>
      <c r="AY129" s="105"/>
      <c r="BB129" s="57"/>
      <c r="BC129" s="57"/>
      <c r="BD129" s="99"/>
    </row>
    <row r="130" spans="1:56" x14ac:dyDescent="0.25">
      <c r="A130" s="98"/>
      <c r="B130" s="57" t="s">
        <v>66</v>
      </c>
      <c r="G130" s="125">
        <v>3800</v>
      </c>
      <c r="H130" s="126">
        <v>3899</v>
      </c>
      <c r="I130" s="60" t="s">
        <v>520</v>
      </c>
      <c r="J130" s="60" t="s">
        <v>507</v>
      </c>
      <c r="K130" s="60" t="s">
        <v>75</v>
      </c>
      <c r="L130" s="59">
        <v>61</v>
      </c>
      <c r="M130" s="57">
        <v>11</v>
      </c>
      <c r="N130" s="57" t="s">
        <v>69</v>
      </c>
      <c r="AF130" s="61">
        <v>19182.8</v>
      </c>
      <c r="AY130" s="127"/>
      <c r="AZ130" s="57">
        <v>563</v>
      </c>
      <c r="BA130" s="57">
        <v>21.982238010657195</v>
      </c>
      <c r="BB130" s="62">
        <v>12376</v>
      </c>
      <c r="BD130" s="99"/>
    </row>
    <row r="131" spans="1:56" x14ac:dyDescent="0.25">
      <c r="A131" s="98"/>
      <c r="B131" s="57" t="s">
        <v>66</v>
      </c>
      <c r="F131" s="57"/>
      <c r="G131" s="138">
        <v>2500</v>
      </c>
      <c r="H131" s="139">
        <v>2699</v>
      </c>
      <c r="I131" s="60" t="s">
        <v>98</v>
      </c>
      <c r="J131" s="60" t="s">
        <v>95</v>
      </c>
      <c r="K131" s="60" t="s">
        <v>521</v>
      </c>
      <c r="L131" s="59">
        <v>40.358250180474926</v>
      </c>
      <c r="M131" s="57">
        <v>11</v>
      </c>
      <c r="N131" s="57" t="s">
        <v>71</v>
      </c>
      <c r="AF131" s="61">
        <v>81156.519310349977</v>
      </c>
      <c r="AH131" s="57"/>
      <c r="AJ131" s="57"/>
      <c r="AK131" s="57"/>
      <c r="AL131" s="57"/>
      <c r="AN131" s="57"/>
      <c r="AO131" s="57"/>
      <c r="AQ131" s="57"/>
      <c r="AR131" s="57"/>
      <c r="AT131" s="57"/>
      <c r="AU131" s="57"/>
      <c r="AY131" s="127"/>
      <c r="AZ131" s="57">
        <v>2050.0974639499991</v>
      </c>
      <c r="BA131" s="57">
        <v>25.666666666666668</v>
      </c>
      <c r="BB131" s="57">
        <v>49185.769278999986</v>
      </c>
      <c r="BC131" s="57"/>
      <c r="BD131" s="99"/>
    </row>
    <row r="132" spans="1:56" x14ac:dyDescent="0.25">
      <c r="A132" s="98"/>
      <c r="B132" s="57" t="s">
        <v>66</v>
      </c>
      <c r="F132" s="57"/>
      <c r="G132" s="138">
        <v>2900</v>
      </c>
      <c r="H132" s="139">
        <v>2999</v>
      </c>
      <c r="I132" s="60" t="s">
        <v>98</v>
      </c>
      <c r="J132" s="60" t="s">
        <v>522</v>
      </c>
      <c r="K132" s="60" t="s">
        <v>523</v>
      </c>
      <c r="L132" s="59">
        <v>41.775003161959098</v>
      </c>
      <c r="M132" s="57">
        <v>11</v>
      </c>
      <c r="N132" s="57" t="s">
        <v>71</v>
      </c>
      <c r="AF132" s="61">
        <v>56927.956555469958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1277.8163950599992</v>
      </c>
      <c r="BA132" s="57">
        <v>27.5</v>
      </c>
      <c r="BB132" s="57">
        <v>34501.791851799979</v>
      </c>
      <c r="BC132" s="57"/>
      <c r="BD132" s="99"/>
    </row>
    <row r="133" spans="1:56" x14ac:dyDescent="0.25">
      <c r="A133" s="98"/>
      <c r="B133" s="57" t="s">
        <v>66</v>
      </c>
      <c r="G133" s="125">
        <v>3900</v>
      </c>
      <c r="H133" s="126">
        <v>3999</v>
      </c>
      <c r="I133" s="60" t="s">
        <v>524</v>
      </c>
      <c r="J133" s="60" t="s">
        <v>507</v>
      </c>
      <c r="K133" s="60" t="s">
        <v>514</v>
      </c>
      <c r="L133" s="59">
        <v>41</v>
      </c>
      <c r="M133" s="57">
        <v>11</v>
      </c>
      <c r="N133" s="57" t="s">
        <v>69</v>
      </c>
      <c r="AF133" s="61">
        <v>23192.65</v>
      </c>
      <c r="AY133" s="127"/>
      <c r="AZ133" s="57">
        <v>623</v>
      </c>
      <c r="BA133" s="57">
        <v>24.01765650080257</v>
      </c>
      <c r="BB133" s="62">
        <v>14963</v>
      </c>
      <c r="BD133" s="99"/>
    </row>
    <row r="134" spans="1:56" x14ac:dyDescent="0.25">
      <c r="A134" s="98"/>
      <c r="B134" s="57" t="s">
        <v>66</v>
      </c>
      <c r="G134" s="125">
        <v>3800</v>
      </c>
      <c r="H134" s="126">
        <v>3899</v>
      </c>
      <c r="I134" s="60" t="s">
        <v>525</v>
      </c>
      <c r="J134" s="60" t="s">
        <v>507</v>
      </c>
      <c r="K134" s="60" t="s">
        <v>75</v>
      </c>
      <c r="L134" s="59">
        <v>28</v>
      </c>
      <c r="M134" s="57">
        <v>11</v>
      </c>
      <c r="N134" s="57" t="s">
        <v>69</v>
      </c>
      <c r="AF134" s="61">
        <v>19295.95</v>
      </c>
      <c r="AY134" s="127"/>
      <c r="AZ134" s="57">
        <v>566</v>
      </c>
      <c r="BA134" s="57">
        <v>21.99469964664311</v>
      </c>
      <c r="BB134" s="62">
        <v>12449</v>
      </c>
      <c r="BD134" s="99"/>
    </row>
    <row r="135" spans="1:56" x14ac:dyDescent="0.3">
      <c r="A135" s="98"/>
      <c r="B135" s="57" t="s">
        <v>66</v>
      </c>
      <c r="F135" s="57"/>
      <c r="G135" s="121"/>
      <c r="H135" s="122"/>
      <c r="I135" s="60" t="s">
        <v>510</v>
      </c>
      <c r="J135" s="60" t="s">
        <v>526</v>
      </c>
      <c r="K135" s="60" t="s">
        <v>526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527</v>
      </c>
      <c r="J136" s="60" t="s">
        <v>516</v>
      </c>
      <c r="K136" s="60" t="s">
        <v>528</v>
      </c>
      <c r="M136" s="57">
        <v>11</v>
      </c>
      <c r="AH136" s="57"/>
      <c r="AI136" s="57" t="s">
        <v>123</v>
      </c>
      <c r="AJ136" s="57"/>
      <c r="AK136" s="57" t="s">
        <v>517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529</v>
      </c>
      <c r="J137" s="60" t="s">
        <v>527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/>
      <c r="BC137" s="57"/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516</v>
      </c>
      <c r="J138" s="60" t="s">
        <v>530</v>
      </c>
      <c r="K138" s="60" t="s">
        <v>528</v>
      </c>
      <c r="M138" s="57">
        <v>11</v>
      </c>
      <c r="N138" s="57" t="s">
        <v>69</v>
      </c>
      <c r="AH138" s="57"/>
      <c r="AI138" s="57" t="s">
        <v>123</v>
      </c>
      <c r="AJ138" s="57" t="s">
        <v>531</v>
      </c>
      <c r="AK138" s="57">
        <v>207000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F139" s="57"/>
      <c r="G139" s="138">
        <v>8300</v>
      </c>
      <c r="H139" s="139">
        <v>8599</v>
      </c>
      <c r="I139" s="60" t="s">
        <v>532</v>
      </c>
      <c r="J139" s="60" t="s">
        <v>533</v>
      </c>
      <c r="K139" s="60" t="s">
        <v>523</v>
      </c>
      <c r="L139" s="59">
        <v>40</v>
      </c>
      <c r="M139" s="57">
        <v>11</v>
      </c>
      <c r="N139" s="57" t="s">
        <v>71</v>
      </c>
      <c r="AF139" s="61">
        <v>168567.3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3083.100268191246</v>
      </c>
      <c r="BA139" s="57">
        <v>33.136126338159968</v>
      </c>
      <c r="BB139" s="57">
        <v>102162</v>
      </c>
      <c r="BC139" s="57"/>
      <c r="BD139" s="99"/>
    </row>
    <row r="140" spans="1:56" x14ac:dyDescent="0.3">
      <c r="A140" s="98"/>
      <c r="B140" s="57" t="s">
        <v>66</v>
      </c>
      <c r="F140" s="57"/>
      <c r="G140" s="121"/>
      <c r="H140" s="122"/>
      <c r="I140" s="60" t="s">
        <v>534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/>
      <c r="BC140" s="57"/>
      <c r="BD140" s="99"/>
    </row>
    <row r="141" spans="1:56" x14ac:dyDescent="0.25">
      <c r="A141" s="114"/>
      <c r="B141" s="22" t="s">
        <v>66</v>
      </c>
      <c r="C141" s="22"/>
      <c r="D141" s="22"/>
      <c r="E141" s="22"/>
      <c r="F141" s="27"/>
      <c r="G141" s="166"/>
      <c r="H141" s="167"/>
      <c r="I141" s="28" t="s">
        <v>772</v>
      </c>
      <c r="J141" s="28"/>
      <c r="K141" s="28"/>
      <c r="L141" s="29"/>
      <c r="M141" s="22">
        <v>12</v>
      </c>
      <c r="N141" s="22" t="s">
        <v>69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3">
        <v>5000</v>
      </c>
      <c r="AG141" s="43" t="s">
        <v>773</v>
      </c>
      <c r="AH141" s="27" t="s">
        <v>761</v>
      </c>
      <c r="AI141" s="22" t="s">
        <v>123</v>
      </c>
      <c r="AJ141" s="29"/>
      <c r="AK141" s="43"/>
      <c r="AL141" s="43"/>
      <c r="AM141" s="22"/>
      <c r="AN141" s="43"/>
      <c r="AO141" s="43"/>
      <c r="AP141" s="22"/>
      <c r="AQ141" s="43"/>
      <c r="AR141" s="43"/>
      <c r="AS141" s="22"/>
      <c r="AT141" s="43"/>
      <c r="AU141" s="43"/>
      <c r="AV141" s="22"/>
      <c r="AW141" s="22"/>
      <c r="AX141" s="22"/>
      <c r="AY141" s="181"/>
      <c r="AZ141" s="22"/>
      <c r="BA141" s="22"/>
      <c r="BB141" s="44"/>
      <c r="BD141" s="99"/>
    </row>
    <row r="142" spans="1:56" x14ac:dyDescent="0.25">
      <c r="A142" s="98"/>
      <c r="B142" s="22" t="s">
        <v>66</v>
      </c>
      <c r="C142" s="22"/>
      <c r="D142" s="22" t="s">
        <v>332</v>
      </c>
      <c r="E142" s="26"/>
      <c r="F142" s="27"/>
      <c r="G142" s="129">
        <v>3600</v>
      </c>
      <c r="H142" s="130">
        <v>3699</v>
      </c>
      <c r="I142" s="182" t="s">
        <v>256</v>
      </c>
      <c r="J142" s="182" t="s">
        <v>252</v>
      </c>
      <c r="K142" s="182" t="s">
        <v>75</v>
      </c>
      <c r="L142" s="89">
        <v>27</v>
      </c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9"/>
      <c r="AC142" s="22"/>
      <c r="AD142" s="22"/>
      <c r="AE142" s="22"/>
      <c r="AF142" s="43">
        <v>5800.1</v>
      </c>
      <c r="AG142" s="43">
        <v>13978.4</v>
      </c>
      <c r="AH142" s="27" t="s">
        <v>761</v>
      </c>
      <c r="AI142" s="22"/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31"/>
      <c r="AZ142" s="44">
        <v>208</v>
      </c>
      <c r="BA142" s="44">
        <v>18</v>
      </c>
      <c r="BB142" s="100">
        <v>3742</v>
      </c>
      <c r="BC142" s="42">
        <f>BB142/(5280*11.67)</f>
        <v>6.0729401989042094E-2</v>
      </c>
      <c r="BD142" s="99"/>
    </row>
    <row r="143" spans="1:56" x14ac:dyDescent="0.25">
      <c r="A143" s="98"/>
      <c r="B143" s="57" t="s">
        <v>66</v>
      </c>
      <c r="G143" s="138">
        <v>6600</v>
      </c>
      <c r="H143" s="139">
        <v>7099</v>
      </c>
      <c r="I143" s="60" t="s">
        <v>535</v>
      </c>
      <c r="J143" s="60" t="s">
        <v>254</v>
      </c>
      <c r="K143" s="60" t="s">
        <v>536</v>
      </c>
      <c r="L143" s="59">
        <v>55</v>
      </c>
      <c r="M143" s="57">
        <v>12</v>
      </c>
      <c r="N143" s="57" t="s">
        <v>69</v>
      </c>
      <c r="AF143" s="61">
        <v>74429.45</v>
      </c>
      <c r="AY143" s="127"/>
      <c r="AZ143" s="57">
        <v>2527</v>
      </c>
      <c r="BA143" s="57">
        <v>19</v>
      </c>
      <c r="BB143" s="62">
        <v>48019</v>
      </c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10500</v>
      </c>
      <c r="H144" s="126">
        <v>10699</v>
      </c>
      <c r="I144" s="60" t="s">
        <v>538</v>
      </c>
      <c r="J144" s="60" t="s">
        <v>539</v>
      </c>
      <c r="K144" s="60" t="s">
        <v>75</v>
      </c>
      <c r="L144" s="59">
        <v>29</v>
      </c>
      <c r="M144" s="57">
        <v>12</v>
      </c>
      <c r="N144" s="57" t="s">
        <v>69</v>
      </c>
      <c r="AF144" s="61">
        <v>190025.35</v>
      </c>
      <c r="AG144" s="61" t="s">
        <v>540</v>
      </c>
      <c r="AY144" s="137"/>
      <c r="AZ144" s="57">
        <v>3831.176538357161</v>
      </c>
      <c r="BA144" s="57">
        <v>32.000091557402101</v>
      </c>
      <c r="BB144" s="62">
        <v>122597</v>
      </c>
      <c r="BD144" s="99"/>
    </row>
    <row r="145" spans="1:56" x14ac:dyDescent="0.25">
      <c r="A145" s="98"/>
      <c r="B145" s="57" t="s">
        <v>66</v>
      </c>
      <c r="G145" s="125">
        <v>6500</v>
      </c>
      <c r="H145" s="126">
        <v>7199</v>
      </c>
      <c r="I145" s="60" t="s">
        <v>255</v>
      </c>
      <c r="J145" s="60" t="s">
        <v>541</v>
      </c>
      <c r="K145" s="60" t="s">
        <v>536</v>
      </c>
      <c r="L145" s="59">
        <v>26</v>
      </c>
      <c r="M145" s="57">
        <v>12</v>
      </c>
      <c r="N145" s="57" t="s">
        <v>69</v>
      </c>
      <c r="AF145" s="61">
        <v>80646.5</v>
      </c>
      <c r="AY145" s="127"/>
      <c r="AZ145" s="57">
        <v>2863.2501174435429</v>
      </c>
      <c r="BA145" s="57">
        <v>18.171657335495045</v>
      </c>
      <c r="BB145" s="62">
        <v>52030</v>
      </c>
      <c r="BD145" s="99"/>
    </row>
    <row r="146" spans="1:56" x14ac:dyDescent="0.25">
      <c r="A146" s="98"/>
      <c r="B146" s="57" t="s">
        <v>66</v>
      </c>
      <c r="G146" s="138">
        <v>6600</v>
      </c>
      <c r="H146" s="139">
        <v>6999</v>
      </c>
      <c r="I146" s="60" t="s">
        <v>542</v>
      </c>
      <c r="J146" s="60" t="s">
        <v>254</v>
      </c>
      <c r="K146" s="60" t="s">
        <v>185</v>
      </c>
      <c r="L146" s="59">
        <v>37</v>
      </c>
      <c r="M146" s="57">
        <v>12</v>
      </c>
      <c r="N146" s="57" t="s">
        <v>69</v>
      </c>
      <c r="AF146" s="61">
        <v>57568.55</v>
      </c>
      <c r="AY146" s="137"/>
      <c r="AZ146" s="57">
        <v>2063</v>
      </c>
      <c r="BA146" s="57">
        <v>18</v>
      </c>
      <c r="BB146" s="62">
        <v>37141</v>
      </c>
      <c r="BD146" s="99"/>
    </row>
    <row r="147" spans="1:56" x14ac:dyDescent="0.25">
      <c r="A147" s="98"/>
      <c r="B147" s="57" t="s">
        <v>66</v>
      </c>
      <c r="D147" s="57" t="s">
        <v>537</v>
      </c>
      <c r="F147" s="57"/>
      <c r="G147" s="138">
        <v>7000</v>
      </c>
      <c r="H147" s="139">
        <v>7499</v>
      </c>
      <c r="I147" s="60" t="s">
        <v>539</v>
      </c>
      <c r="J147" s="60" t="s">
        <v>543</v>
      </c>
      <c r="K147" s="60" t="s">
        <v>184</v>
      </c>
      <c r="L147" s="59">
        <v>29</v>
      </c>
      <c r="M147" s="57">
        <v>12</v>
      </c>
      <c r="N147" s="57" t="s">
        <v>73</v>
      </c>
      <c r="AF147" s="61">
        <v>225680</v>
      </c>
      <c r="AG147" s="61">
        <v>7236.52</v>
      </c>
      <c r="AH147" s="57"/>
      <c r="AJ147" s="57"/>
      <c r="AK147" s="57"/>
      <c r="AL147" s="57"/>
      <c r="AN147" s="57"/>
      <c r="AO147" s="57"/>
      <c r="AQ147" s="57"/>
      <c r="AR147" s="57"/>
      <c r="AT147" s="57"/>
      <c r="AU147" s="57"/>
      <c r="AY147" s="127"/>
      <c r="AZ147" s="57">
        <v>3792.9346400966961</v>
      </c>
      <c r="BA147" s="57">
        <v>34.000058592286294</v>
      </c>
      <c r="BB147" s="57">
        <v>128960</v>
      </c>
      <c r="BC147" s="57"/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7000</v>
      </c>
      <c r="H148" s="126">
        <v>7099</v>
      </c>
      <c r="I148" s="60" t="s">
        <v>544</v>
      </c>
      <c r="J148" s="60" t="s">
        <v>538</v>
      </c>
      <c r="K148" s="60" t="s">
        <v>75</v>
      </c>
      <c r="L148" s="59">
        <v>41</v>
      </c>
      <c r="M148" s="57">
        <v>12</v>
      </c>
      <c r="N148" s="57" t="s">
        <v>69</v>
      </c>
      <c r="AF148" s="61">
        <v>28817.600000000002</v>
      </c>
      <c r="AG148" s="61" t="s">
        <v>540</v>
      </c>
      <c r="AY148" s="127"/>
      <c r="AZ148" s="57">
        <v>581</v>
      </c>
      <c r="BA148" s="57">
        <v>32</v>
      </c>
      <c r="BB148" s="62">
        <v>18592</v>
      </c>
      <c r="BD148" s="99"/>
    </row>
    <row r="149" spans="1:56" x14ac:dyDescent="0.25">
      <c r="A149" s="98"/>
      <c r="B149" s="22" t="s">
        <v>66</v>
      </c>
      <c r="C149" s="22"/>
      <c r="D149" s="22" t="s">
        <v>547</v>
      </c>
      <c r="E149" s="22"/>
      <c r="F149" s="27"/>
      <c r="G149" s="166">
        <v>4204</v>
      </c>
      <c r="H149" s="167">
        <v>4299</v>
      </c>
      <c r="I149" s="28" t="s">
        <v>548</v>
      </c>
      <c r="J149" s="28" t="s">
        <v>549</v>
      </c>
      <c r="K149" s="28" t="s">
        <v>75</v>
      </c>
      <c r="L149" s="29">
        <v>34</v>
      </c>
      <c r="M149" s="22">
        <v>13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3">
        <v>16487.350000000002</v>
      </c>
      <c r="AG149" s="22" t="s">
        <v>774</v>
      </c>
      <c r="AH149" s="43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81"/>
      <c r="AZ149" s="22">
        <v>443</v>
      </c>
      <c r="BA149" s="22">
        <v>24</v>
      </c>
      <c r="BB149" s="44">
        <v>10637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4400</v>
      </c>
      <c r="H150" s="167">
        <v>5199</v>
      </c>
      <c r="I150" s="28" t="s">
        <v>549</v>
      </c>
      <c r="J150" s="28" t="s">
        <v>550</v>
      </c>
      <c r="K150" s="28" t="s">
        <v>75</v>
      </c>
      <c r="L150" s="29">
        <v>30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286088.15000000002</v>
      </c>
      <c r="AG150" s="22">
        <v>473432.84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5127.0330917008905</v>
      </c>
      <c r="BA150" s="22">
        <v>35.999962687732136</v>
      </c>
      <c r="BB150" s="44">
        <v>184573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11300</v>
      </c>
      <c r="H151" s="167">
        <v>11899</v>
      </c>
      <c r="I151" s="28" t="s">
        <v>559</v>
      </c>
      <c r="J151" s="28" t="s">
        <v>151</v>
      </c>
      <c r="K151" s="28" t="s">
        <v>549</v>
      </c>
      <c r="L151" s="29">
        <v>43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227805.05000000002</v>
      </c>
      <c r="AG151" s="22" t="s">
        <v>774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 t="s">
        <v>560</v>
      </c>
      <c r="AZ151" s="22">
        <v>4052.8740212234893</v>
      </c>
      <c r="BA151" s="22">
        <v>36.263402027885412</v>
      </c>
      <c r="BB151" s="44">
        <v>146971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5100</v>
      </c>
      <c r="H152" s="167">
        <v>5299</v>
      </c>
      <c r="I152" s="28" t="s">
        <v>561</v>
      </c>
      <c r="J152" s="28" t="s">
        <v>559</v>
      </c>
      <c r="K152" s="28" t="s">
        <v>75</v>
      </c>
      <c r="L152" s="29">
        <v>22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33018.1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592</v>
      </c>
      <c r="BA152" s="22">
        <v>36</v>
      </c>
      <c r="BB152" s="44">
        <v>21302</v>
      </c>
      <c r="BD152" s="99"/>
    </row>
    <row r="153" spans="1:56" x14ac:dyDescent="0.25">
      <c r="A153" s="98"/>
      <c r="B153" s="57" t="s">
        <v>74</v>
      </c>
      <c r="F153" s="57"/>
      <c r="G153" s="138">
        <v>2300</v>
      </c>
      <c r="H153" s="139">
        <v>2508</v>
      </c>
      <c r="I153" s="60" t="s">
        <v>101</v>
      </c>
      <c r="J153" s="60" t="s">
        <v>545</v>
      </c>
      <c r="K153" s="60" t="s">
        <v>546</v>
      </c>
      <c r="L153" s="59">
        <v>24</v>
      </c>
      <c r="M153" s="57">
        <v>13</v>
      </c>
      <c r="N153" s="57" t="s">
        <v>71</v>
      </c>
      <c r="AF153" s="61">
        <v>72616.5</v>
      </c>
      <c r="AH153" s="57"/>
      <c r="AJ153" s="57"/>
      <c r="AK153" s="57"/>
      <c r="AL153" s="57"/>
      <c r="AN153" s="57"/>
      <c r="AO153" s="57"/>
      <c r="AQ153" s="57"/>
      <c r="AR153" s="57"/>
      <c r="AT153" s="57"/>
      <c r="AU153" s="57"/>
      <c r="AY153" s="127"/>
      <c r="AZ153" s="57">
        <v>2200.5174601372601</v>
      </c>
      <c r="BA153" s="57">
        <v>19.999841308805074</v>
      </c>
      <c r="BB153" s="57">
        <v>44010</v>
      </c>
      <c r="BC153" s="57"/>
      <c r="BD153" s="99"/>
    </row>
    <row r="154" spans="1:56" x14ac:dyDescent="0.25">
      <c r="A154" s="98"/>
      <c r="E154" s="58"/>
      <c r="G154" s="121"/>
      <c r="H154" s="122"/>
      <c r="I154" s="103" t="s">
        <v>281</v>
      </c>
      <c r="J154" s="103" t="s">
        <v>551</v>
      </c>
      <c r="K154" s="103"/>
      <c r="L154" s="84"/>
      <c r="M154" s="57">
        <v>13</v>
      </c>
      <c r="AB154" s="59"/>
      <c r="AF154" s="61">
        <v>39000</v>
      </c>
      <c r="AI154" s="57" t="s">
        <v>123</v>
      </c>
      <c r="AJ154" s="59" t="s">
        <v>282</v>
      </c>
      <c r="AK154" s="61">
        <v>14000</v>
      </c>
      <c r="AM154" s="57" t="s">
        <v>552</v>
      </c>
      <c r="AN154" s="61">
        <v>25000</v>
      </c>
      <c r="AY154" s="128"/>
      <c r="AZ154" s="62"/>
      <c r="BA154" s="62"/>
      <c r="BB154" s="100"/>
      <c r="BC154" s="42"/>
      <c r="BD154" s="99"/>
    </row>
    <row r="155" spans="1:56" x14ac:dyDescent="0.25">
      <c r="A155" s="98"/>
      <c r="B155" s="57" t="s">
        <v>66</v>
      </c>
      <c r="G155" s="125">
        <v>5500</v>
      </c>
      <c r="H155" s="126">
        <v>5699</v>
      </c>
      <c r="I155" s="60" t="s">
        <v>553</v>
      </c>
      <c r="J155" s="60" t="s">
        <v>554</v>
      </c>
      <c r="K155" s="60" t="s">
        <v>555</v>
      </c>
      <c r="L155" s="59">
        <v>45</v>
      </c>
      <c r="M155" s="57">
        <v>13</v>
      </c>
      <c r="N155" s="57" t="s">
        <v>69</v>
      </c>
      <c r="AF155" s="61">
        <v>40177.550000000003</v>
      </c>
      <c r="AY155" s="127"/>
      <c r="AZ155" s="57">
        <v>1224.0017344761241</v>
      </c>
      <c r="BA155" s="57">
        <v>21.178074564653034</v>
      </c>
      <c r="BB155" s="62">
        <v>25921</v>
      </c>
      <c r="BD155" s="99"/>
    </row>
    <row r="156" spans="1:56" x14ac:dyDescent="0.25">
      <c r="A156" s="98"/>
      <c r="B156" s="57" t="s">
        <v>66</v>
      </c>
      <c r="G156" s="125">
        <v>1000</v>
      </c>
      <c r="H156" s="126">
        <v>1099</v>
      </c>
      <c r="I156" s="60" t="s">
        <v>556</v>
      </c>
      <c r="J156" s="60" t="s">
        <v>553</v>
      </c>
      <c r="K156" s="60" t="s">
        <v>75</v>
      </c>
      <c r="L156" s="59">
        <v>61</v>
      </c>
      <c r="M156" s="57">
        <v>13</v>
      </c>
      <c r="N156" s="57" t="s">
        <v>69</v>
      </c>
      <c r="AF156" s="61">
        <v>5869.85</v>
      </c>
      <c r="AY156" s="127"/>
      <c r="AZ156" s="57">
        <v>237</v>
      </c>
      <c r="BA156" s="57">
        <v>16</v>
      </c>
      <c r="BB156" s="62">
        <v>3787</v>
      </c>
      <c r="BD156" s="99"/>
    </row>
    <row r="157" spans="1:56" x14ac:dyDescent="0.25">
      <c r="A157" s="98"/>
      <c r="B157" s="57" t="s">
        <v>74</v>
      </c>
      <c r="F157" s="57"/>
      <c r="G157" s="146">
        <v>1600</v>
      </c>
      <c r="H157" s="147">
        <v>2299</v>
      </c>
      <c r="I157" s="60" t="s">
        <v>545</v>
      </c>
      <c r="J157" s="60" t="s">
        <v>557</v>
      </c>
      <c r="K157" s="60" t="s">
        <v>101</v>
      </c>
      <c r="L157" s="59">
        <v>28.129097266320692</v>
      </c>
      <c r="M157" s="57">
        <v>13</v>
      </c>
      <c r="N157" s="57" t="s">
        <v>102</v>
      </c>
      <c r="AF157" s="61">
        <v>200510.76476210967</v>
      </c>
      <c r="AH157" s="57"/>
      <c r="AJ157" s="57"/>
      <c r="AK157" s="57"/>
      <c r="AL157" s="57"/>
      <c r="AN157" s="57"/>
      <c r="AO157" s="57"/>
      <c r="AQ157" s="57"/>
      <c r="AR157" s="57"/>
      <c r="AT157" s="57"/>
      <c r="AU157" s="57"/>
      <c r="AY157" s="137" t="s">
        <v>558</v>
      </c>
      <c r="AZ157" s="57">
        <v>5964.4187806699902</v>
      </c>
      <c r="BA157" s="57">
        <v>20.5</v>
      </c>
      <c r="BB157" s="57">
        <v>121521.6756133998</v>
      </c>
      <c r="BC157" s="57"/>
      <c r="BD157" s="99"/>
    </row>
    <row r="158" spans="1:56" x14ac:dyDescent="0.25">
      <c r="A158" s="98"/>
      <c r="B158" s="57" t="s">
        <v>74</v>
      </c>
      <c r="F158" s="57"/>
      <c r="G158" s="138">
        <v>9500</v>
      </c>
      <c r="H158" s="139">
        <v>10699</v>
      </c>
      <c r="I158" s="60" t="s">
        <v>562</v>
      </c>
      <c r="J158" s="60" t="s">
        <v>557</v>
      </c>
      <c r="K158" s="60" t="s">
        <v>257</v>
      </c>
      <c r="L158" s="59">
        <v>40</v>
      </c>
      <c r="M158" s="57">
        <v>13</v>
      </c>
      <c r="N158" s="57" t="s">
        <v>102</v>
      </c>
      <c r="AF158" s="61">
        <v>275416.34999999998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27"/>
      <c r="AZ158" s="57">
        <v>8596.7383770901797</v>
      </c>
      <c r="BA158" s="57">
        <v>19.416549937686796</v>
      </c>
      <c r="BB158" s="57">
        <v>166919</v>
      </c>
      <c r="BC158" s="57"/>
      <c r="BD158" s="99"/>
    </row>
    <row r="159" spans="1:56" x14ac:dyDescent="0.25">
      <c r="A159" s="98"/>
      <c r="B159" s="57" t="s">
        <v>66</v>
      </c>
      <c r="G159" s="125">
        <v>1148</v>
      </c>
      <c r="H159" s="126">
        <v>1149</v>
      </c>
      <c r="I159" s="60" t="s">
        <v>563</v>
      </c>
      <c r="J159" s="60" t="s">
        <v>216</v>
      </c>
      <c r="K159" s="60" t="s">
        <v>75</v>
      </c>
      <c r="L159" s="59">
        <v>17</v>
      </c>
      <c r="M159" s="57">
        <v>13</v>
      </c>
      <c r="N159" s="57" t="s">
        <v>69</v>
      </c>
      <c r="AF159" s="61">
        <v>9761.9</v>
      </c>
      <c r="AY159" s="127"/>
      <c r="AZ159" s="57">
        <v>262</v>
      </c>
      <c r="BA159" s="57">
        <v>24</v>
      </c>
      <c r="BB159" s="62">
        <v>6298</v>
      </c>
      <c r="BD159" s="99"/>
    </row>
    <row r="160" spans="1:56" x14ac:dyDescent="0.25">
      <c r="A160" s="98"/>
      <c r="B160" s="57" t="s">
        <v>66</v>
      </c>
      <c r="G160" s="125">
        <v>1100</v>
      </c>
      <c r="H160" s="126">
        <v>1199</v>
      </c>
      <c r="I160" s="60" t="s">
        <v>564</v>
      </c>
      <c r="J160" s="60" t="s">
        <v>151</v>
      </c>
      <c r="K160" s="60" t="s">
        <v>565</v>
      </c>
      <c r="L160" s="59">
        <v>45</v>
      </c>
      <c r="M160" s="57">
        <v>13</v>
      </c>
      <c r="N160" s="57" t="s">
        <v>69</v>
      </c>
      <c r="AF160" s="61">
        <v>69550.313500000004</v>
      </c>
      <c r="AY160" s="127"/>
      <c r="AZ160" s="57">
        <v>2292.58</v>
      </c>
      <c r="BA160" s="57">
        <v>20.666666666666668</v>
      </c>
      <c r="BB160" s="62">
        <v>44871.17</v>
      </c>
      <c r="BD160" s="99"/>
    </row>
    <row r="161" spans="1:56" x14ac:dyDescent="0.25">
      <c r="A161" s="98"/>
      <c r="B161" s="57" t="s">
        <v>66</v>
      </c>
      <c r="G161" s="125">
        <v>5608</v>
      </c>
      <c r="H161" s="126">
        <v>5699</v>
      </c>
      <c r="I161" s="60" t="s">
        <v>565</v>
      </c>
      <c r="J161" s="60" t="s">
        <v>564</v>
      </c>
      <c r="K161" s="60" t="s">
        <v>75</v>
      </c>
      <c r="L161" s="59">
        <v>26</v>
      </c>
      <c r="M161" s="57">
        <v>13</v>
      </c>
      <c r="N161" s="57" t="s">
        <v>69</v>
      </c>
      <c r="AF161" s="61">
        <v>16296.7</v>
      </c>
      <c r="AY161" s="127"/>
      <c r="AZ161" s="57">
        <v>451.14515733717502</v>
      </c>
      <c r="BA161" s="57">
        <v>23.305137668012449</v>
      </c>
      <c r="BB161" s="62">
        <v>10514</v>
      </c>
      <c r="BD161" s="99"/>
    </row>
    <row r="162" spans="1:56" x14ac:dyDescent="0.25">
      <c r="A162" s="98"/>
      <c r="B162" s="57" t="s">
        <v>66</v>
      </c>
      <c r="G162" s="125">
        <v>1000</v>
      </c>
      <c r="H162" s="126">
        <v>1099</v>
      </c>
      <c r="I162" s="60" t="s">
        <v>555</v>
      </c>
      <c r="J162" s="60" t="s">
        <v>565</v>
      </c>
      <c r="K162" s="60" t="s">
        <v>566</v>
      </c>
      <c r="L162" s="59">
        <v>40</v>
      </c>
      <c r="M162" s="57">
        <v>13</v>
      </c>
      <c r="N162" s="57" t="s">
        <v>69</v>
      </c>
      <c r="AF162" s="61">
        <v>32582.55</v>
      </c>
      <c r="AY162" s="127"/>
      <c r="AZ162" s="57">
        <v>955.51771528118502</v>
      </c>
      <c r="BA162" s="57">
        <v>21.999592120397313</v>
      </c>
      <c r="BB162" s="62">
        <v>21021</v>
      </c>
      <c r="BD162" s="99"/>
    </row>
    <row r="163" spans="1:56" x14ac:dyDescent="0.25">
      <c r="A163" s="98"/>
      <c r="B163" s="57" t="s">
        <v>66</v>
      </c>
      <c r="G163" s="125">
        <v>700</v>
      </c>
      <c r="H163" s="126">
        <v>999</v>
      </c>
      <c r="I163" s="60" t="s">
        <v>567</v>
      </c>
      <c r="J163" s="60" t="s">
        <v>568</v>
      </c>
      <c r="K163" s="60" t="s">
        <v>75</v>
      </c>
      <c r="L163" s="59">
        <v>10</v>
      </c>
      <c r="M163" s="57">
        <v>13</v>
      </c>
      <c r="N163" s="57" t="s">
        <v>69</v>
      </c>
      <c r="AF163" s="61">
        <v>25376.600000000002</v>
      </c>
      <c r="AY163" s="127"/>
      <c r="AZ163" s="57">
        <v>1364</v>
      </c>
      <c r="BA163" s="57">
        <v>12</v>
      </c>
      <c r="BB163" s="62">
        <v>16372</v>
      </c>
      <c r="BD163" s="99"/>
    </row>
    <row r="164" spans="1:56" x14ac:dyDescent="0.25">
      <c r="A164" s="98"/>
      <c r="B164" s="22" t="s">
        <v>74</v>
      </c>
      <c r="C164" s="22"/>
      <c r="D164" s="22" t="s">
        <v>775</v>
      </c>
      <c r="E164" s="22"/>
      <c r="F164" s="22"/>
      <c r="G164" s="168">
        <v>12000</v>
      </c>
      <c r="H164" s="169">
        <v>12799</v>
      </c>
      <c r="I164" s="28" t="s">
        <v>579</v>
      </c>
      <c r="J164" s="28" t="s">
        <v>89</v>
      </c>
      <c r="K164" s="28" t="s">
        <v>101</v>
      </c>
      <c r="L164" s="29">
        <v>45</v>
      </c>
      <c r="M164" s="22">
        <v>14</v>
      </c>
      <c r="N164" s="57" t="s">
        <v>102</v>
      </c>
      <c r="AF164" s="61">
        <v>178785.75</v>
      </c>
      <c r="AH164" s="57" t="s">
        <v>761</v>
      </c>
      <c r="AJ164" s="57"/>
      <c r="AK164" s="57"/>
      <c r="AL164" s="57"/>
      <c r="AN164" s="57"/>
      <c r="AO164" s="57"/>
      <c r="AQ164" s="57"/>
      <c r="AR164" s="57"/>
      <c r="AT164" s="57"/>
      <c r="AU164" s="57"/>
      <c r="AY164" s="127"/>
      <c r="AZ164" s="57">
        <v>4819.9565413048667</v>
      </c>
      <c r="BA164" s="57">
        <v>22.480908089404767</v>
      </c>
      <c r="BB164" s="57">
        <v>108355</v>
      </c>
      <c r="BC164" s="57"/>
      <c r="BD164" s="99"/>
    </row>
    <row r="165" spans="1:56" x14ac:dyDescent="0.25">
      <c r="A165" s="98"/>
      <c r="B165" s="57" t="s">
        <v>66</v>
      </c>
      <c r="G165" s="148">
        <v>9900</v>
      </c>
      <c r="H165" s="136">
        <v>9999</v>
      </c>
      <c r="I165" s="60" t="s">
        <v>569</v>
      </c>
      <c r="J165" s="60" t="s">
        <v>570</v>
      </c>
      <c r="K165" s="60" t="s">
        <v>75</v>
      </c>
      <c r="L165" s="59">
        <v>64</v>
      </c>
      <c r="M165" s="57">
        <v>14</v>
      </c>
      <c r="N165" s="57" t="s">
        <v>69</v>
      </c>
      <c r="AF165" s="61">
        <v>27546.600000000002</v>
      </c>
      <c r="AY165" s="127"/>
      <c r="AZ165" s="57">
        <v>740.5</v>
      </c>
      <c r="BA165" s="57">
        <v>24</v>
      </c>
      <c r="BB165" s="62">
        <v>17772</v>
      </c>
      <c r="BD165" s="99"/>
    </row>
    <row r="166" spans="1:56" x14ac:dyDescent="0.25">
      <c r="A166" s="98"/>
      <c r="B166" s="57" t="s">
        <v>66</v>
      </c>
      <c r="G166" s="125">
        <v>9900</v>
      </c>
      <c r="H166" s="126">
        <v>9999</v>
      </c>
      <c r="I166" s="60" t="s">
        <v>570</v>
      </c>
      <c r="J166" s="60" t="s">
        <v>571</v>
      </c>
      <c r="K166" s="60" t="s">
        <v>569</v>
      </c>
      <c r="L166" s="59">
        <v>66.376872348408313</v>
      </c>
      <c r="M166" s="57">
        <v>14</v>
      </c>
      <c r="N166" s="57" t="s">
        <v>69</v>
      </c>
      <c r="AF166" s="61">
        <v>51557.711999999621</v>
      </c>
      <c r="AY166" s="127"/>
      <c r="AZ166" s="57">
        <v>1385.95999999999</v>
      </c>
      <c r="BA166" s="57">
        <v>24</v>
      </c>
      <c r="BB166" s="62">
        <v>33263.039999999753</v>
      </c>
      <c r="BD166" s="99"/>
    </row>
    <row r="167" spans="1:56" x14ac:dyDescent="0.25">
      <c r="A167" s="98"/>
      <c r="B167" s="57" t="s">
        <v>74</v>
      </c>
      <c r="F167" s="57"/>
      <c r="G167" s="138">
        <v>5800</v>
      </c>
      <c r="H167" s="139">
        <v>7399</v>
      </c>
      <c r="I167" s="60" t="s">
        <v>572</v>
      </c>
      <c r="J167" s="60" t="s">
        <v>89</v>
      </c>
      <c r="K167" s="60" t="s">
        <v>573</v>
      </c>
      <c r="L167" s="59">
        <v>48.635784391733381</v>
      </c>
      <c r="M167" s="57">
        <v>14</v>
      </c>
      <c r="N167" s="57" t="s">
        <v>71</v>
      </c>
      <c r="AF167" s="61">
        <v>270507.33493627777</v>
      </c>
      <c r="AH167" s="57"/>
      <c r="AJ167" s="57"/>
      <c r="AK167" s="57"/>
      <c r="AL167" s="57"/>
      <c r="AN167" s="57"/>
      <c r="AO167" s="57"/>
      <c r="AQ167" s="57"/>
      <c r="AR167" s="57"/>
      <c r="AT167" s="57"/>
      <c r="AU167" s="57"/>
      <c r="AY167" s="127"/>
      <c r="AZ167" s="57">
        <v>7713.7136070599945</v>
      </c>
      <c r="BA167" s="57">
        <v>21.636363636363637</v>
      </c>
      <c r="BB167" s="57">
        <v>163943.83935531988</v>
      </c>
      <c r="BC167" s="57"/>
      <c r="BD167" s="99"/>
    </row>
    <row r="168" spans="1:56" x14ac:dyDescent="0.25">
      <c r="A168" s="98"/>
      <c r="B168" s="57" t="s">
        <v>74</v>
      </c>
      <c r="F168" s="57"/>
      <c r="G168" s="138">
        <v>5100</v>
      </c>
      <c r="H168" s="139">
        <v>5699</v>
      </c>
      <c r="I168" s="60" t="s">
        <v>101</v>
      </c>
      <c r="J168" s="60" t="s">
        <v>259</v>
      </c>
      <c r="K168" s="60" t="s">
        <v>100</v>
      </c>
      <c r="L168" s="59">
        <v>18.537308808634339</v>
      </c>
      <c r="M168" s="57">
        <v>14</v>
      </c>
      <c r="N168" s="57" t="s">
        <v>102</v>
      </c>
      <c r="AF168" s="61">
        <v>117573.99375149999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3562.8482954999999</v>
      </c>
      <c r="BA168" s="57">
        <v>20</v>
      </c>
      <c r="BB168" s="57">
        <v>71256.965909999999</v>
      </c>
      <c r="BC168" s="57"/>
      <c r="BD168" s="99"/>
    </row>
    <row r="169" spans="1:56" x14ac:dyDescent="0.25">
      <c r="A169" s="98"/>
      <c r="B169" s="57" t="s">
        <v>66</v>
      </c>
      <c r="G169" s="125">
        <v>5900</v>
      </c>
      <c r="H169" s="126">
        <v>6199</v>
      </c>
      <c r="I169" s="60" t="s">
        <v>574</v>
      </c>
      <c r="J169" s="60" t="s">
        <v>575</v>
      </c>
      <c r="K169" s="60" t="s">
        <v>576</v>
      </c>
      <c r="L169" s="59">
        <v>45</v>
      </c>
      <c r="M169" s="57">
        <v>14</v>
      </c>
      <c r="N169" s="57" t="s">
        <v>69</v>
      </c>
      <c r="AF169" s="61">
        <v>75560.95</v>
      </c>
      <c r="AY169" s="127"/>
      <c r="AZ169" s="57">
        <v>2151.3633841785499</v>
      </c>
      <c r="BA169" s="57">
        <v>22.659584316860407</v>
      </c>
      <c r="BB169" s="62">
        <v>48749</v>
      </c>
      <c r="BD169" s="99"/>
    </row>
    <row r="170" spans="1:56" x14ac:dyDescent="0.25">
      <c r="A170" s="98"/>
      <c r="B170" s="57" t="s">
        <v>66</v>
      </c>
      <c r="G170" s="125">
        <v>10000</v>
      </c>
      <c r="H170" s="126">
        <v>10199</v>
      </c>
      <c r="I170" s="60" t="s">
        <v>261</v>
      </c>
      <c r="J170" s="60" t="s">
        <v>577</v>
      </c>
      <c r="K170" s="60" t="s">
        <v>576</v>
      </c>
      <c r="L170" s="59">
        <v>41</v>
      </c>
      <c r="M170" s="57">
        <v>14</v>
      </c>
      <c r="N170" s="57" t="s">
        <v>69</v>
      </c>
      <c r="AF170" s="61">
        <v>49395.4</v>
      </c>
      <c r="AY170" s="127"/>
      <c r="AZ170" s="57">
        <v>1327.8536171704991</v>
      </c>
      <c r="BA170" s="57">
        <v>24.000386479278578</v>
      </c>
      <c r="BB170" s="62">
        <v>31868</v>
      </c>
      <c r="BD170" s="99"/>
    </row>
    <row r="171" spans="1:56" x14ac:dyDescent="0.25">
      <c r="A171" s="98"/>
      <c r="B171" s="57" t="s">
        <v>66</v>
      </c>
      <c r="G171" s="125">
        <v>9413</v>
      </c>
      <c r="H171" s="126">
        <v>9999</v>
      </c>
      <c r="I171" s="60" t="s">
        <v>575</v>
      </c>
      <c r="J171" s="60" t="s">
        <v>578</v>
      </c>
      <c r="K171" s="60" t="s">
        <v>262</v>
      </c>
      <c r="L171" s="59">
        <v>43</v>
      </c>
      <c r="M171" s="57">
        <v>14</v>
      </c>
      <c r="N171" s="57" t="s">
        <v>69</v>
      </c>
      <c r="AF171" s="61">
        <v>53543.200000000004</v>
      </c>
      <c r="AY171" s="127"/>
      <c r="AZ171" s="57">
        <v>1439.3365464509859</v>
      </c>
      <c r="BA171" s="57">
        <v>24.000641187899117</v>
      </c>
      <c r="BB171" s="62">
        <v>34544</v>
      </c>
      <c r="BD171" s="99"/>
    </row>
    <row r="172" spans="1:56" x14ac:dyDescent="0.25">
      <c r="A172" s="98"/>
      <c r="B172" s="57" t="s">
        <v>66</v>
      </c>
      <c r="G172" s="125">
        <v>5900</v>
      </c>
      <c r="H172" s="126">
        <v>6099</v>
      </c>
      <c r="I172" s="60" t="s">
        <v>578</v>
      </c>
      <c r="J172" s="60" t="s">
        <v>575</v>
      </c>
      <c r="K172" s="60" t="s">
        <v>258</v>
      </c>
      <c r="L172" s="59">
        <v>54</v>
      </c>
      <c r="M172" s="57">
        <v>14</v>
      </c>
      <c r="N172" s="57" t="s">
        <v>69</v>
      </c>
      <c r="AF172" s="61">
        <v>37764.200000000004</v>
      </c>
      <c r="AY172" s="127"/>
      <c r="AZ172" s="57">
        <v>1015.16605345638</v>
      </c>
      <c r="BA172" s="57">
        <v>24</v>
      </c>
      <c r="BB172" s="62">
        <v>24364</v>
      </c>
      <c r="BD172" s="99"/>
    </row>
    <row r="173" spans="1:56" x14ac:dyDescent="0.25">
      <c r="A173" s="98"/>
      <c r="B173" s="57" t="s">
        <v>66</v>
      </c>
      <c r="G173" s="125">
        <v>5900</v>
      </c>
      <c r="H173" s="126">
        <v>6099</v>
      </c>
      <c r="I173" s="60" t="s">
        <v>580</v>
      </c>
      <c r="J173" s="60" t="s">
        <v>575</v>
      </c>
      <c r="K173" s="60" t="s">
        <v>258</v>
      </c>
      <c r="L173" s="59">
        <v>52</v>
      </c>
      <c r="M173" s="57">
        <v>14</v>
      </c>
      <c r="N173" s="57" t="s">
        <v>69</v>
      </c>
      <c r="AF173" s="61">
        <v>49198.55</v>
      </c>
      <c r="AY173" s="127"/>
      <c r="AZ173" s="57">
        <v>1322.5462769738799</v>
      </c>
      <c r="BA173" s="57">
        <v>24</v>
      </c>
      <c r="BB173" s="62">
        <v>31741</v>
      </c>
      <c r="BD173" s="99"/>
    </row>
    <row r="174" spans="1:56" x14ac:dyDescent="0.25">
      <c r="A174" s="98"/>
      <c r="B174" s="57" t="s">
        <v>66</v>
      </c>
      <c r="G174" s="125">
        <v>9900</v>
      </c>
      <c r="H174" s="126">
        <v>10199</v>
      </c>
      <c r="I174" s="60" t="s">
        <v>576</v>
      </c>
      <c r="J174" s="60" t="s">
        <v>574</v>
      </c>
      <c r="K174" s="60" t="s">
        <v>75</v>
      </c>
      <c r="L174" s="59">
        <v>42</v>
      </c>
      <c r="M174" s="57">
        <v>14</v>
      </c>
      <c r="N174" s="57" t="s">
        <v>69</v>
      </c>
      <c r="AF174" s="61">
        <v>85848.3</v>
      </c>
      <c r="AY174" s="127"/>
      <c r="AZ174" s="57">
        <v>2307.714431734551</v>
      </c>
      <c r="BA174" s="57">
        <v>24.000369906414345</v>
      </c>
      <c r="BB174" s="62">
        <v>55386</v>
      </c>
      <c r="BD174" s="99"/>
    </row>
    <row r="175" spans="1:56" x14ac:dyDescent="0.25">
      <c r="A175" s="98"/>
      <c r="B175" s="57" t="s">
        <v>66</v>
      </c>
      <c r="G175" s="125">
        <v>6000</v>
      </c>
      <c r="H175" s="126">
        <v>6199</v>
      </c>
      <c r="I175" s="60" t="s">
        <v>577</v>
      </c>
      <c r="J175" s="60" t="s">
        <v>261</v>
      </c>
      <c r="K175" s="60" t="s">
        <v>576</v>
      </c>
      <c r="L175" s="59">
        <v>60</v>
      </c>
      <c r="M175" s="57">
        <v>14</v>
      </c>
      <c r="N175" s="57" t="s">
        <v>69</v>
      </c>
      <c r="AF175" s="61">
        <v>29284.15</v>
      </c>
      <c r="AY175" s="127"/>
      <c r="AZ175" s="57">
        <v>787.22746659100301</v>
      </c>
      <c r="BA175" s="57">
        <v>23.999416689326072</v>
      </c>
      <c r="BB175" s="62">
        <v>18893</v>
      </c>
      <c r="BD175" s="99"/>
    </row>
    <row r="176" spans="1:56" x14ac:dyDescent="0.3">
      <c r="A176" s="98"/>
      <c r="B176" s="22" t="s">
        <v>66</v>
      </c>
      <c r="C176" s="22"/>
      <c r="D176" s="22" t="s">
        <v>776</v>
      </c>
      <c r="E176" s="26">
        <v>42917</v>
      </c>
      <c r="F176" s="35"/>
      <c r="G176" s="129"/>
      <c r="H176" s="130"/>
      <c r="I176" s="28" t="s">
        <v>104</v>
      </c>
      <c r="J176" s="28" t="s">
        <v>103</v>
      </c>
      <c r="K176" s="28" t="s">
        <v>90</v>
      </c>
      <c r="L176" s="29"/>
      <c r="M176" s="22">
        <v>15</v>
      </c>
      <c r="N176" s="22" t="s">
        <v>73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184">
        <v>0</v>
      </c>
      <c r="AC176" s="22"/>
      <c r="AD176" s="22"/>
      <c r="AE176" s="22" t="s">
        <v>165</v>
      </c>
      <c r="AF176" s="43">
        <v>33872.85</v>
      </c>
      <c r="AG176" s="43">
        <f>8968.35+18864.31</f>
        <v>27832.660000000003</v>
      </c>
      <c r="AH176" s="35" t="s">
        <v>76</v>
      </c>
      <c r="AI176" s="22" t="s">
        <v>142</v>
      </c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75" t="s">
        <v>70</v>
      </c>
      <c r="AZ176" s="22">
        <v>567</v>
      </c>
      <c r="BA176" s="29">
        <v>36</v>
      </c>
      <c r="BB176" s="41">
        <v>20412</v>
      </c>
      <c r="BC176" s="42">
        <f>BB176/(5280*11.67)</f>
        <v>0.33126898808132743</v>
      </c>
      <c r="BD176" s="99"/>
    </row>
    <row r="177" spans="1:56" x14ac:dyDescent="0.25">
      <c r="A177" s="98"/>
      <c r="B177" s="57" t="s">
        <v>66</v>
      </c>
      <c r="G177" s="125">
        <v>1400</v>
      </c>
      <c r="H177" s="126">
        <v>1599</v>
      </c>
      <c r="I177" s="60" t="s">
        <v>263</v>
      </c>
      <c r="J177" s="60" t="s">
        <v>99</v>
      </c>
      <c r="K177" s="60" t="s">
        <v>581</v>
      </c>
      <c r="L177" s="59">
        <v>27.584378182281057</v>
      </c>
      <c r="M177" s="57">
        <v>15</v>
      </c>
      <c r="N177" s="57" t="s">
        <v>69</v>
      </c>
      <c r="AF177" s="61">
        <v>113000.7039999999</v>
      </c>
      <c r="AY177" s="127"/>
      <c r="AZ177" s="57">
        <v>3015.2299999999968</v>
      </c>
      <c r="BA177" s="57">
        <v>24.333333333333332</v>
      </c>
      <c r="BB177" s="62">
        <v>72903.679999999935</v>
      </c>
      <c r="BD177" s="99"/>
    </row>
    <row r="178" spans="1:56" x14ac:dyDescent="0.25">
      <c r="A178" s="98"/>
      <c r="B178" s="57" t="s">
        <v>66</v>
      </c>
      <c r="G178" s="125">
        <v>3800</v>
      </c>
      <c r="H178" s="126">
        <v>4049</v>
      </c>
      <c r="I178" s="60" t="s">
        <v>582</v>
      </c>
      <c r="J178" s="60" t="s">
        <v>583</v>
      </c>
      <c r="K178" s="60" t="s">
        <v>584</v>
      </c>
      <c r="L178" s="59">
        <v>58</v>
      </c>
      <c r="M178" s="57">
        <v>15</v>
      </c>
      <c r="N178" s="57" t="s">
        <v>69</v>
      </c>
      <c r="AF178" s="61">
        <v>55149</v>
      </c>
      <c r="AY178" s="127"/>
      <c r="AZ178" s="57">
        <v>1397.4472634173749</v>
      </c>
      <c r="BA178" s="57">
        <v>25.460710347660068</v>
      </c>
      <c r="BB178" s="62">
        <v>35580</v>
      </c>
      <c r="BD178" s="99"/>
    </row>
    <row r="179" spans="1:56" x14ac:dyDescent="0.25">
      <c r="A179" s="98"/>
      <c r="B179" s="57" t="s">
        <v>66</v>
      </c>
      <c r="G179" s="125">
        <v>500</v>
      </c>
      <c r="H179" s="126">
        <v>999</v>
      </c>
      <c r="I179" s="60" t="s">
        <v>584</v>
      </c>
      <c r="J179" s="60" t="s">
        <v>585</v>
      </c>
      <c r="K179" s="60" t="s">
        <v>118</v>
      </c>
      <c r="L179" s="59">
        <v>34</v>
      </c>
      <c r="M179" s="57">
        <v>15</v>
      </c>
      <c r="N179" s="57" t="s">
        <v>69</v>
      </c>
      <c r="AF179" s="61">
        <v>116383.3</v>
      </c>
      <c r="AY179" s="127"/>
      <c r="AZ179" s="57">
        <v>2502.8675172989178</v>
      </c>
      <c r="BA179" s="57">
        <v>29.999989804107745</v>
      </c>
      <c r="BB179" s="62">
        <v>75086</v>
      </c>
      <c r="BD179" s="99"/>
    </row>
    <row r="180" spans="1:56" x14ac:dyDescent="0.25">
      <c r="A180" s="98"/>
      <c r="B180" s="57" t="s">
        <v>66</v>
      </c>
      <c r="G180" s="125">
        <v>1100</v>
      </c>
      <c r="H180" s="126">
        <v>1199</v>
      </c>
      <c r="I180" s="60" t="s">
        <v>586</v>
      </c>
      <c r="J180" s="60" t="s">
        <v>587</v>
      </c>
      <c r="K180" s="60" t="s">
        <v>588</v>
      </c>
      <c r="L180" s="59">
        <v>17</v>
      </c>
      <c r="M180" s="57">
        <v>15</v>
      </c>
      <c r="N180" s="57" t="s">
        <v>69</v>
      </c>
      <c r="AF180" s="61">
        <v>14503.35</v>
      </c>
      <c r="AY180" s="127"/>
      <c r="AZ180" s="57">
        <v>390</v>
      </c>
      <c r="BA180" s="57">
        <v>24</v>
      </c>
      <c r="BB180" s="62">
        <v>9357</v>
      </c>
      <c r="BD180" s="99"/>
    </row>
    <row r="181" spans="1:56" x14ac:dyDescent="0.25">
      <c r="A181" s="98"/>
      <c r="B181" s="57" t="s">
        <v>66</v>
      </c>
      <c r="G181" s="125">
        <v>3400</v>
      </c>
      <c r="H181" s="126">
        <v>3533</v>
      </c>
      <c r="I181" s="60" t="s">
        <v>589</v>
      </c>
      <c r="J181" s="60" t="s">
        <v>583</v>
      </c>
      <c r="K181" s="60" t="s">
        <v>584</v>
      </c>
      <c r="L181" s="59">
        <v>73</v>
      </c>
      <c r="M181" s="57">
        <v>15</v>
      </c>
      <c r="N181" s="57" t="s">
        <v>69</v>
      </c>
      <c r="AF181" s="61">
        <v>54260.85</v>
      </c>
      <c r="AY181" s="127"/>
      <c r="AZ181" s="57">
        <v>1398.7600523559349</v>
      </c>
      <c r="BA181" s="57">
        <v>25.027165982498303</v>
      </c>
      <c r="BB181" s="62">
        <v>35007</v>
      </c>
      <c r="BD181" s="99"/>
    </row>
    <row r="182" spans="1:56" x14ac:dyDescent="0.25">
      <c r="A182" s="98"/>
      <c r="B182" s="57" t="s">
        <v>66</v>
      </c>
      <c r="G182" s="125">
        <v>1000</v>
      </c>
      <c r="H182" s="126">
        <v>1099</v>
      </c>
      <c r="I182" s="60" t="s">
        <v>590</v>
      </c>
      <c r="J182" s="60" t="s">
        <v>591</v>
      </c>
      <c r="K182" s="60" t="s">
        <v>588</v>
      </c>
      <c r="L182" s="59">
        <v>30</v>
      </c>
      <c r="M182" s="57">
        <v>15</v>
      </c>
      <c r="N182" s="57" t="s">
        <v>69</v>
      </c>
      <c r="AF182" s="61">
        <v>19530</v>
      </c>
      <c r="AY182" s="127"/>
      <c r="AZ182" s="57">
        <v>394</v>
      </c>
      <c r="BA182" s="57">
        <v>32</v>
      </c>
      <c r="BB182" s="62">
        <v>12600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1399</v>
      </c>
      <c r="I183" s="60" t="s">
        <v>592</v>
      </c>
      <c r="J183" s="60" t="s">
        <v>587</v>
      </c>
      <c r="K183" s="60" t="s">
        <v>75</v>
      </c>
      <c r="L183" s="59">
        <v>61</v>
      </c>
      <c r="M183" s="57">
        <v>15</v>
      </c>
      <c r="N183" s="57" t="s">
        <v>69</v>
      </c>
      <c r="AF183" s="61">
        <v>77876.650000000009</v>
      </c>
      <c r="AY183" s="127"/>
      <c r="AZ183" s="57">
        <v>1606.291950539279</v>
      </c>
      <c r="BA183" s="57">
        <v>31.27887180355474</v>
      </c>
      <c r="BB183" s="62">
        <v>50243</v>
      </c>
      <c r="BD183" s="99"/>
    </row>
    <row r="184" spans="1:56" x14ac:dyDescent="0.25">
      <c r="A184" s="98"/>
      <c r="B184" s="57" t="s">
        <v>66</v>
      </c>
      <c r="G184" s="125">
        <v>500</v>
      </c>
      <c r="H184" s="126">
        <v>999</v>
      </c>
      <c r="I184" s="60" t="s">
        <v>593</v>
      </c>
      <c r="J184" s="60" t="s">
        <v>585</v>
      </c>
      <c r="K184" s="60" t="s">
        <v>118</v>
      </c>
      <c r="L184" s="59">
        <v>23</v>
      </c>
      <c r="M184" s="57">
        <v>15</v>
      </c>
      <c r="N184" s="57" t="s">
        <v>69</v>
      </c>
      <c r="AF184" s="61">
        <v>114844.15000000001</v>
      </c>
      <c r="AY184" s="127"/>
      <c r="AZ184" s="57">
        <v>2469.7566105961341</v>
      </c>
      <c r="BA184" s="57">
        <v>30.000122150544989</v>
      </c>
      <c r="BB184" s="62">
        <v>74093</v>
      </c>
      <c r="BD184" s="99"/>
    </row>
    <row r="185" spans="1:56" x14ac:dyDescent="0.25">
      <c r="A185" s="114"/>
      <c r="B185" s="22" t="s">
        <v>66</v>
      </c>
      <c r="C185" s="22"/>
      <c r="D185" s="22" t="s">
        <v>338</v>
      </c>
      <c r="E185" s="26"/>
      <c r="F185" s="27"/>
      <c r="G185" s="129"/>
      <c r="H185" s="130"/>
      <c r="I185" s="28" t="s">
        <v>339</v>
      </c>
      <c r="J185" s="28" t="s">
        <v>340</v>
      </c>
      <c r="K185" s="28" t="s">
        <v>75</v>
      </c>
      <c r="L185" s="88"/>
      <c r="M185" s="22">
        <v>16</v>
      </c>
      <c r="N185" s="22" t="s">
        <v>69</v>
      </c>
      <c r="O185" s="22"/>
      <c r="P185" s="22"/>
      <c r="Q185" s="29"/>
      <c r="R185" s="29"/>
      <c r="S185" s="185"/>
      <c r="T185" s="29"/>
      <c r="U185" s="22"/>
      <c r="V185" s="29"/>
      <c r="W185" s="43"/>
      <c r="X185" s="43"/>
      <c r="Y185" s="43"/>
      <c r="Z185" s="43"/>
      <c r="AA185" s="43"/>
      <c r="AB185" s="22"/>
      <c r="AC185" s="43"/>
      <c r="AD185" s="43"/>
      <c r="AE185" s="22"/>
      <c r="AF185" s="43">
        <v>9500</v>
      </c>
      <c r="AG185" s="43">
        <f>19627.4+33355.32</f>
        <v>52982.720000000001</v>
      </c>
      <c r="AH185" s="27" t="s">
        <v>761</v>
      </c>
      <c r="AI185" s="22" t="s">
        <v>159</v>
      </c>
      <c r="AJ185" s="29" t="s">
        <v>341</v>
      </c>
      <c r="AK185" s="43">
        <v>9500</v>
      </c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31"/>
      <c r="AZ185" s="22"/>
      <c r="BA185" s="22"/>
      <c r="BB185" s="44"/>
      <c r="BC185" s="42"/>
      <c r="BD185" s="99"/>
    </row>
    <row r="186" spans="1:56" x14ac:dyDescent="0.25">
      <c r="A186" s="98"/>
      <c r="B186" s="22" t="s">
        <v>66</v>
      </c>
      <c r="C186" s="22"/>
      <c r="D186" s="22" t="s">
        <v>338</v>
      </c>
      <c r="E186" s="26"/>
      <c r="F186" s="27"/>
      <c r="G186" s="129"/>
      <c r="H186" s="130"/>
      <c r="I186" s="28" t="s">
        <v>342</v>
      </c>
      <c r="J186" s="28" t="s">
        <v>340</v>
      </c>
      <c r="K186" s="28" t="s">
        <v>75</v>
      </c>
      <c r="L186" s="88"/>
      <c r="M186" s="22">
        <v>16</v>
      </c>
      <c r="N186" s="22" t="s">
        <v>69</v>
      </c>
      <c r="O186" s="22"/>
      <c r="P186" s="22"/>
      <c r="Q186" s="29"/>
      <c r="R186" s="29"/>
      <c r="S186" s="185"/>
      <c r="T186" s="29"/>
      <c r="U186" s="22"/>
      <c r="V186" s="29"/>
      <c r="W186" s="43"/>
      <c r="X186" s="43"/>
      <c r="Y186" s="43"/>
      <c r="Z186" s="43"/>
      <c r="AA186" s="43"/>
      <c r="AB186" s="22"/>
      <c r="AC186" s="43"/>
      <c r="AD186" s="43"/>
      <c r="AE186" s="22"/>
      <c r="AF186" s="43">
        <v>13250</v>
      </c>
      <c r="AG186" s="43" t="s">
        <v>362</v>
      </c>
      <c r="AH186" s="27" t="s">
        <v>761</v>
      </c>
      <c r="AI186" s="22" t="s">
        <v>159</v>
      </c>
      <c r="AJ186" s="29" t="s">
        <v>343</v>
      </c>
      <c r="AK186" s="43">
        <v>13250</v>
      </c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31"/>
      <c r="AZ186" s="22"/>
      <c r="BA186" s="22"/>
      <c r="BB186" s="44"/>
      <c r="BC186" s="42"/>
      <c r="BD186" s="99"/>
    </row>
    <row r="187" spans="1:56" x14ac:dyDescent="0.25">
      <c r="A187" s="98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345</v>
      </c>
      <c r="J187" s="28" t="s">
        <v>346</v>
      </c>
      <c r="K187" s="28" t="s">
        <v>347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41000</v>
      </c>
      <c r="AG187" s="43">
        <f>8529.38+27358.52</f>
        <v>35887.9</v>
      </c>
      <c r="AH187" s="27" t="s">
        <v>761</v>
      </c>
      <c r="AI187" s="22" t="s">
        <v>159</v>
      </c>
      <c r="AJ187" s="29" t="s">
        <v>341</v>
      </c>
      <c r="AK187" s="43">
        <v>41000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/>
      <c r="BC187" s="42"/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348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4500</v>
      </c>
      <c r="AG188" s="43" t="s">
        <v>362</v>
      </c>
      <c r="AH188" s="27" t="s">
        <v>761</v>
      </c>
      <c r="AI188" s="22" t="s">
        <v>159</v>
      </c>
      <c r="AJ188" s="29" t="s">
        <v>349</v>
      </c>
      <c r="AK188" s="43">
        <v>4500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/>
      <c r="BC188" s="42"/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350</v>
      </c>
      <c r="J189" s="28" t="s">
        <v>340</v>
      </c>
      <c r="K189" s="28" t="s">
        <v>75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6750</v>
      </c>
      <c r="AG189" s="43" t="s">
        <v>362</v>
      </c>
      <c r="AH189" s="27" t="s">
        <v>761</v>
      </c>
      <c r="AI189" s="22" t="s">
        <v>159</v>
      </c>
      <c r="AJ189" s="29" t="s">
        <v>341</v>
      </c>
      <c r="AK189" s="43">
        <v>6750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/>
      <c r="BC189" s="42"/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351</v>
      </c>
      <c r="J190" s="28" t="s">
        <v>346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7000</v>
      </c>
      <c r="AG190" s="43" t="s">
        <v>363</v>
      </c>
      <c r="AH190" s="27" t="s">
        <v>761</v>
      </c>
      <c r="AI190" s="22" t="s">
        <v>159</v>
      </c>
      <c r="AJ190" s="29" t="s">
        <v>341</v>
      </c>
      <c r="AK190" s="43">
        <v>7000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/>
      <c r="BC190" s="42"/>
      <c r="BD190" s="99"/>
    </row>
    <row r="191" spans="1:56" x14ac:dyDescent="0.25">
      <c r="A191" s="114"/>
      <c r="B191" s="22" t="s">
        <v>66</v>
      </c>
      <c r="C191" s="22"/>
      <c r="D191" s="22" t="s">
        <v>344</v>
      </c>
      <c r="E191" s="26"/>
      <c r="F191" s="27"/>
      <c r="G191" s="129">
        <v>5000</v>
      </c>
      <c r="H191" s="130">
        <v>5199</v>
      </c>
      <c r="I191" s="28" t="s">
        <v>265</v>
      </c>
      <c r="J191" s="28" t="s">
        <v>213</v>
      </c>
      <c r="K191" s="28" t="s">
        <v>75</v>
      </c>
      <c r="L191" s="89">
        <v>73.563616993520895</v>
      </c>
      <c r="M191" s="22">
        <v>16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9"/>
      <c r="AC191" s="22"/>
      <c r="AD191" s="22"/>
      <c r="AE191" s="22"/>
      <c r="AF191" s="43">
        <v>71290.7</v>
      </c>
      <c r="AG191" s="43">
        <v>93228.54</v>
      </c>
      <c r="AH191" s="27" t="s">
        <v>76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44">
        <v>2299.6811160766802</v>
      </c>
      <c r="BA191" s="29">
        <v>20.000164230798678</v>
      </c>
      <c r="BB191" s="44">
        <v>45994</v>
      </c>
      <c r="BC191" s="42">
        <f>BB191/(5280*11.67)</f>
        <v>0.74644257484874454</v>
      </c>
      <c r="BD191" s="99"/>
    </row>
    <row r="192" spans="1:56" x14ac:dyDescent="0.25">
      <c r="A192" s="114"/>
      <c r="B192" s="22" t="s">
        <v>66</v>
      </c>
      <c r="C192" s="22"/>
      <c r="D192" s="22" t="s">
        <v>344</v>
      </c>
      <c r="E192" s="22"/>
      <c r="F192" s="22"/>
      <c r="G192" s="129">
        <v>6600</v>
      </c>
      <c r="H192" s="130">
        <v>6703</v>
      </c>
      <c r="I192" s="28" t="s">
        <v>266</v>
      </c>
      <c r="J192" s="28" t="s">
        <v>265</v>
      </c>
      <c r="K192" s="28" t="s">
        <v>267</v>
      </c>
      <c r="L192" s="89">
        <v>58.453028107794843</v>
      </c>
      <c r="M192" s="22">
        <v>16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26745.25</v>
      </c>
      <c r="AG192" s="43" t="s">
        <v>777</v>
      </c>
      <c r="AH192" s="22" t="s">
        <v>76</v>
      </c>
      <c r="AI192" s="22"/>
      <c r="AJ192" s="29"/>
      <c r="AK192" s="43"/>
      <c r="AL192" s="43"/>
      <c r="AM192" s="22"/>
      <c r="AN192" s="43"/>
      <c r="AO192" s="43"/>
      <c r="AP192" s="22"/>
      <c r="AQ192" s="22"/>
      <c r="AR192" s="22"/>
      <c r="AS192" s="22"/>
      <c r="AT192" s="22"/>
      <c r="AU192" s="22"/>
      <c r="AV192" s="22"/>
      <c r="AW192" s="22"/>
      <c r="AX192" s="22"/>
      <c r="AY192" s="175"/>
      <c r="AZ192" s="22">
        <v>915.07190170774993</v>
      </c>
      <c r="BA192" s="22">
        <v>18.856441737308199</v>
      </c>
      <c r="BB192" s="44">
        <v>17255</v>
      </c>
      <c r="BC192" s="42">
        <f>BB192/(5280*11.67)</f>
        <v>0.2800336267559918</v>
      </c>
      <c r="BD192" s="99"/>
    </row>
    <row r="193" spans="1:56" x14ac:dyDescent="0.25">
      <c r="A193" s="98"/>
      <c r="B193" s="57" t="s">
        <v>66</v>
      </c>
      <c r="D193" s="57" t="s">
        <v>778</v>
      </c>
      <c r="G193" s="125">
        <v>6700</v>
      </c>
      <c r="H193" s="126">
        <v>6999</v>
      </c>
      <c r="I193" s="60" t="s">
        <v>594</v>
      </c>
      <c r="J193" s="60" t="s">
        <v>595</v>
      </c>
      <c r="K193" s="60" t="s">
        <v>596</v>
      </c>
      <c r="L193" s="59">
        <v>42</v>
      </c>
      <c r="M193" s="57">
        <v>16</v>
      </c>
      <c r="N193" s="57" t="s">
        <v>69</v>
      </c>
      <c r="AF193" s="61">
        <v>123324.2</v>
      </c>
      <c r="AY193" s="127"/>
      <c r="AZ193" s="57">
        <v>2453.0900792970792</v>
      </c>
      <c r="BA193" s="57">
        <v>32.434194191025661</v>
      </c>
      <c r="BB193" s="62">
        <v>79564</v>
      </c>
      <c r="BD193" s="99"/>
    </row>
    <row r="194" spans="1:56" x14ac:dyDescent="0.25">
      <c r="A194" s="98"/>
      <c r="B194" s="57" t="s">
        <v>66</v>
      </c>
      <c r="D194" s="57" t="s">
        <v>778</v>
      </c>
      <c r="G194" s="125">
        <v>3000</v>
      </c>
      <c r="H194" s="126">
        <v>3099</v>
      </c>
      <c r="I194" s="60" t="s">
        <v>597</v>
      </c>
      <c r="J194" s="60" t="s">
        <v>594</v>
      </c>
      <c r="K194" s="60" t="s">
        <v>598</v>
      </c>
      <c r="L194" s="59">
        <v>35</v>
      </c>
      <c r="M194" s="57">
        <v>16</v>
      </c>
      <c r="N194" s="57" t="s">
        <v>69</v>
      </c>
      <c r="AF194" s="61">
        <v>14859.85</v>
      </c>
      <c r="AY194" s="127"/>
      <c r="AZ194" s="57">
        <v>436</v>
      </c>
      <c r="BA194" s="57">
        <v>22</v>
      </c>
      <c r="BB194" s="62">
        <v>9587</v>
      </c>
      <c r="BD194" s="99"/>
    </row>
    <row r="195" spans="1:56" x14ac:dyDescent="0.3">
      <c r="A195" s="98"/>
      <c r="B195" s="57" t="s">
        <v>66</v>
      </c>
      <c r="D195" s="57" t="s">
        <v>214</v>
      </c>
      <c r="E195" s="58"/>
      <c r="G195" s="121"/>
      <c r="H195" s="122"/>
      <c r="I195" s="33" t="s">
        <v>188</v>
      </c>
      <c r="J195" s="60" t="s">
        <v>91</v>
      </c>
      <c r="K195" s="60" t="s">
        <v>215</v>
      </c>
      <c r="L195" s="59">
        <v>73</v>
      </c>
      <c r="M195" s="57">
        <v>16</v>
      </c>
      <c r="N195" s="57" t="s">
        <v>71</v>
      </c>
      <c r="AB195" s="59"/>
      <c r="AE195" s="61"/>
      <c r="AF195" s="61">
        <v>297233</v>
      </c>
      <c r="AY195" s="128" t="s">
        <v>367</v>
      </c>
      <c r="AZ195" s="62"/>
      <c r="BA195" s="62"/>
      <c r="BB195" s="41"/>
      <c r="BC195" s="42"/>
      <c r="BD195" s="99"/>
    </row>
    <row r="196" spans="1:56" x14ac:dyDescent="0.25">
      <c r="A196" s="98"/>
      <c r="B196" s="57" t="s">
        <v>74</v>
      </c>
      <c r="F196" s="57"/>
      <c r="G196" s="138">
        <v>4300</v>
      </c>
      <c r="H196" s="139">
        <v>5238</v>
      </c>
      <c r="I196" s="60" t="s">
        <v>105</v>
      </c>
      <c r="J196" s="60" t="s">
        <v>599</v>
      </c>
      <c r="K196" s="60" t="s">
        <v>213</v>
      </c>
      <c r="L196" s="59">
        <v>35</v>
      </c>
      <c r="M196" s="57">
        <v>16</v>
      </c>
      <c r="N196" s="57" t="s">
        <v>73</v>
      </c>
      <c r="AF196" s="61">
        <v>412647.64972782659</v>
      </c>
      <c r="AH196" s="57"/>
      <c r="AJ196" s="57"/>
      <c r="AK196" s="57"/>
      <c r="AL196" s="57"/>
      <c r="AN196" s="57"/>
      <c r="AO196" s="57"/>
      <c r="AQ196" s="57"/>
      <c r="AR196" s="57"/>
      <c r="AT196" s="57"/>
      <c r="AU196" s="57"/>
      <c r="AY196" s="127"/>
      <c r="AZ196" s="57">
        <v>10499.632477709978</v>
      </c>
      <c r="BA196" s="57">
        <v>23.1</v>
      </c>
      <c r="BB196" s="57">
        <v>235798.65698732948</v>
      </c>
      <c r="BC196" s="57"/>
      <c r="BD196" s="99"/>
    </row>
    <row r="197" spans="1:56" x14ac:dyDescent="0.3">
      <c r="A197" s="98"/>
      <c r="B197" s="57" t="s">
        <v>74</v>
      </c>
      <c r="F197" s="57"/>
      <c r="G197" s="121"/>
      <c r="H197" s="122"/>
      <c r="I197" s="60" t="s">
        <v>600</v>
      </c>
      <c r="J197" s="60" t="s">
        <v>601</v>
      </c>
      <c r="K197" s="60" t="s">
        <v>602</v>
      </c>
      <c r="M197" s="57">
        <v>16</v>
      </c>
      <c r="AF197" s="61">
        <v>110000</v>
      </c>
      <c r="AH197" s="57"/>
      <c r="AI197" s="57" t="s">
        <v>123</v>
      </c>
      <c r="AJ197" s="57" t="s">
        <v>603</v>
      </c>
      <c r="AK197" s="57">
        <v>110000</v>
      </c>
      <c r="AL197" s="57"/>
      <c r="AN197" s="57"/>
      <c r="AO197" s="57"/>
      <c r="AQ197" s="57"/>
      <c r="AR197" s="57"/>
      <c r="AT197" s="57"/>
      <c r="AU197" s="57"/>
      <c r="AY197" s="105"/>
      <c r="BB197" s="57"/>
      <c r="BC197" s="57"/>
      <c r="BD197" s="99"/>
    </row>
    <row r="198" spans="1:56" x14ac:dyDescent="0.25">
      <c r="A198" s="98"/>
      <c r="B198" s="57" t="s">
        <v>66</v>
      </c>
      <c r="D198" s="57" t="s">
        <v>778</v>
      </c>
      <c r="G198" s="125"/>
      <c r="H198" s="126"/>
      <c r="I198" s="60" t="s">
        <v>604</v>
      </c>
      <c r="J198" s="60" t="s">
        <v>598</v>
      </c>
      <c r="K198" s="60" t="s">
        <v>75</v>
      </c>
      <c r="M198" s="57">
        <v>16</v>
      </c>
      <c r="N198" s="57" t="s">
        <v>69</v>
      </c>
      <c r="AY198" s="127"/>
      <c r="BD198" s="99"/>
    </row>
    <row r="199" spans="1:56" x14ac:dyDescent="0.25">
      <c r="A199" s="98"/>
      <c r="B199" s="57" t="s">
        <v>66</v>
      </c>
      <c r="D199" s="57" t="s">
        <v>778</v>
      </c>
      <c r="G199" s="125">
        <v>7000</v>
      </c>
      <c r="H199" s="126">
        <v>7099</v>
      </c>
      <c r="I199" s="60" t="s">
        <v>598</v>
      </c>
      <c r="J199" s="60" t="s">
        <v>605</v>
      </c>
      <c r="K199" s="60" t="s">
        <v>75</v>
      </c>
      <c r="L199" s="59">
        <v>53</v>
      </c>
      <c r="M199" s="57">
        <v>16</v>
      </c>
      <c r="N199" s="57" t="s">
        <v>69</v>
      </c>
      <c r="AF199" s="61">
        <v>40575.9</v>
      </c>
      <c r="AY199" s="127"/>
      <c r="AZ199" s="57">
        <v>1120.6118398163151</v>
      </c>
      <c r="BA199" s="57">
        <v>23.360452807897303</v>
      </c>
      <c r="BB199" s="62">
        <v>26178</v>
      </c>
      <c r="BD199" s="99"/>
    </row>
    <row r="200" spans="1:56" x14ac:dyDescent="0.25">
      <c r="A200" s="98"/>
      <c r="B200" s="57" t="s">
        <v>66</v>
      </c>
      <c r="D200" s="57" t="s">
        <v>335</v>
      </c>
      <c r="E200" s="58"/>
      <c r="G200" s="142">
        <v>10500</v>
      </c>
      <c r="H200" s="143">
        <v>10599</v>
      </c>
      <c r="I200" s="80" t="s">
        <v>186</v>
      </c>
      <c r="J200" s="80" t="s">
        <v>75</v>
      </c>
      <c r="K200" s="80" t="s">
        <v>187</v>
      </c>
      <c r="L200" s="74">
        <v>59</v>
      </c>
      <c r="M200" s="79">
        <v>17</v>
      </c>
      <c r="N200" s="79" t="s">
        <v>69</v>
      </c>
      <c r="AB200" s="59">
        <v>0</v>
      </c>
      <c r="AF200" s="119">
        <v>30665.200000000001</v>
      </c>
      <c r="AG200" s="61" t="s">
        <v>336</v>
      </c>
      <c r="AY200" s="128" t="s">
        <v>368</v>
      </c>
      <c r="AZ200" s="81">
        <v>581.86934333212503</v>
      </c>
      <c r="BA200" s="74">
        <v>34</v>
      </c>
      <c r="BB200" s="82">
        <v>19784</v>
      </c>
      <c r="BC200" s="42">
        <f>BB200/(5280*11.67)</f>
        <v>0.32107709485601515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4100</v>
      </c>
      <c r="H201" s="143">
        <v>4399</v>
      </c>
      <c r="I201" s="80" t="s">
        <v>187</v>
      </c>
      <c r="J201" s="80" t="s">
        <v>75</v>
      </c>
      <c r="K201" s="80" t="s">
        <v>188</v>
      </c>
      <c r="L201" s="74">
        <v>58.915724710258978</v>
      </c>
      <c r="M201" s="79">
        <v>17</v>
      </c>
      <c r="N201" s="79" t="s">
        <v>69</v>
      </c>
      <c r="AB201" s="59">
        <v>2</v>
      </c>
      <c r="AF201" s="119">
        <v>43331.8</v>
      </c>
      <c r="AG201" s="61" t="s">
        <v>336</v>
      </c>
      <c r="AY201" s="128" t="s">
        <v>368</v>
      </c>
      <c r="AZ201" s="81">
        <v>1188.8878066785098</v>
      </c>
      <c r="BA201" s="74">
        <v>23.514413927839747</v>
      </c>
      <c r="BB201" s="82">
        <v>27956</v>
      </c>
      <c r="BC201" s="42">
        <f>BB201/(5280*11.67)</f>
        <v>0.45370153981979178</v>
      </c>
      <c r="BD201" s="99"/>
    </row>
    <row r="202" spans="1:56" x14ac:dyDescent="0.25">
      <c r="A202" s="98"/>
      <c r="B202" s="57" t="s">
        <v>66</v>
      </c>
      <c r="G202" s="125">
        <v>4800</v>
      </c>
      <c r="H202" s="126">
        <v>4899</v>
      </c>
      <c r="I202" s="60" t="s">
        <v>606</v>
      </c>
      <c r="J202" s="60" t="s">
        <v>607</v>
      </c>
      <c r="K202" s="60" t="s">
        <v>75</v>
      </c>
      <c r="L202" s="59">
        <v>70</v>
      </c>
      <c r="M202" s="57">
        <v>17</v>
      </c>
      <c r="N202" s="57" t="s">
        <v>69</v>
      </c>
      <c r="AF202" s="61">
        <v>31486.7</v>
      </c>
      <c r="AY202" s="127"/>
      <c r="AZ202" s="57">
        <v>923.38049633694504</v>
      </c>
      <c r="BA202" s="57">
        <v>21.999598302742733</v>
      </c>
      <c r="BB202" s="62">
        <v>20314</v>
      </c>
      <c r="BD202" s="99"/>
    </row>
    <row r="203" spans="1:56" x14ac:dyDescent="0.25">
      <c r="A203" s="98"/>
      <c r="B203" s="57" t="s">
        <v>66</v>
      </c>
      <c r="G203" s="149">
        <v>13000</v>
      </c>
      <c r="H203" s="150">
        <v>13004</v>
      </c>
      <c r="I203" s="60" t="s">
        <v>608</v>
      </c>
      <c r="J203" s="60" t="s">
        <v>606</v>
      </c>
      <c r="K203" s="60" t="s">
        <v>75</v>
      </c>
      <c r="L203" s="59">
        <v>56</v>
      </c>
      <c r="M203" s="57">
        <v>17</v>
      </c>
      <c r="N203" s="57" t="s">
        <v>69</v>
      </c>
      <c r="AF203" s="61">
        <v>8129.75</v>
      </c>
      <c r="AY203" s="127"/>
      <c r="AZ203" s="57">
        <v>238</v>
      </c>
      <c r="BA203" s="57">
        <v>22</v>
      </c>
      <c r="BB203" s="62">
        <v>5245</v>
      </c>
      <c r="BD203" s="99"/>
    </row>
    <row r="204" spans="1:56" x14ac:dyDescent="0.25">
      <c r="A204" s="98"/>
      <c r="B204" s="57" t="s">
        <v>66</v>
      </c>
      <c r="D204" s="57" t="s">
        <v>335</v>
      </c>
      <c r="E204" s="58"/>
      <c r="G204" s="142">
        <v>3700</v>
      </c>
      <c r="H204" s="143">
        <v>3799</v>
      </c>
      <c r="I204" s="80" t="s">
        <v>189</v>
      </c>
      <c r="J204" s="80" t="s">
        <v>188</v>
      </c>
      <c r="K204" s="80" t="s">
        <v>188</v>
      </c>
      <c r="L204" s="74">
        <v>51</v>
      </c>
      <c r="M204" s="79">
        <v>17</v>
      </c>
      <c r="N204" s="79" t="s">
        <v>69</v>
      </c>
      <c r="Q204" s="59"/>
      <c r="R204" s="59"/>
      <c r="S204" s="63"/>
      <c r="T204" s="59"/>
      <c r="V204" s="59"/>
      <c r="W204" s="61"/>
      <c r="X204" s="61"/>
      <c r="Y204" s="61"/>
      <c r="Z204" s="61"/>
      <c r="AA204" s="61"/>
      <c r="AB204" s="57">
        <v>4</v>
      </c>
      <c r="AC204" s="61"/>
      <c r="AD204" s="61"/>
      <c r="AF204" s="119">
        <v>47671.8</v>
      </c>
      <c r="AG204" s="61" t="s">
        <v>336</v>
      </c>
      <c r="AY204" s="128" t="s">
        <v>368</v>
      </c>
      <c r="AZ204" s="81">
        <v>1281.5067496377101</v>
      </c>
      <c r="BA204" s="74">
        <v>24</v>
      </c>
      <c r="BB204" s="82">
        <v>30756</v>
      </c>
      <c r="BC204" s="42">
        <f>BB204/(5280*11.67)</f>
        <v>0.49914310197086548</v>
      </c>
      <c r="BD204" s="99"/>
    </row>
    <row r="205" spans="1:56" x14ac:dyDescent="0.25">
      <c r="A205" s="98"/>
      <c r="B205" s="57" t="s">
        <v>66</v>
      </c>
      <c r="G205" s="125">
        <v>4500</v>
      </c>
      <c r="H205" s="126">
        <v>4699</v>
      </c>
      <c r="I205" s="60" t="s">
        <v>609</v>
      </c>
      <c r="J205" s="60" t="s">
        <v>607</v>
      </c>
      <c r="K205" s="60" t="s">
        <v>610</v>
      </c>
      <c r="L205" s="59">
        <v>61</v>
      </c>
      <c r="M205" s="57">
        <v>17</v>
      </c>
      <c r="N205" s="57" t="s">
        <v>69</v>
      </c>
      <c r="AF205" s="61">
        <v>75001.400000000009</v>
      </c>
      <c r="AY205" s="127"/>
      <c r="AZ205" s="57">
        <v>2199.4495919465662</v>
      </c>
      <c r="BA205" s="57">
        <v>22.00004954747585</v>
      </c>
      <c r="BB205" s="62">
        <v>48388</v>
      </c>
      <c r="BD205" s="99"/>
    </row>
    <row r="206" spans="1:56" x14ac:dyDescent="0.25">
      <c r="A206" s="98"/>
      <c r="B206" s="57" t="s">
        <v>66</v>
      </c>
      <c r="F206" s="57"/>
      <c r="G206" s="138">
        <v>3206</v>
      </c>
      <c r="H206" s="139">
        <v>4099</v>
      </c>
      <c r="I206" s="60" t="s">
        <v>611</v>
      </c>
      <c r="J206" s="60" t="s">
        <v>188</v>
      </c>
      <c r="K206" s="60" t="s">
        <v>456</v>
      </c>
      <c r="L206" s="59">
        <v>23</v>
      </c>
      <c r="M206" s="57">
        <v>17</v>
      </c>
      <c r="N206" s="57" t="s">
        <v>102</v>
      </c>
      <c r="AF206" s="61">
        <v>208043.55</v>
      </c>
      <c r="AH206" s="57"/>
      <c r="AJ206" s="57"/>
      <c r="AK206" s="57"/>
      <c r="AL206" s="57"/>
      <c r="AN206" s="57"/>
      <c r="AO206" s="57"/>
      <c r="AQ206" s="57"/>
      <c r="AR206" s="57"/>
      <c r="AT206" s="57"/>
      <c r="AU206" s="57"/>
      <c r="AY206" s="127"/>
      <c r="AZ206" s="57">
        <v>5810</v>
      </c>
      <c r="BA206" s="57">
        <v>24</v>
      </c>
      <c r="BB206" s="57">
        <v>126087</v>
      </c>
      <c r="BC206" s="57"/>
      <c r="BD206" s="99"/>
    </row>
    <row r="207" spans="1:56" x14ac:dyDescent="0.25">
      <c r="B207" s="57" t="s">
        <v>66</v>
      </c>
      <c r="G207" s="125">
        <v>4300</v>
      </c>
      <c r="H207" s="126">
        <v>4399</v>
      </c>
      <c r="I207" s="60" t="s">
        <v>612</v>
      </c>
      <c r="J207" s="60" t="s">
        <v>607</v>
      </c>
      <c r="K207" s="60" t="s">
        <v>75</v>
      </c>
      <c r="L207" s="59">
        <v>47</v>
      </c>
      <c r="M207" s="57">
        <v>17</v>
      </c>
      <c r="N207" s="57" t="s">
        <v>69</v>
      </c>
      <c r="AF207" s="61">
        <v>29443.8</v>
      </c>
      <c r="AY207" s="127"/>
      <c r="AZ207" s="57">
        <v>863</v>
      </c>
      <c r="BA207" s="57">
        <v>22</v>
      </c>
      <c r="BB207" s="62">
        <v>18996</v>
      </c>
    </row>
    <row r="208" spans="1:56" x14ac:dyDescent="0.25">
      <c r="B208" s="57" t="s">
        <v>66</v>
      </c>
      <c r="F208" s="57"/>
      <c r="G208" s="138">
        <v>2599</v>
      </c>
      <c r="H208" s="139">
        <v>2405</v>
      </c>
      <c r="I208" s="60" t="s">
        <v>613</v>
      </c>
      <c r="J208" s="60" t="s">
        <v>614</v>
      </c>
      <c r="K208" s="60" t="s">
        <v>615</v>
      </c>
      <c r="L208" s="59">
        <v>23</v>
      </c>
      <c r="M208" s="57">
        <v>17</v>
      </c>
      <c r="N208" s="57" t="s">
        <v>71</v>
      </c>
      <c r="AF208" s="61">
        <v>14701.5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445.47490684224601</v>
      </c>
      <c r="BA208" s="57">
        <v>20.001126580077511</v>
      </c>
      <c r="BB208" s="57">
        <v>8910</v>
      </c>
      <c r="BC208" s="57"/>
    </row>
    <row r="209" spans="2:55" x14ac:dyDescent="0.25">
      <c r="B209" s="57" t="s">
        <v>66</v>
      </c>
      <c r="G209" s="125">
        <v>4400</v>
      </c>
      <c r="H209" s="126">
        <v>4499</v>
      </c>
      <c r="I209" s="60" t="s">
        <v>616</v>
      </c>
      <c r="J209" s="60" t="s">
        <v>456</v>
      </c>
      <c r="K209" s="60" t="s">
        <v>607</v>
      </c>
      <c r="L209" s="59">
        <v>43</v>
      </c>
      <c r="M209" s="57">
        <v>17</v>
      </c>
      <c r="N209" s="57" t="s">
        <v>69</v>
      </c>
      <c r="AF209" s="61">
        <v>9896.75</v>
      </c>
      <c r="AY209" s="127"/>
      <c r="AZ209" s="57">
        <v>290</v>
      </c>
      <c r="BA209" s="57">
        <v>22</v>
      </c>
      <c r="BB209" s="62">
        <v>6385</v>
      </c>
    </row>
    <row r="210" spans="2:55" x14ac:dyDescent="0.25">
      <c r="B210" s="57" t="s">
        <v>66</v>
      </c>
      <c r="D210" s="57" t="s">
        <v>335</v>
      </c>
      <c r="E210" s="58"/>
      <c r="G210" s="142"/>
      <c r="H210" s="143"/>
      <c r="I210" s="80" t="s">
        <v>324</v>
      </c>
      <c r="J210" s="80" t="s">
        <v>188</v>
      </c>
      <c r="K210" s="80" t="s">
        <v>187</v>
      </c>
      <c r="L210" s="74"/>
      <c r="M210" s="79">
        <v>17</v>
      </c>
      <c r="N210" s="79" t="s">
        <v>69</v>
      </c>
      <c r="AB210" s="59"/>
      <c r="AF210" s="119">
        <v>5000</v>
      </c>
      <c r="AG210" s="61" t="s">
        <v>336</v>
      </c>
      <c r="AY210" s="128" t="s">
        <v>368</v>
      </c>
      <c r="AZ210" s="81"/>
      <c r="BA210" s="74"/>
      <c r="BB210" s="82"/>
      <c r="BC210" s="42"/>
    </row>
    <row r="211" spans="2:55" x14ac:dyDescent="0.25">
      <c r="B211" s="57" t="s">
        <v>66</v>
      </c>
      <c r="G211" s="125">
        <v>4700</v>
      </c>
      <c r="H211" s="126">
        <v>4799</v>
      </c>
      <c r="I211" s="60" t="s">
        <v>617</v>
      </c>
      <c r="J211" s="60" t="s">
        <v>607</v>
      </c>
      <c r="K211" s="60" t="s">
        <v>75</v>
      </c>
      <c r="L211" s="59">
        <v>58</v>
      </c>
      <c r="M211" s="57">
        <v>17</v>
      </c>
      <c r="N211" s="57" t="s">
        <v>69</v>
      </c>
      <c r="AF211" s="61">
        <v>20179.45</v>
      </c>
      <c r="AY211" s="127"/>
      <c r="AZ211" s="57">
        <v>592</v>
      </c>
      <c r="BA211" s="57">
        <v>22</v>
      </c>
      <c r="BB211" s="62">
        <v>13019</v>
      </c>
    </row>
    <row r="212" spans="2:55" x14ac:dyDescent="0.25">
      <c r="B212" s="57" t="s">
        <v>66</v>
      </c>
      <c r="F212" s="57"/>
      <c r="G212" s="138">
        <v>3900</v>
      </c>
      <c r="H212" s="139">
        <v>4399</v>
      </c>
      <c r="I212" s="60" t="s">
        <v>618</v>
      </c>
      <c r="J212" s="60" t="s">
        <v>456</v>
      </c>
      <c r="K212" s="60" t="s">
        <v>619</v>
      </c>
      <c r="L212" s="59">
        <v>40</v>
      </c>
      <c r="M212" s="57">
        <v>17</v>
      </c>
      <c r="N212" s="57" t="s">
        <v>102</v>
      </c>
      <c r="AF212" s="61">
        <v>94883.25</v>
      </c>
      <c r="AH212" s="57"/>
      <c r="AJ212" s="57"/>
      <c r="AK212" s="57"/>
      <c r="AL212" s="57"/>
      <c r="AN212" s="57"/>
      <c r="AO212" s="57"/>
      <c r="AQ212" s="57"/>
      <c r="AR212" s="57"/>
      <c r="AT212" s="57"/>
      <c r="AU212" s="57"/>
      <c r="AY212" s="137" t="s">
        <v>620</v>
      </c>
      <c r="AZ212" s="57">
        <v>3064.6156631486419</v>
      </c>
      <c r="BA212" s="57">
        <v>18.764180021490301</v>
      </c>
      <c r="BB212" s="57">
        <v>57505</v>
      </c>
      <c r="BC212" s="57"/>
    </row>
    <row r="213" spans="2:55" x14ac:dyDescent="0.25">
      <c r="B213" s="57" t="s">
        <v>66</v>
      </c>
      <c r="G213" s="125">
        <v>1700</v>
      </c>
      <c r="H213" s="126">
        <v>1799</v>
      </c>
      <c r="I213" s="60" t="s">
        <v>621</v>
      </c>
      <c r="J213" s="60" t="s">
        <v>622</v>
      </c>
      <c r="K213" s="60" t="s">
        <v>75</v>
      </c>
      <c r="L213" s="59">
        <v>46</v>
      </c>
      <c r="M213" s="57">
        <v>17</v>
      </c>
      <c r="N213" s="57" t="s">
        <v>69</v>
      </c>
      <c r="AF213" s="61">
        <v>33267.65</v>
      </c>
      <c r="AY213" s="127"/>
      <c r="AZ213" s="57">
        <v>940.00801729924092</v>
      </c>
      <c r="BA213" s="57">
        <v>22.832783981636506</v>
      </c>
      <c r="BB213" s="62">
        <v>21463</v>
      </c>
    </row>
    <row r="214" spans="2:55" x14ac:dyDescent="0.25">
      <c r="B214" s="57" t="s">
        <v>66</v>
      </c>
      <c r="G214" s="125">
        <v>12900</v>
      </c>
      <c r="H214" s="126">
        <v>13099</v>
      </c>
      <c r="I214" s="60" t="s">
        <v>623</v>
      </c>
      <c r="J214" s="60" t="s">
        <v>606</v>
      </c>
      <c r="K214" s="60" t="s">
        <v>607</v>
      </c>
      <c r="L214" s="59">
        <v>44.605655799425499</v>
      </c>
      <c r="M214" s="57">
        <v>17</v>
      </c>
      <c r="N214" s="57" t="s">
        <v>69</v>
      </c>
      <c r="AF214" s="61">
        <v>85590.659</v>
      </c>
      <c r="AY214" s="127"/>
      <c r="AZ214" s="57">
        <v>2509.9899999999998</v>
      </c>
      <c r="BA214" s="57">
        <v>22</v>
      </c>
      <c r="BB214" s="62">
        <v>55219.78</v>
      </c>
    </row>
    <row r="215" spans="2:55" x14ac:dyDescent="0.25">
      <c r="B215" s="57" t="s">
        <v>66</v>
      </c>
      <c r="G215" s="125">
        <v>10800</v>
      </c>
      <c r="H215" s="126">
        <v>10899</v>
      </c>
      <c r="I215" s="60" t="s">
        <v>624</v>
      </c>
      <c r="J215" s="60" t="s">
        <v>621</v>
      </c>
      <c r="K215" s="60" t="s">
        <v>75</v>
      </c>
      <c r="L215" s="59">
        <v>39</v>
      </c>
      <c r="M215" s="57">
        <v>17</v>
      </c>
      <c r="N215" s="57" t="s">
        <v>69</v>
      </c>
      <c r="AF215" s="61">
        <v>7779.45</v>
      </c>
      <c r="AY215" s="127"/>
      <c r="AZ215" s="57">
        <v>251</v>
      </c>
      <c r="BA215" s="57">
        <v>20</v>
      </c>
      <c r="BB215" s="62">
        <v>5019</v>
      </c>
    </row>
    <row r="216" spans="2:55" x14ac:dyDescent="0.25">
      <c r="B216" s="57" t="s">
        <v>66</v>
      </c>
      <c r="D216" s="57" t="s">
        <v>779</v>
      </c>
      <c r="G216" s="125">
        <v>4000</v>
      </c>
      <c r="H216" s="126">
        <v>4299</v>
      </c>
      <c r="I216" s="60" t="s">
        <v>625</v>
      </c>
      <c r="J216" s="60" t="s">
        <v>626</v>
      </c>
      <c r="K216" s="60" t="s">
        <v>627</v>
      </c>
      <c r="L216" s="59">
        <v>27.134689635845625</v>
      </c>
      <c r="M216" s="57">
        <v>18</v>
      </c>
      <c r="N216" s="57" t="s">
        <v>69</v>
      </c>
      <c r="AF216" s="61">
        <v>95575.727999999959</v>
      </c>
      <c r="AG216" s="61">
        <v>13210.29</v>
      </c>
      <c r="AY216" s="127"/>
      <c r="AZ216" s="57">
        <v>2569.2399999999993</v>
      </c>
      <c r="BA216" s="57">
        <v>24</v>
      </c>
      <c r="BB216" s="62">
        <v>61661.759999999973</v>
      </c>
    </row>
    <row r="217" spans="2:55" x14ac:dyDescent="0.25">
      <c r="B217" s="57" t="s">
        <v>66</v>
      </c>
      <c r="D217" s="57" t="s">
        <v>779</v>
      </c>
      <c r="G217" s="125">
        <v>4300</v>
      </c>
      <c r="H217" s="126">
        <v>4499</v>
      </c>
      <c r="I217" s="60" t="s">
        <v>628</v>
      </c>
      <c r="J217" s="60" t="s">
        <v>629</v>
      </c>
      <c r="K217" s="60" t="s">
        <v>629</v>
      </c>
      <c r="L217" s="59">
        <v>39</v>
      </c>
      <c r="M217" s="57">
        <v>18</v>
      </c>
      <c r="N217" s="57" t="s">
        <v>69</v>
      </c>
      <c r="AF217" s="61">
        <v>86682.2</v>
      </c>
      <c r="AG217" s="61">
        <v>34296.11</v>
      </c>
      <c r="AY217" s="127"/>
      <c r="AZ217" s="57">
        <v>2330.171576077842</v>
      </c>
      <c r="BA217" s="57">
        <v>23.999949434681369</v>
      </c>
      <c r="BB217" s="62">
        <v>55924</v>
      </c>
    </row>
    <row r="218" spans="2:55" x14ac:dyDescent="0.25">
      <c r="B218" s="57" t="s">
        <v>66</v>
      </c>
      <c r="D218" s="57" t="s">
        <v>779</v>
      </c>
      <c r="G218" s="125">
        <v>2600</v>
      </c>
      <c r="H218" s="126">
        <v>2699</v>
      </c>
      <c r="I218" s="60" t="s">
        <v>626</v>
      </c>
      <c r="J218" s="60" t="s">
        <v>625</v>
      </c>
      <c r="K218" s="60" t="s">
        <v>283</v>
      </c>
      <c r="L218" s="59">
        <v>24</v>
      </c>
      <c r="M218" s="57">
        <v>18</v>
      </c>
      <c r="N218" s="57" t="s">
        <v>69</v>
      </c>
      <c r="AF218" s="61">
        <v>26379.45</v>
      </c>
      <c r="AG218" s="61" t="s">
        <v>780</v>
      </c>
      <c r="AY218" s="127"/>
      <c r="AZ218" s="57">
        <v>740</v>
      </c>
      <c r="BA218" s="57">
        <v>23</v>
      </c>
      <c r="BB218" s="62">
        <v>17019</v>
      </c>
    </row>
    <row r="219" spans="2:55" x14ac:dyDescent="0.25">
      <c r="B219" s="22" t="s">
        <v>74</v>
      </c>
      <c r="C219" s="22"/>
      <c r="D219" s="22" t="s">
        <v>638</v>
      </c>
      <c r="E219" s="22"/>
      <c r="F219" s="22"/>
      <c r="G219" s="168">
        <v>100</v>
      </c>
      <c r="H219" s="169">
        <v>2599</v>
      </c>
      <c r="I219" s="28" t="s">
        <v>639</v>
      </c>
      <c r="J219" s="28" t="s">
        <v>632</v>
      </c>
      <c r="K219" s="28" t="s">
        <v>272</v>
      </c>
      <c r="L219" s="29">
        <v>40</v>
      </c>
      <c r="M219" s="22">
        <v>19</v>
      </c>
      <c r="N219" s="57" t="s">
        <v>102</v>
      </c>
      <c r="AF219" s="61">
        <v>738432.75</v>
      </c>
      <c r="AH219" s="57" t="s">
        <v>761</v>
      </c>
      <c r="AJ219" s="57"/>
      <c r="AK219" s="57"/>
      <c r="AL219" s="57"/>
      <c r="AN219" s="57"/>
      <c r="AO219" s="57"/>
      <c r="AQ219" s="57"/>
      <c r="AR219" s="57"/>
      <c r="AT219" s="57"/>
      <c r="AU219" s="57"/>
      <c r="AY219" s="127"/>
      <c r="AZ219" s="57">
        <v>20311</v>
      </c>
      <c r="BA219" s="57">
        <v>23</v>
      </c>
      <c r="BB219" s="57">
        <v>447535</v>
      </c>
      <c r="BC219" s="57"/>
    </row>
    <row r="220" spans="2:55" x14ac:dyDescent="0.25">
      <c r="B220" s="22" t="s">
        <v>66</v>
      </c>
      <c r="C220" s="22"/>
      <c r="D220" s="22" t="s">
        <v>320</v>
      </c>
      <c r="E220" s="26"/>
      <c r="F220" s="27"/>
      <c r="G220" s="129">
        <v>2100</v>
      </c>
      <c r="H220" s="130">
        <v>2199</v>
      </c>
      <c r="I220" s="28" t="s">
        <v>270</v>
      </c>
      <c r="J220" s="28" t="s">
        <v>271</v>
      </c>
      <c r="K220" s="28" t="s">
        <v>272</v>
      </c>
      <c r="L220" s="89">
        <v>28</v>
      </c>
      <c r="M220" s="22">
        <v>19</v>
      </c>
      <c r="N220" s="22" t="s">
        <v>69</v>
      </c>
      <c r="O220" s="22"/>
      <c r="P220" s="22"/>
      <c r="Q220" s="29"/>
      <c r="R220" s="29"/>
      <c r="S220" s="185"/>
      <c r="T220" s="29"/>
      <c r="U220" s="22"/>
      <c r="V220" s="29"/>
      <c r="W220" s="43"/>
      <c r="X220" s="43"/>
      <c r="Y220" s="43"/>
      <c r="Z220" s="43"/>
      <c r="AA220" s="43"/>
      <c r="AB220" s="22"/>
      <c r="AC220" s="43"/>
      <c r="AD220" s="43"/>
      <c r="AE220" s="22"/>
      <c r="AF220" s="43">
        <v>205271.15</v>
      </c>
      <c r="AG220" s="43">
        <v>3585.12</v>
      </c>
      <c r="AH220" s="27" t="s">
        <v>76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31" t="s">
        <v>781</v>
      </c>
      <c r="AZ220" s="22">
        <v>1488.00632597194</v>
      </c>
      <c r="BA220" s="22">
        <v>89</v>
      </c>
      <c r="BB220" s="44">
        <v>132433</v>
      </c>
      <c r="BC220" s="42">
        <f>BB220/(5280*11.67)</f>
        <v>2.1492722858404094</v>
      </c>
    </row>
    <row r="221" spans="2:55" x14ac:dyDescent="0.25">
      <c r="B221" s="22" t="s">
        <v>66</v>
      </c>
      <c r="C221" s="22"/>
      <c r="D221" s="22" t="s">
        <v>352</v>
      </c>
      <c r="E221" s="26"/>
      <c r="F221" s="27"/>
      <c r="G221" s="129"/>
      <c r="H221" s="130"/>
      <c r="I221" s="28" t="s">
        <v>270</v>
      </c>
      <c r="J221" s="28" t="s">
        <v>204</v>
      </c>
      <c r="K221" s="28" t="s">
        <v>272</v>
      </c>
      <c r="L221" s="89"/>
      <c r="M221" s="22">
        <v>19</v>
      </c>
      <c r="N221" s="22" t="s">
        <v>69</v>
      </c>
      <c r="O221" s="22"/>
      <c r="P221" s="22"/>
      <c r="Q221" s="29"/>
      <c r="R221" s="29"/>
      <c r="S221" s="185"/>
      <c r="T221" s="29"/>
      <c r="U221" s="22"/>
      <c r="V221" s="29"/>
      <c r="W221" s="43"/>
      <c r="X221" s="43"/>
      <c r="Y221" s="43"/>
      <c r="Z221" s="43"/>
      <c r="AA221" s="43"/>
      <c r="AB221" s="22"/>
      <c r="AC221" s="43"/>
      <c r="AD221" s="43"/>
      <c r="AE221" s="22"/>
      <c r="AF221" s="43">
        <v>250000</v>
      </c>
      <c r="AG221" s="43">
        <v>305015.15999999997</v>
      </c>
      <c r="AH221" s="27" t="s">
        <v>76</v>
      </c>
      <c r="AI221" s="22" t="s">
        <v>159</v>
      </c>
      <c r="AJ221" s="29" t="s">
        <v>341</v>
      </c>
      <c r="AK221" s="43">
        <v>86472.74</v>
      </c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31"/>
      <c r="AZ221" s="22"/>
      <c r="BA221" s="22"/>
      <c r="BB221" s="44"/>
      <c r="BC221" s="42"/>
    </row>
    <row r="222" spans="2:55" x14ac:dyDescent="0.25">
      <c r="B222" s="22" t="s">
        <v>74</v>
      </c>
      <c r="C222" s="22"/>
      <c r="D222" s="22" t="s">
        <v>635</v>
      </c>
      <c r="E222" s="22"/>
      <c r="F222" s="27"/>
      <c r="G222" s="166">
        <v>1700</v>
      </c>
      <c r="H222" s="167">
        <v>2500</v>
      </c>
      <c r="I222" s="28" t="s">
        <v>636</v>
      </c>
      <c r="J222" s="28" t="s">
        <v>637</v>
      </c>
      <c r="K222" s="28"/>
      <c r="L222" s="29">
        <v>39</v>
      </c>
      <c r="M222" s="22">
        <v>19</v>
      </c>
      <c r="N222" s="57" t="s">
        <v>69</v>
      </c>
      <c r="AF222" s="61">
        <v>239290.16249999998</v>
      </c>
      <c r="AH222" s="39" t="s">
        <v>76</v>
      </c>
      <c r="AY222" s="127"/>
      <c r="AZ222" s="57">
        <v>4421</v>
      </c>
      <c r="BA222" s="57">
        <v>44.462719667805501</v>
      </c>
      <c r="BB222" s="62">
        <v>205841</v>
      </c>
    </row>
    <row r="223" spans="2:55" x14ac:dyDescent="0.25">
      <c r="B223" s="57" t="s">
        <v>74</v>
      </c>
      <c r="D223" s="57" t="s">
        <v>630</v>
      </c>
      <c r="F223" s="57"/>
      <c r="G223" s="138">
        <v>100</v>
      </c>
      <c r="H223" s="139">
        <v>1999</v>
      </c>
      <c r="I223" s="60" t="s">
        <v>631</v>
      </c>
      <c r="J223" s="60" t="s">
        <v>632</v>
      </c>
      <c r="K223" s="60" t="s">
        <v>633</v>
      </c>
      <c r="L223" s="59">
        <v>39</v>
      </c>
      <c r="M223" s="57">
        <v>19</v>
      </c>
      <c r="N223" s="57" t="s">
        <v>102</v>
      </c>
      <c r="AF223" s="61">
        <v>357432.89999999997</v>
      </c>
      <c r="AH223" s="57"/>
      <c r="AJ223" s="57"/>
      <c r="AK223" s="57"/>
      <c r="AL223" s="57"/>
      <c r="AN223" s="57"/>
      <c r="AO223" s="57"/>
      <c r="AQ223" s="57"/>
      <c r="AR223" s="57"/>
      <c r="AT223" s="57"/>
      <c r="AU223" s="57"/>
      <c r="AY223" s="127"/>
      <c r="AZ223" s="57">
        <v>10927.114809010551</v>
      </c>
      <c r="BA223" s="57">
        <v>19.82462926273724</v>
      </c>
      <c r="BB223" s="57">
        <v>216626</v>
      </c>
      <c r="BC223" s="57"/>
    </row>
    <row r="224" spans="2:55" x14ac:dyDescent="0.25">
      <c r="B224" s="57" t="s">
        <v>66</v>
      </c>
      <c r="F224" s="57"/>
      <c r="G224" s="138">
        <v>510</v>
      </c>
      <c r="H224" s="139">
        <v>609</v>
      </c>
      <c r="I224" s="60" t="s">
        <v>269</v>
      </c>
      <c r="J224" s="60" t="s">
        <v>634</v>
      </c>
      <c r="K224" s="60" t="s">
        <v>268</v>
      </c>
      <c r="L224" s="59">
        <v>42.189344056135958</v>
      </c>
      <c r="M224" s="57">
        <v>19</v>
      </c>
      <c r="N224" s="57" t="s">
        <v>71</v>
      </c>
      <c r="AF224" s="61">
        <v>39174.777159077996</v>
      </c>
      <c r="AH224" s="57"/>
      <c r="AJ224" s="57"/>
      <c r="AK224" s="57"/>
      <c r="AL224" s="57"/>
      <c r="AN224" s="57"/>
      <c r="AO224" s="57"/>
      <c r="AQ224" s="57"/>
      <c r="AR224" s="57"/>
      <c r="AT224" s="57"/>
      <c r="AU224" s="57"/>
      <c r="AY224" s="127"/>
      <c r="AZ224" s="57">
        <v>840.76048022000009</v>
      </c>
      <c r="BA224" s="57">
        <v>28</v>
      </c>
      <c r="BB224" s="57">
        <v>23742.289187319999</v>
      </c>
      <c r="BC224" s="57"/>
    </row>
    <row r="225" spans="2:55" x14ac:dyDescent="0.25">
      <c r="B225" s="57" t="s">
        <v>66</v>
      </c>
      <c r="G225" s="138">
        <v>9400</v>
      </c>
      <c r="H225" s="139">
        <v>9599</v>
      </c>
      <c r="I225" s="60" t="s">
        <v>640</v>
      </c>
      <c r="J225" s="60" t="s">
        <v>75</v>
      </c>
      <c r="K225" s="60" t="s">
        <v>75</v>
      </c>
      <c r="L225" s="59">
        <v>43</v>
      </c>
      <c r="M225" s="57">
        <v>20</v>
      </c>
      <c r="N225" s="57" t="s">
        <v>69</v>
      </c>
      <c r="AF225" s="61">
        <v>13398.2</v>
      </c>
      <c r="AY225" s="127"/>
      <c r="AZ225" s="57">
        <v>480</v>
      </c>
      <c r="BA225" s="57">
        <v>18</v>
      </c>
      <c r="BB225" s="62">
        <v>8644</v>
      </c>
    </row>
    <row r="226" spans="2:55" x14ac:dyDescent="0.25">
      <c r="B226" s="57" t="s">
        <v>66</v>
      </c>
      <c r="G226" s="125">
        <v>4700</v>
      </c>
      <c r="H226" s="126">
        <v>4799</v>
      </c>
      <c r="I226" s="60" t="s">
        <v>641</v>
      </c>
      <c r="J226" s="60" t="s">
        <v>642</v>
      </c>
      <c r="K226" s="60" t="s">
        <v>75</v>
      </c>
      <c r="L226" s="59">
        <v>63</v>
      </c>
      <c r="M226" s="57">
        <v>20</v>
      </c>
      <c r="N226" s="57" t="s">
        <v>69</v>
      </c>
      <c r="AF226" s="61">
        <v>18905.350000000002</v>
      </c>
      <c r="AY226" s="127"/>
      <c r="AZ226" s="57">
        <v>554</v>
      </c>
      <c r="BA226" s="57">
        <v>22</v>
      </c>
      <c r="BB226" s="62">
        <v>12197</v>
      </c>
    </row>
    <row r="227" spans="2:55" x14ac:dyDescent="0.25">
      <c r="B227" s="57" t="s">
        <v>66</v>
      </c>
      <c r="G227" s="125">
        <v>11700</v>
      </c>
      <c r="H227" s="126">
        <v>11799</v>
      </c>
      <c r="I227" s="60" t="s">
        <v>643</v>
      </c>
      <c r="J227" s="60" t="s">
        <v>273</v>
      </c>
      <c r="K227" s="60" t="s">
        <v>644</v>
      </c>
      <c r="L227" s="59">
        <v>67</v>
      </c>
      <c r="M227" s="57">
        <v>20</v>
      </c>
      <c r="N227" s="57" t="s">
        <v>69</v>
      </c>
      <c r="AF227" s="61">
        <v>20523.55</v>
      </c>
      <c r="AY227" s="127"/>
      <c r="AZ227" s="57">
        <v>552</v>
      </c>
      <c r="BA227" s="57">
        <v>24</v>
      </c>
      <c r="BB227" s="62">
        <v>13241</v>
      </c>
    </row>
    <row r="228" spans="2:55" x14ac:dyDescent="0.25">
      <c r="B228" s="57" t="s">
        <v>66</v>
      </c>
      <c r="G228" s="138">
        <v>9700</v>
      </c>
      <c r="H228" s="139">
        <v>9799</v>
      </c>
      <c r="I228" s="60" t="s">
        <v>645</v>
      </c>
      <c r="J228" s="60" t="s">
        <v>646</v>
      </c>
      <c r="K228" s="60" t="s">
        <v>75</v>
      </c>
      <c r="L228" s="59">
        <v>68</v>
      </c>
      <c r="M228" s="57">
        <v>20</v>
      </c>
      <c r="N228" s="57" t="s">
        <v>69</v>
      </c>
      <c r="AF228" s="61">
        <v>4154</v>
      </c>
      <c r="AY228" s="127"/>
      <c r="AZ228" s="57">
        <v>168</v>
      </c>
      <c r="BA228" s="57">
        <v>16</v>
      </c>
      <c r="BB228" s="62">
        <v>2680</v>
      </c>
    </row>
    <row r="229" spans="2:55" x14ac:dyDescent="0.25">
      <c r="B229" s="57" t="s">
        <v>66</v>
      </c>
      <c r="G229" s="125">
        <v>5000</v>
      </c>
      <c r="H229" s="126">
        <v>5199</v>
      </c>
      <c r="I229" s="60" t="s">
        <v>646</v>
      </c>
      <c r="J229" s="60" t="s">
        <v>647</v>
      </c>
      <c r="K229" s="60" t="s">
        <v>75</v>
      </c>
      <c r="L229" s="59">
        <v>67</v>
      </c>
      <c r="M229" s="57">
        <v>20</v>
      </c>
      <c r="N229" s="57" t="s">
        <v>69</v>
      </c>
      <c r="AF229" s="61">
        <v>37351.9</v>
      </c>
      <c r="AY229" s="127"/>
      <c r="AZ229" s="57">
        <v>1064</v>
      </c>
      <c r="BA229" s="57">
        <v>23</v>
      </c>
      <c r="BB229" s="62">
        <v>24098</v>
      </c>
    </row>
    <row r="230" spans="2:55" x14ac:dyDescent="0.25">
      <c r="B230" s="57" t="s">
        <v>66</v>
      </c>
      <c r="G230" s="138">
        <v>9600</v>
      </c>
      <c r="H230" s="139">
        <v>9699</v>
      </c>
      <c r="I230" s="60" t="s">
        <v>648</v>
      </c>
      <c r="J230" s="60" t="s">
        <v>649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4388.05</v>
      </c>
      <c r="AY230" s="127"/>
      <c r="AZ230" s="57">
        <v>157</v>
      </c>
      <c r="BA230" s="57">
        <v>18</v>
      </c>
      <c r="BB230" s="62">
        <v>2831</v>
      </c>
    </row>
    <row r="231" spans="2:55" x14ac:dyDescent="0.25">
      <c r="B231" s="57" t="s">
        <v>66</v>
      </c>
      <c r="G231" s="125">
        <v>9806</v>
      </c>
      <c r="H231" s="126">
        <v>10099</v>
      </c>
      <c r="I231" s="60" t="s">
        <v>650</v>
      </c>
      <c r="J231" s="60" t="s">
        <v>150</v>
      </c>
      <c r="K231" s="60" t="s">
        <v>651</v>
      </c>
      <c r="L231" s="59">
        <v>43</v>
      </c>
      <c r="M231" s="57">
        <v>20</v>
      </c>
      <c r="N231" s="57" t="s">
        <v>69</v>
      </c>
      <c r="AF231" s="61">
        <v>48642.1</v>
      </c>
      <c r="AY231" s="127"/>
      <c r="AZ231" s="57">
        <v>923</v>
      </c>
      <c r="BA231" s="57">
        <v>34</v>
      </c>
      <c r="BB231" s="62">
        <v>31382</v>
      </c>
    </row>
    <row r="232" spans="2:55" x14ac:dyDescent="0.25">
      <c r="B232" s="57" t="s">
        <v>66</v>
      </c>
      <c r="G232" s="125">
        <v>12300</v>
      </c>
      <c r="H232" s="126">
        <v>12399</v>
      </c>
      <c r="I232" s="60" t="s">
        <v>652</v>
      </c>
      <c r="J232" s="60" t="s">
        <v>644</v>
      </c>
      <c r="K232" s="60" t="s">
        <v>75</v>
      </c>
      <c r="L232" s="59">
        <v>28</v>
      </c>
      <c r="M232" s="57">
        <v>20</v>
      </c>
      <c r="N232" s="57" t="s">
        <v>69</v>
      </c>
      <c r="AF232" s="61">
        <v>8188.6500000000005</v>
      </c>
      <c r="AY232" s="127"/>
      <c r="AZ232" s="57">
        <v>240</v>
      </c>
      <c r="BA232" s="57">
        <v>22</v>
      </c>
      <c r="BB232" s="62">
        <v>5283</v>
      </c>
    </row>
    <row r="233" spans="2:55" x14ac:dyDescent="0.25">
      <c r="B233" s="57" t="s">
        <v>66</v>
      </c>
      <c r="G233" s="125">
        <v>5100</v>
      </c>
      <c r="H233" s="126">
        <v>5299</v>
      </c>
      <c r="I233" s="60" t="s">
        <v>653</v>
      </c>
      <c r="J233" s="60" t="s">
        <v>650</v>
      </c>
      <c r="K233" s="60" t="s">
        <v>75</v>
      </c>
      <c r="L233" s="59">
        <v>39</v>
      </c>
      <c r="M233" s="57">
        <v>20</v>
      </c>
      <c r="N233" s="57" t="s">
        <v>69</v>
      </c>
      <c r="AF233" s="61">
        <v>13399.75</v>
      </c>
      <c r="AY233" s="127"/>
      <c r="AZ233" s="57">
        <v>480</v>
      </c>
      <c r="BA233" s="57">
        <v>18</v>
      </c>
      <c r="BB233" s="62">
        <v>8645</v>
      </c>
    </row>
    <row r="234" spans="2:55" x14ac:dyDescent="0.25">
      <c r="B234" s="57" t="s">
        <v>74</v>
      </c>
      <c r="E234" s="58"/>
      <c r="G234" s="142">
        <v>2000</v>
      </c>
      <c r="H234" s="143">
        <v>4000</v>
      </c>
      <c r="I234" s="83" t="s">
        <v>190</v>
      </c>
      <c r="J234" s="83" t="s">
        <v>191</v>
      </c>
      <c r="K234" s="83" t="s">
        <v>191</v>
      </c>
      <c r="L234" s="84">
        <v>62</v>
      </c>
      <c r="M234" s="85">
        <v>20</v>
      </c>
      <c r="N234" s="85" t="s">
        <v>102</v>
      </c>
      <c r="AB234" s="59">
        <v>0</v>
      </c>
      <c r="AF234" s="144">
        <v>245286.31049999999</v>
      </c>
      <c r="AY234" s="145" t="s">
        <v>192</v>
      </c>
      <c r="AZ234" s="86">
        <v>8744.61</v>
      </c>
      <c r="BA234" s="84">
        <v>17</v>
      </c>
      <c r="BB234" s="87">
        <v>148658.37</v>
      </c>
      <c r="BC234" s="42">
        <f>BB234/(5280*11.67)</f>
        <v>2.4125959141543976</v>
      </c>
    </row>
    <row r="235" spans="2:55" x14ac:dyDescent="0.25">
      <c r="B235" s="57" t="s">
        <v>66</v>
      </c>
      <c r="G235" s="125">
        <v>11400</v>
      </c>
      <c r="H235" s="126">
        <v>11799</v>
      </c>
      <c r="I235" s="60" t="s">
        <v>642</v>
      </c>
      <c r="J235" s="60" t="s">
        <v>644</v>
      </c>
      <c r="K235" s="60" t="s">
        <v>654</v>
      </c>
      <c r="L235" s="59">
        <v>54</v>
      </c>
      <c r="M235" s="57">
        <v>20</v>
      </c>
      <c r="N235" s="57" t="s">
        <v>69</v>
      </c>
      <c r="AF235" s="61">
        <v>62271.25</v>
      </c>
      <c r="AY235" s="127"/>
      <c r="AZ235" s="57">
        <v>1674</v>
      </c>
      <c r="BA235" s="57">
        <v>24</v>
      </c>
      <c r="BB235" s="62">
        <v>40175</v>
      </c>
    </row>
    <row r="236" spans="2:55" x14ac:dyDescent="0.25">
      <c r="B236" s="57" t="s">
        <v>66</v>
      </c>
      <c r="G236" s="125">
        <v>4400</v>
      </c>
      <c r="H236" s="126">
        <v>4599</v>
      </c>
      <c r="I236" s="60" t="s">
        <v>644</v>
      </c>
      <c r="J236" s="60" t="s">
        <v>655</v>
      </c>
      <c r="K236" s="60" t="s">
        <v>654</v>
      </c>
      <c r="L236" s="59">
        <v>45</v>
      </c>
      <c r="M236" s="57">
        <v>20</v>
      </c>
      <c r="N236" s="57" t="s">
        <v>69</v>
      </c>
      <c r="AF236" s="61">
        <v>84561.8</v>
      </c>
      <c r="AY236" s="127"/>
      <c r="AZ236" s="57">
        <v>2273</v>
      </c>
      <c r="BA236" s="57">
        <v>24</v>
      </c>
      <c r="BB236" s="62">
        <v>54556</v>
      </c>
    </row>
    <row r="237" spans="2:55" x14ac:dyDescent="0.25">
      <c r="B237" s="57" t="s">
        <v>66</v>
      </c>
      <c r="G237" s="125">
        <v>5400</v>
      </c>
      <c r="H237" s="126">
        <v>5499</v>
      </c>
      <c r="I237" s="60" t="s">
        <v>656</v>
      </c>
      <c r="J237" s="60" t="s">
        <v>651</v>
      </c>
      <c r="K237" s="60" t="s">
        <v>75</v>
      </c>
      <c r="L237" s="59">
        <v>38</v>
      </c>
      <c r="M237" s="57">
        <v>20</v>
      </c>
      <c r="N237" s="57" t="s">
        <v>69</v>
      </c>
      <c r="AF237" s="61">
        <v>4149.3500000000004</v>
      </c>
      <c r="AY237" s="127"/>
      <c r="AZ237" s="57">
        <v>149</v>
      </c>
      <c r="BA237" s="57">
        <v>18</v>
      </c>
      <c r="BB237" s="62">
        <v>2677</v>
      </c>
    </row>
    <row r="238" spans="2:55" x14ac:dyDescent="0.25">
      <c r="B238" s="57" t="s">
        <v>66</v>
      </c>
      <c r="G238" s="125">
        <v>5000</v>
      </c>
      <c r="H238" s="126">
        <v>5399</v>
      </c>
      <c r="I238" s="60" t="s">
        <v>651</v>
      </c>
      <c r="J238" s="60" t="s">
        <v>650</v>
      </c>
      <c r="K238" s="60" t="s">
        <v>657</v>
      </c>
      <c r="L238" s="59">
        <v>26</v>
      </c>
      <c r="M238" s="57">
        <v>20</v>
      </c>
      <c r="N238" s="57" t="s">
        <v>69</v>
      </c>
      <c r="AF238" s="61">
        <v>68736.3</v>
      </c>
      <c r="AY238" s="127"/>
      <c r="AZ238" s="57">
        <v>1958</v>
      </c>
      <c r="BA238" s="57">
        <v>23</v>
      </c>
      <c r="BB238" s="62">
        <v>44346</v>
      </c>
    </row>
    <row r="239" spans="2:55" x14ac:dyDescent="0.25">
      <c r="B239" s="57" t="s">
        <v>66</v>
      </c>
      <c r="G239" s="125">
        <v>4600</v>
      </c>
      <c r="H239" s="126">
        <v>4699</v>
      </c>
      <c r="I239" s="60" t="s">
        <v>658</v>
      </c>
      <c r="J239" s="60" t="s">
        <v>642</v>
      </c>
      <c r="K239" s="60" t="s">
        <v>75</v>
      </c>
      <c r="L239" s="59">
        <v>58</v>
      </c>
      <c r="M239" s="57">
        <v>20</v>
      </c>
      <c r="N239" s="57" t="s">
        <v>69</v>
      </c>
      <c r="AF239" s="61">
        <v>10583.4</v>
      </c>
      <c r="AY239" s="127"/>
      <c r="AZ239" s="57">
        <v>310</v>
      </c>
      <c r="BA239" s="57">
        <v>22</v>
      </c>
      <c r="BB239" s="62">
        <v>6828</v>
      </c>
    </row>
    <row r="240" spans="2:55" x14ac:dyDescent="0.25">
      <c r="B240" s="57" t="s">
        <v>66</v>
      </c>
      <c r="G240" s="138">
        <v>4700</v>
      </c>
      <c r="H240" s="139">
        <v>4799</v>
      </c>
      <c r="I240" s="60" t="s">
        <v>659</v>
      </c>
      <c r="J240" s="60" t="s">
        <v>660</v>
      </c>
      <c r="K240" s="60" t="s">
        <v>661</v>
      </c>
      <c r="L240" s="59">
        <v>20</v>
      </c>
      <c r="M240" s="57">
        <v>21</v>
      </c>
      <c r="N240" s="57" t="s">
        <v>69</v>
      </c>
      <c r="AF240" s="61">
        <v>50263.4</v>
      </c>
      <c r="AY240" s="127"/>
      <c r="AZ240" s="57">
        <v>1158</v>
      </c>
      <c r="BA240" s="57">
        <v>28</v>
      </c>
      <c r="BB240" s="62">
        <v>32428</v>
      </c>
    </row>
    <row r="241" spans="2:55" x14ac:dyDescent="0.25">
      <c r="B241" s="57" t="s">
        <v>66</v>
      </c>
      <c r="G241" s="138">
        <v>400</v>
      </c>
      <c r="H241" s="139">
        <v>599</v>
      </c>
      <c r="I241" s="60" t="s">
        <v>662</v>
      </c>
      <c r="J241" s="60" t="s">
        <v>663</v>
      </c>
      <c r="K241" s="60" t="s">
        <v>206</v>
      </c>
      <c r="L241" s="59">
        <v>14</v>
      </c>
      <c r="M241" s="57">
        <v>21</v>
      </c>
      <c r="N241" s="57" t="s">
        <v>69</v>
      </c>
      <c r="AF241" s="61">
        <v>27952.7</v>
      </c>
      <c r="AY241" s="127"/>
      <c r="AZ241" s="57">
        <v>897</v>
      </c>
      <c r="BA241" s="57">
        <v>20</v>
      </c>
      <c r="BB241" s="62">
        <v>18034</v>
      </c>
    </row>
    <row r="242" spans="2:55" x14ac:dyDescent="0.25">
      <c r="B242" s="57" t="s">
        <v>66</v>
      </c>
      <c r="E242" s="58"/>
      <c r="F242" s="34"/>
      <c r="G242" s="121">
        <v>6900</v>
      </c>
      <c r="H242" s="122">
        <v>6999</v>
      </c>
      <c r="I242" s="67" t="s">
        <v>274</v>
      </c>
      <c r="J242" s="67" t="s">
        <v>275</v>
      </c>
      <c r="K242" s="67" t="s">
        <v>276</v>
      </c>
      <c r="L242" s="84">
        <v>41</v>
      </c>
      <c r="M242" s="57">
        <v>21</v>
      </c>
      <c r="N242" s="57" t="s">
        <v>69</v>
      </c>
      <c r="Q242" s="59"/>
      <c r="R242" s="59"/>
      <c r="S242" s="63"/>
      <c r="T242" s="59"/>
      <c r="V242" s="59"/>
      <c r="W242" s="61"/>
      <c r="X242" s="61"/>
      <c r="Y242" s="61"/>
      <c r="Z242" s="61"/>
      <c r="AA242" s="61"/>
      <c r="AC242" s="61"/>
      <c r="AD242" s="61"/>
      <c r="AF242" s="61">
        <v>8712.5500000000011</v>
      </c>
      <c r="AG242" s="106"/>
      <c r="AH242" s="34"/>
      <c r="AW242" s="61"/>
      <c r="AX242" s="61"/>
      <c r="AY242" s="124" t="s">
        <v>369</v>
      </c>
      <c r="AZ242" s="57">
        <v>312.261511855001</v>
      </c>
      <c r="BA242" s="57">
        <v>18</v>
      </c>
      <c r="BB242" s="62">
        <v>5621</v>
      </c>
      <c r="BC242" s="42">
        <f>BB242/(5280*11.67)</f>
        <v>9.1223936018280494E-2</v>
      </c>
    </row>
    <row r="243" spans="2:55" x14ac:dyDescent="0.3">
      <c r="B243" s="30" t="s">
        <v>66</v>
      </c>
      <c r="C243" s="30"/>
      <c r="D243" s="30" t="s">
        <v>163</v>
      </c>
      <c r="E243" s="31">
        <v>43282</v>
      </c>
      <c r="F243" s="40"/>
      <c r="G243" s="151">
        <v>200</v>
      </c>
      <c r="H243" s="152">
        <v>499</v>
      </c>
      <c r="I243" s="33" t="s">
        <v>152</v>
      </c>
      <c r="J243" s="33" t="s">
        <v>107</v>
      </c>
      <c r="K243" s="33" t="s">
        <v>153</v>
      </c>
      <c r="L243" s="37">
        <v>51.000785790292213</v>
      </c>
      <c r="M243" s="30">
        <v>21</v>
      </c>
      <c r="N243" s="57" t="s">
        <v>69</v>
      </c>
      <c r="AB243" s="59">
        <v>6</v>
      </c>
      <c r="AF243" s="61">
        <v>91627.5</v>
      </c>
      <c r="AI243" s="57" t="s">
        <v>97</v>
      </c>
      <c r="AK243" s="61">
        <v>91627.5</v>
      </c>
      <c r="AL243" s="61" t="str">
        <f>IF(AG243="","",AG243)</f>
        <v/>
      </c>
      <c r="AY243" s="128" t="s">
        <v>154</v>
      </c>
      <c r="AZ243" s="62">
        <v>2545.255317786271</v>
      </c>
      <c r="BA243" s="62">
        <v>23.999556969054293</v>
      </c>
      <c r="BB243" s="41">
        <v>61085</v>
      </c>
      <c r="BC243" s="42">
        <f>BB243/(5280*11.67)</f>
        <v>0.99135636571369223</v>
      </c>
    </row>
    <row r="244" spans="2:55" x14ac:dyDescent="0.3">
      <c r="B244" s="30" t="s">
        <v>66</v>
      </c>
      <c r="C244" s="30"/>
      <c r="D244" s="30" t="s">
        <v>163</v>
      </c>
      <c r="E244" s="31">
        <v>43282</v>
      </c>
      <c r="F244" s="40"/>
      <c r="G244" s="151">
        <v>400</v>
      </c>
      <c r="H244" s="152">
        <v>599</v>
      </c>
      <c r="I244" s="33" t="s">
        <v>155</v>
      </c>
      <c r="J244" s="33" t="s">
        <v>152</v>
      </c>
      <c r="K244" s="33" t="s">
        <v>75</v>
      </c>
      <c r="L244" s="37">
        <v>29.241756905965417</v>
      </c>
      <c r="M244" s="30">
        <v>21</v>
      </c>
      <c r="N244" s="57" t="s">
        <v>69</v>
      </c>
      <c r="AB244" s="57">
        <v>0</v>
      </c>
      <c r="AF244" s="61">
        <v>71077.679999999993</v>
      </c>
      <c r="AI244" s="57" t="s">
        <v>97</v>
      </c>
      <c r="AK244" s="61">
        <v>71077.679999999993</v>
      </c>
      <c r="AL244" s="61" t="str">
        <f>IF(AG244="","",AG244)</f>
        <v/>
      </c>
      <c r="AY244" s="128"/>
      <c r="AZ244" s="57">
        <v>1974.3799999999999</v>
      </c>
      <c r="BA244" s="57">
        <v>24</v>
      </c>
      <c r="BB244" s="41">
        <v>47385.119999999995</v>
      </c>
      <c r="BC244" s="42">
        <f>BB244/(5280*11.67)</f>
        <v>0.76901924125574506</v>
      </c>
    </row>
    <row r="245" spans="2:55" x14ac:dyDescent="0.25">
      <c r="B245" s="57" t="s">
        <v>66</v>
      </c>
      <c r="G245" s="138">
        <v>500</v>
      </c>
      <c r="H245" s="139">
        <v>599</v>
      </c>
      <c r="I245" s="60" t="s">
        <v>664</v>
      </c>
      <c r="J245" s="60" t="s">
        <v>665</v>
      </c>
      <c r="K245" s="60" t="s">
        <v>661</v>
      </c>
      <c r="L245" s="59">
        <v>25</v>
      </c>
      <c r="M245" s="57">
        <v>21</v>
      </c>
      <c r="N245" s="57" t="s">
        <v>69</v>
      </c>
      <c r="AF245" s="61">
        <v>52331.1</v>
      </c>
      <c r="AY245" s="127"/>
      <c r="AZ245" s="57">
        <v>1407</v>
      </c>
      <c r="BA245" s="57">
        <v>24</v>
      </c>
      <c r="BB245" s="62">
        <v>33762</v>
      </c>
    </row>
    <row r="246" spans="2:55" x14ac:dyDescent="0.3">
      <c r="B246" s="30"/>
      <c r="C246" s="30"/>
      <c r="D246" s="30"/>
      <c r="E246" s="31">
        <v>42917</v>
      </c>
      <c r="F246" s="32"/>
      <c r="G246" s="121"/>
      <c r="H246" s="122"/>
      <c r="I246" s="33" t="s">
        <v>114</v>
      </c>
      <c r="J246" s="33" t="s">
        <v>115</v>
      </c>
      <c r="K246" s="33" t="s">
        <v>75</v>
      </c>
      <c r="L246" s="37"/>
      <c r="M246" s="30">
        <v>21</v>
      </c>
      <c r="N246" s="30" t="s">
        <v>69</v>
      </c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6">
        <v>27956</v>
      </c>
      <c r="AG246" s="36"/>
      <c r="AH246" s="32"/>
      <c r="AI246" s="57" t="s">
        <v>142</v>
      </c>
      <c r="AJ246" s="37"/>
      <c r="AK246" s="36"/>
      <c r="AL246" s="36"/>
      <c r="AM246" s="30"/>
      <c r="AN246" s="36"/>
      <c r="AO246" s="36"/>
      <c r="AP246" s="30"/>
      <c r="AQ246" s="36"/>
      <c r="AR246" s="36"/>
      <c r="AS246" s="30"/>
      <c r="AT246" s="36"/>
      <c r="AU246" s="36"/>
      <c r="AV246" s="30"/>
      <c r="AW246" s="30"/>
      <c r="AX246" s="30"/>
      <c r="AY246" s="153" t="s">
        <v>166</v>
      </c>
      <c r="AZ246" s="30"/>
      <c r="BA246" s="30"/>
      <c r="BB246" s="41">
        <v>16943</v>
      </c>
      <c r="BC246" s="42">
        <f>BB246/(5280*11.67)</f>
        <v>0.27497013840201501</v>
      </c>
    </row>
    <row r="247" spans="2:55" x14ac:dyDescent="0.3">
      <c r="B247" s="30"/>
      <c r="C247" s="30"/>
      <c r="D247" s="30"/>
      <c r="E247" s="31">
        <v>42917</v>
      </c>
      <c r="F247" s="32"/>
      <c r="G247" s="121"/>
      <c r="H247" s="122"/>
      <c r="I247" s="33" t="s">
        <v>109</v>
      </c>
      <c r="J247" s="33" t="s">
        <v>110</v>
      </c>
      <c r="K247" s="33" t="s">
        <v>111</v>
      </c>
      <c r="L247" s="37"/>
      <c r="M247" s="30">
        <v>21</v>
      </c>
      <c r="N247" s="30" t="s">
        <v>69</v>
      </c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6">
        <v>57107</v>
      </c>
      <c r="AG247" s="36"/>
      <c r="AH247" s="32"/>
      <c r="AI247" s="30" t="s">
        <v>112</v>
      </c>
      <c r="AJ247" s="37" t="s">
        <v>113</v>
      </c>
      <c r="AK247" s="36">
        <v>50000</v>
      </c>
      <c r="AL247" s="36"/>
      <c r="AM247" s="30"/>
      <c r="AN247" s="36"/>
      <c r="AO247" s="36"/>
      <c r="AP247" s="30"/>
      <c r="AQ247" s="36"/>
      <c r="AR247" s="36"/>
      <c r="AS247" s="30"/>
      <c r="AT247" s="36"/>
      <c r="AU247" s="36"/>
      <c r="AV247" s="30"/>
      <c r="AW247" s="30"/>
      <c r="AX247" s="30"/>
      <c r="AY247" s="153" t="s">
        <v>166</v>
      </c>
      <c r="AZ247" s="30"/>
      <c r="BA247" s="30"/>
      <c r="BB247" s="41">
        <v>34610</v>
      </c>
      <c r="BC247" s="42">
        <f>BB247/(5280*11.67)</f>
        <v>0.56169016644595049</v>
      </c>
    </row>
    <row r="248" spans="2:55" x14ac:dyDescent="0.3">
      <c r="B248" s="30" t="s">
        <v>66</v>
      </c>
      <c r="C248" s="30"/>
      <c r="D248" s="30" t="s">
        <v>163</v>
      </c>
      <c r="E248" s="31">
        <v>43282</v>
      </c>
      <c r="F248" s="40"/>
      <c r="G248" s="151">
        <v>6700</v>
      </c>
      <c r="H248" s="152">
        <v>6799</v>
      </c>
      <c r="I248" s="33" t="s">
        <v>156</v>
      </c>
      <c r="J248" s="33" t="s">
        <v>152</v>
      </c>
      <c r="K248" s="33" t="s">
        <v>155</v>
      </c>
      <c r="L248" s="37">
        <v>2</v>
      </c>
      <c r="M248" s="30">
        <v>21</v>
      </c>
      <c r="N248" s="57" t="s">
        <v>69</v>
      </c>
      <c r="AB248" s="59">
        <v>0</v>
      </c>
      <c r="AF248" s="61">
        <v>14709.600000000002</v>
      </c>
      <c r="AI248" s="57" t="s">
        <v>97</v>
      </c>
      <c r="AK248" s="61">
        <v>14709.600000000002</v>
      </c>
      <c r="AL248" s="61" t="str">
        <f>IF(AG248="","",AG248)</f>
        <v/>
      </c>
      <c r="AY248" s="128"/>
      <c r="AZ248" s="62">
        <v>408.6</v>
      </c>
      <c r="BA248" s="62">
        <v>24.000000000000004</v>
      </c>
      <c r="BB248" s="41">
        <v>9806.4000000000015</v>
      </c>
      <c r="BC248" s="42">
        <f>BB248/(5280*11.67)</f>
        <v>0.15914933395653194</v>
      </c>
    </row>
    <row r="249" spans="2:55" x14ac:dyDescent="0.3">
      <c r="B249" s="30" t="s">
        <v>66</v>
      </c>
      <c r="C249" s="30"/>
      <c r="D249" s="30" t="s">
        <v>163</v>
      </c>
      <c r="E249" s="31">
        <v>43282</v>
      </c>
      <c r="F249" s="40"/>
      <c r="G249" s="151">
        <v>6500</v>
      </c>
      <c r="H249" s="152">
        <v>6699</v>
      </c>
      <c r="I249" s="33" t="s">
        <v>156</v>
      </c>
      <c r="J249" s="33" t="s">
        <v>152</v>
      </c>
      <c r="K249" s="33" t="s">
        <v>157</v>
      </c>
      <c r="L249" s="37">
        <v>53.977723345801195</v>
      </c>
      <c r="M249" s="30">
        <v>21</v>
      </c>
      <c r="N249" s="57" t="s">
        <v>69</v>
      </c>
      <c r="AB249" s="57">
        <v>4</v>
      </c>
      <c r="AF249" s="61">
        <v>45316.5</v>
      </c>
      <c r="AI249" s="57" t="s">
        <v>97</v>
      </c>
      <c r="AK249" s="61">
        <v>45316.5</v>
      </c>
      <c r="AL249" s="61" t="str">
        <f>IF(AG249="","",AG249)</f>
        <v/>
      </c>
      <c r="AY249" s="128"/>
      <c r="AZ249" s="57">
        <v>1316.5660123774539</v>
      </c>
      <c r="BA249" s="57">
        <v>22.94681749033229</v>
      </c>
      <c r="BB249" s="41">
        <v>30211</v>
      </c>
      <c r="BC249" s="42">
        <f>BB249/(5280*11.67)</f>
        <v>0.49029822648074578</v>
      </c>
    </row>
    <row r="250" spans="2:55" x14ac:dyDescent="0.25">
      <c r="B250" s="57" t="s">
        <v>66</v>
      </c>
      <c r="F250" s="57"/>
      <c r="G250" s="121">
        <v>200</v>
      </c>
      <c r="H250" s="122">
        <v>399</v>
      </c>
      <c r="I250" s="60" t="s">
        <v>276</v>
      </c>
      <c r="J250" s="60" t="s">
        <v>275</v>
      </c>
      <c r="K250" s="60" t="s">
        <v>277</v>
      </c>
      <c r="L250" s="84">
        <v>52.759037111334003</v>
      </c>
      <c r="M250" s="57">
        <v>21</v>
      </c>
      <c r="N250" s="57" t="s">
        <v>69</v>
      </c>
      <c r="AF250" s="61">
        <v>38633.75</v>
      </c>
      <c r="AH250" s="57"/>
      <c r="AQ250" s="57"/>
      <c r="AR250" s="57"/>
      <c r="AT250" s="57"/>
      <c r="AU250" s="57"/>
      <c r="AY250" s="124" t="s">
        <v>370</v>
      </c>
      <c r="AZ250" s="57">
        <v>1704.5485143992798</v>
      </c>
      <c r="BA250" s="57">
        <v>14.622640417356566</v>
      </c>
      <c r="BB250" s="62">
        <v>24925</v>
      </c>
      <c r="BC250" s="42">
        <f>BB250/(5280*11.67)</f>
        <v>0.40451104879125444</v>
      </c>
    </row>
    <row r="251" spans="2:55" ht="14.4" thickBot="1" x14ac:dyDescent="0.3">
      <c r="B251" s="57" t="s">
        <v>66</v>
      </c>
      <c r="G251" s="138">
        <v>4800</v>
      </c>
      <c r="H251" s="139">
        <v>5099</v>
      </c>
      <c r="I251" s="60" t="s">
        <v>206</v>
      </c>
      <c r="J251" s="60" t="s">
        <v>659</v>
      </c>
      <c r="K251" s="60" t="s">
        <v>663</v>
      </c>
      <c r="L251" s="59">
        <v>55</v>
      </c>
      <c r="M251" s="57">
        <v>21</v>
      </c>
      <c r="N251" s="57" t="s">
        <v>69</v>
      </c>
      <c r="AF251" s="61">
        <v>103527.6</v>
      </c>
      <c r="AY251" s="127"/>
      <c r="AZ251" s="57">
        <v>2450</v>
      </c>
      <c r="BA251" s="57">
        <v>27</v>
      </c>
      <c r="BB251" s="62">
        <v>66792</v>
      </c>
    </row>
    <row r="252" spans="2:55" x14ac:dyDescent="0.25">
      <c r="B252" s="57" t="s">
        <v>66</v>
      </c>
      <c r="G252" s="154">
        <v>4800</v>
      </c>
      <c r="H252" s="155">
        <v>4999</v>
      </c>
      <c r="I252" s="60" t="s">
        <v>118</v>
      </c>
      <c r="J252" s="60" t="s">
        <v>659</v>
      </c>
      <c r="K252" s="60" t="s">
        <v>662</v>
      </c>
      <c r="L252" s="59">
        <v>51</v>
      </c>
      <c r="M252" s="57">
        <v>21</v>
      </c>
      <c r="N252" s="57" t="s">
        <v>69</v>
      </c>
      <c r="AF252" s="61">
        <v>66095.100000000006</v>
      </c>
      <c r="AY252" s="127"/>
      <c r="AZ252" s="57">
        <v>1653</v>
      </c>
      <c r="BA252" s="57">
        <v>26</v>
      </c>
      <c r="BB252" s="62">
        <v>42642</v>
      </c>
    </row>
    <row r="253" spans="2:55" x14ac:dyDescent="0.25">
      <c r="B253" s="57" t="s">
        <v>66</v>
      </c>
      <c r="G253" s="138">
        <v>500</v>
      </c>
      <c r="H253" s="139">
        <v>599</v>
      </c>
      <c r="I253" s="60" t="s">
        <v>665</v>
      </c>
      <c r="J253" s="60" t="s">
        <v>664</v>
      </c>
      <c r="K253" s="60" t="s">
        <v>661</v>
      </c>
      <c r="L253" s="59">
        <v>24</v>
      </c>
      <c r="M253" s="57">
        <v>21</v>
      </c>
      <c r="N253" s="57" t="s">
        <v>69</v>
      </c>
      <c r="AF253" s="61">
        <v>41704.300000000003</v>
      </c>
      <c r="AY253" s="127"/>
      <c r="AZ253" s="57">
        <v>1121</v>
      </c>
      <c r="BA253" s="57">
        <v>24</v>
      </c>
      <c r="BB253" s="62">
        <v>26906</v>
      </c>
    </row>
    <row r="254" spans="2:55" x14ac:dyDescent="0.25">
      <c r="B254" s="57" t="s">
        <v>66</v>
      </c>
      <c r="F254" s="57"/>
      <c r="G254" s="138">
        <v>115</v>
      </c>
      <c r="H254" s="139">
        <v>499</v>
      </c>
      <c r="I254" s="60" t="s">
        <v>193</v>
      </c>
      <c r="J254" s="60" t="s">
        <v>108</v>
      </c>
      <c r="K254" s="60" t="s">
        <v>242</v>
      </c>
      <c r="L254" s="59">
        <v>44.191383837714412</v>
      </c>
      <c r="M254" s="57">
        <v>21</v>
      </c>
      <c r="N254" s="57" t="s">
        <v>69</v>
      </c>
      <c r="AF254" s="61">
        <v>48178.618999999962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27"/>
      <c r="AZ254" s="57">
        <v>1422.2999999999988</v>
      </c>
      <c r="BA254" s="57">
        <v>22</v>
      </c>
      <c r="BB254" s="57">
        <v>31082.979999999974</v>
      </c>
      <c r="BC254" s="57"/>
    </row>
    <row r="255" spans="2:55" x14ac:dyDescent="0.25">
      <c r="B255" s="57" t="s">
        <v>66</v>
      </c>
      <c r="G255" s="138">
        <v>300</v>
      </c>
      <c r="H255" s="139">
        <v>599</v>
      </c>
      <c r="I255" s="60" t="s">
        <v>663</v>
      </c>
      <c r="J255" s="60" t="s">
        <v>661</v>
      </c>
      <c r="K255" s="60" t="s">
        <v>203</v>
      </c>
      <c r="L255" s="59">
        <v>45</v>
      </c>
      <c r="M255" s="57">
        <v>21</v>
      </c>
      <c r="N255" s="57" t="s">
        <v>69</v>
      </c>
      <c r="AF255" s="61">
        <v>89424.150000000009</v>
      </c>
      <c r="AY255" s="127"/>
      <c r="AZ255" s="57">
        <v>1950</v>
      </c>
      <c r="BA255" s="57">
        <v>30</v>
      </c>
      <c r="BB255" s="62">
        <v>57693</v>
      </c>
    </row>
    <row r="256" spans="2:55" x14ac:dyDescent="0.3">
      <c r="B256" s="57" t="s">
        <v>74</v>
      </c>
      <c r="D256" s="57" t="s">
        <v>782</v>
      </c>
      <c r="G256" s="156">
        <v>9900</v>
      </c>
      <c r="H256" s="157">
        <v>11699</v>
      </c>
      <c r="I256" s="60" t="s">
        <v>278</v>
      </c>
      <c r="J256" s="60" t="s">
        <v>94</v>
      </c>
      <c r="K256" s="60" t="s">
        <v>116</v>
      </c>
      <c r="L256" s="64">
        <v>72.774033063006868</v>
      </c>
      <c r="M256" s="57">
        <v>22</v>
      </c>
      <c r="N256" s="57" t="s">
        <v>102</v>
      </c>
      <c r="AF256" s="61">
        <v>100000</v>
      </c>
      <c r="AY256" s="124" t="s">
        <v>371</v>
      </c>
      <c r="AZ256" s="57">
        <v>9967.872099744267</v>
      </c>
      <c r="BA256" s="57">
        <v>19.298000423273404</v>
      </c>
      <c r="BB256" s="62">
        <v>192360</v>
      </c>
      <c r="BC256" s="42">
        <f>BB256/(5280*11.67)</f>
        <v>3.1218353197787647</v>
      </c>
    </row>
    <row r="257" spans="2:55" x14ac:dyDescent="0.25">
      <c r="B257" s="57" t="s">
        <v>74</v>
      </c>
      <c r="D257" s="57" t="s">
        <v>783</v>
      </c>
      <c r="F257" s="57"/>
      <c r="G257" s="138">
        <v>7500</v>
      </c>
      <c r="H257" s="139">
        <v>9849</v>
      </c>
      <c r="I257" s="60" t="s">
        <v>666</v>
      </c>
      <c r="J257" s="60" t="s">
        <v>94</v>
      </c>
      <c r="K257" s="60" t="s">
        <v>195</v>
      </c>
      <c r="L257" s="59">
        <v>40</v>
      </c>
      <c r="M257" s="57">
        <v>22</v>
      </c>
      <c r="N257" s="57" t="s">
        <v>102</v>
      </c>
      <c r="AF257" s="61">
        <v>638144.1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37" t="s">
        <v>667</v>
      </c>
      <c r="AZ257" s="57">
        <v>20702.229070531808</v>
      </c>
      <c r="BA257" s="57">
        <v>18.68175637910014</v>
      </c>
      <c r="BB257" s="57">
        <v>386754</v>
      </c>
      <c r="BC257" s="57"/>
    </row>
    <row r="258" spans="2:55" x14ac:dyDescent="0.25">
      <c r="B258" s="57" t="s">
        <v>66</v>
      </c>
      <c r="F258" s="57"/>
      <c r="G258" s="138">
        <v>8100</v>
      </c>
      <c r="H258" s="139">
        <v>8299</v>
      </c>
      <c r="I258" s="60" t="s">
        <v>668</v>
      </c>
      <c r="J258" s="60" t="s">
        <v>75</v>
      </c>
      <c r="K258" s="60" t="s">
        <v>75</v>
      </c>
      <c r="L258" s="59">
        <v>52</v>
      </c>
      <c r="M258" s="57">
        <v>22</v>
      </c>
      <c r="N258" s="57" t="s">
        <v>69</v>
      </c>
      <c r="AF258" s="61">
        <v>24711.65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688.77197820072388</v>
      </c>
      <c r="BA258" s="57">
        <v>23.146992770594167</v>
      </c>
      <c r="BB258" s="57">
        <v>15943</v>
      </c>
      <c r="BC258" s="57"/>
    </row>
    <row r="259" spans="2:55" x14ac:dyDescent="0.25">
      <c r="B259" s="57" t="s">
        <v>66</v>
      </c>
      <c r="F259" s="57"/>
      <c r="G259" s="138">
        <v>6200</v>
      </c>
      <c r="H259" s="139">
        <v>6299</v>
      </c>
      <c r="I259" s="60" t="s">
        <v>669</v>
      </c>
      <c r="J259" s="60" t="s">
        <v>670</v>
      </c>
      <c r="K259" s="60" t="s">
        <v>668</v>
      </c>
      <c r="L259" s="59">
        <v>28</v>
      </c>
      <c r="M259" s="57">
        <v>22</v>
      </c>
      <c r="N259" s="57" t="s">
        <v>69</v>
      </c>
      <c r="AF259" s="61">
        <v>22909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641.12385143677307</v>
      </c>
      <c r="BA259" s="57">
        <v>23.053268049344421</v>
      </c>
      <c r="BB259" s="57">
        <v>14780</v>
      </c>
      <c r="BC259" s="57"/>
    </row>
    <row r="260" spans="2:55" x14ac:dyDescent="0.25">
      <c r="B260" s="57" t="s">
        <v>66</v>
      </c>
      <c r="F260" s="57"/>
      <c r="G260" s="158">
        <v>8100</v>
      </c>
      <c r="H260" s="159">
        <v>8199</v>
      </c>
      <c r="I260" s="60" t="s">
        <v>671</v>
      </c>
      <c r="J260" s="60" t="s">
        <v>672</v>
      </c>
      <c r="K260" s="60" t="s">
        <v>75</v>
      </c>
      <c r="L260" s="59">
        <v>46</v>
      </c>
      <c r="M260" s="57">
        <v>22</v>
      </c>
      <c r="N260" s="57" t="s">
        <v>69</v>
      </c>
      <c r="AF260" s="61">
        <v>28117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907.00719957110903</v>
      </c>
      <c r="BA260" s="57">
        <v>20</v>
      </c>
      <c r="BB260" s="57">
        <v>18140</v>
      </c>
      <c r="BC260" s="57"/>
    </row>
    <row r="261" spans="2:55" x14ac:dyDescent="0.25">
      <c r="B261" s="57" t="s">
        <v>66</v>
      </c>
      <c r="F261" s="57"/>
      <c r="G261" s="158">
        <v>7800</v>
      </c>
      <c r="H261" s="159">
        <v>8299</v>
      </c>
      <c r="I261" s="60" t="s">
        <v>670</v>
      </c>
      <c r="J261" s="60" t="s">
        <v>673</v>
      </c>
      <c r="K261" s="60" t="s">
        <v>75</v>
      </c>
      <c r="L261" s="59">
        <v>38</v>
      </c>
      <c r="M261" s="57">
        <v>22</v>
      </c>
      <c r="N261" s="57" t="s">
        <v>69</v>
      </c>
      <c r="AF261" s="61">
        <v>99939.35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2782.6885884230901</v>
      </c>
      <c r="BA261" s="57">
        <v>23.170756608643082</v>
      </c>
      <c r="BB261" s="57">
        <v>64477</v>
      </c>
      <c r="BC261" s="57"/>
    </row>
    <row r="262" spans="2:55" ht="14.4" thickBot="1" x14ac:dyDescent="0.3">
      <c r="B262" s="57" t="s">
        <v>66</v>
      </c>
      <c r="F262" s="57"/>
      <c r="G262" s="160">
        <v>7800</v>
      </c>
      <c r="H262" s="161">
        <v>7899</v>
      </c>
      <c r="I262" s="60" t="s">
        <v>674</v>
      </c>
      <c r="J262" s="60" t="s">
        <v>675</v>
      </c>
      <c r="K262" s="60" t="s">
        <v>670</v>
      </c>
      <c r="L262" s="59">
        <v>28</v>
      </c>
      <c r="M262" s="57">
        <v>22</v>
      </c>
      <c r="N262" s="57" t="s">
        <v>69</v>
      </c>
      <c r="AF262" s="61">
        <v>20301.900000000001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467.77450577968602</v>
      </c>
      <c r="BA262" s="57">
        <v>28</v>
      </c>
      <c r="BB262" s="57">
        <v>13098</v>
      </c>
      <c r="BC262" s="57"/>
    </row>
    <row r="263" spans="2:55" x14ac:dyDescent="0.25">
      <c r="B263" s="57" t="s">
        <v>66</v>
      </c>
      <c r="F263" s="57"/>
      <c r="G263" s="162">
        <v>6300</v>
      </c>
      <c r="H263" s="163">
        <v>6399</v>
      </c>
      <c r="I263" s="60" t="s">
        <v>676</v>
      </c>
      <c r="J263" s="60" t="s">
        <v>668</v>
      </c>
      <c r="K263" s="60" t="s">
        <v>673</v>
      </c>
      <c r="L263" s="59">
        <v>33</v>
      </c>
      <c r="M263" s="57">
        <v>22</v>
      </c>
      <c r="N263" s="57" t="s">
        <v>69</v>
      </c>
      <c r="AF263" s="61">
        <v>17727.350000000002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476.52437535020698</v>
      </c>
      <c r="BA263" s="57">
        <v>24</v>
      </c>
      <c r="BB263" s="57">
        <v>11437</v>
      </c>
      <c r="BC263" s="57"/>
    </row>
    <row r="264" spans="2:55" x14ac:dyDescent="0.25">
      <c r="B264" s="57" t="s">
        <v>66</v>
      </c>
      <c r="F264" s="57"/>
      <c r="G264" s="164">
        <v>8100</v>
      </c>
      <c r="H264" s="165">
        <v>8199</v>
      </c>
      <c r="I264" s="60" t="s">
        <v>677</v>
      </c>
      <c r="J264" s="60" t="s">
        <v>672</v>
      </c>
      <c r="K264" s="60" t="s">
        <v>75</v>
      </c>
      <c r="L264" s="59">
        <v>50</v>
      </c>
      <c r="M264" s="57">
        <v>22</v>
      </c>
      <c r="N264" s="57" t="s">
        <v>69</v>
      </c>
      <c r="AF264" s="61">
        <v>14196.45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457.96296427922903</v>
      </c>
      <c r="BA264" s="57">
        <v>20</v>
      </c>
      <c r="BB264" s="57">
        <v>9159</v>
      </c>
      <c r="BC264" s="57"/>
    </row>
    <row r="265" spans="2:55" x14ac:dyDescent="0.25">
      <c r="B265" s="57" t="s">
        <v>66</v>
      </c>
      <c r="F265" s="57"/>
      <c r="G265" s="138">
        <v>5900</v>
      </c>
      <c r="H265" s="139">
        <v>6599</v>
      </c>
      <c r="I265" s="60" t="s">
        <v>672</v>
      </c>
      <c r="J265" s="60" t="s">
        <v>75</v>
      </c>
      <c r="K265" s="60" t="s">
        <v>670</v>
      </c>
      <c r="L265" s="59">
        <v>42</v>
      </c>
      <c r="M265" s="57">
        <v>22</v>
      </c>
      <c r="N265" s="57" t="s">
        <v>69</v>
      </c>
      <c r="AF265" s="61">
        <v>97240.8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2873.3705843047496</v>
      </c>
      <c r="BA265" s="57">
        <v>21.833591651102605</v>
      </c>
      <c r="BB265" s="57">
        <v>62736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678</v>
      </c>
      <c r="J266" s="60" t="s">
        <v>672</v>
      </c>
      <c r="K266" s="60" t="s">
        <v>75</v>
      </c>
      <c r="L266" s="59">
        <v>42</v>
      </c>
      <c r="M266" s="57">
        <v>22</v>
      </c>
      <c r="N266" s="57" t="s">
        <v>69</v>
      </c>
      <c r="AF266" s="61">
        <v>5651.3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165.710492193166</v>
      </c>
      <c r="BA266" s="57">
        <v>22</v>
      </c>
      <c r="BB266" s="57">
        <v>3646</v>
      </c>
      <c r="BC266" s="57"/>
    </row>
    <row r="267" spans="2:55" x14ac:dyDescent="0.25">
      <c r="B267" s="57" t="s">
        <v>74</v>
      </c>
      <c r="D267" s="57" t="s">
        <v>784</v>
      </c>
      <c r="F267" s="57"/>
      <c r="G267" s="138">
        <v>9900</v>
      </c>
      <c r="H267" s="139">
        <v>10499</v>
      </c>
      <c r="I267" s="60" t="s">
        <v>679</v>
      </c>
      <c r="J267" s="60" t="s">
        <v>680</v>
      </c>
      <c r="K267" s="60" t="s">
        <v>681</v>
      </c>
      <c r="L267" s="59">
        <v>20</v>
      </c>
      <c r="M267" s="57">
        <v>22</v>
      </c>
      <c r="N267" s="57" t="s">
        <v>102</v>
      </c>
      <c r="AF267" s="61">
        <v>102677.84999999999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3889.3638534799047</v>
      </c>
      <c r="BA267" s="57">
        <v>15.99978874291287</v>
      </c>
      <c r="BB267" s="57">
        <v>62229</v>
      </c>
      <c r="BC267" s="57"/>
    </row>
    <row r="268" spans="2:55" x14ac:dyDescent="0.25">
      <c r="B268" s="57" t="s">
        <v>66</v>
      </c>
      <c r="F268" s="57"/>
      <c r="G268" s="138">
        <v>8100</v>
      </c>
      <c r="H268" s="139">
        <v>8299</v>
      </c>
      <c r="I268" s="60" t="s">
        <v>682</v>
      </c>
      <c r="J268" s="60" t="s">
        <v>669</v>
      </c>
      <c r="K268" s="60" t="s">
        <v>75</v>
      </c>
      <c r="L268" s="59">
        <v>53</v>
      </c>
      <c r="M268" s="57">
        <v>22</v>
      </c>
      <c r="N268" s="57" t="s">
        <v>69</v>
      </c>
      <c r="AF268" s="61">
        <v>14872.25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399.78446963268698</v>
      </c>
      <c r="BA268" s="57">
        <v>24</v>
      </c>
      <c r="BB268" s="57">
        <v>9595</v>
      </c>
      <c r="BC268" s="57"/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683</v>
      </c>
      <c r="J269" s="60" t="s">
        <v>75</v>
      </c>
      <c r="K269" s="60" t="s">
        <v>672</v>
      </c>
      <c r="L269" s="59">
        <v>81</v>
      </c>
      <c r="M269" s="57">
        <v>22</v>
      </c>
      <c r="N269" s="57" t="s">
        <v>69</v>
      </c>
      <c r="AF269" s="61">
        <v>5707.1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167.346731231159</v>
      </c>
      <c r="BA269" s="57">
        <v>22</v>
      </c>
      <c r="BB269" s="57">
        <v>3682</v>
      </c>
      <c r="BC269" s="57"/>
    </row>
    <row r="270" spans="2:55" x14ac:dyDescent="0.25">
      <c r="B270" s="57" t="s">
        <v>66</v>
      </c>
      <c r="F270" s="57"/>
      <c r="G270" s="138"/>
      <c r="H270" s="139"/>
      <c r="I270" s="60" t="s">
        <v>790</v>
      </c>
      <c r="J270" s="60" t="s">
        <v>687</v>
      </c>
      <c r="K270" s="60" t="s">
        <v>75</v>
      </c>
      <c r="L270" s="59">
        <v>48</v>
      </c>
      <c r="M270" s="57">
        <v>23</v>
      </c>
      <c r="N270" s="57" t="s">
        <v>69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BB270" s="57"/>
      <c r="BC270" s="57"/>
    </row>
    <row r="271" spans="2:55" x14ac:dyDescent="0.25">
      <c r="B271" s="57" t="s">
        <v>66</v>
      </c>
      <c r="F271" s="57"/>
      <c r="G271" s="138"/>
      <c r="H271" s="139"/>
      <c r="I271" s="60" t="s">
        <v>789</v>
      </c>
      <c r="J271" s="60" t="s">
        <v>687</v>
      </c>
      <c r="K271" s="60" t="s">
        <v>75</v>
      </c>
      <c r="L271" s="59">
        <v>56</v>
      </c>
      <c r="M271" s="57">
        <v>23</v>
      </c>
      <c r="N271" s="57" t="s">
        <v>69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BB271" s="57"/>
      <c r="BC271" s="57"/>
    </row>
    <row r="272" spans="2:55" x14ac:dyDescent="0.25">
      <c r="B272" s="57" t="s">
        <v>66</v>
      </c>
      <c r="F272" s="57"/>
      <c r="G272" s="138">
        <v>8500</v>
      </c>
      <c r="H272" s="139">
        <v>8699</v>
      </c>
      <c r="I272" s="60" t="s">
        <v>687</v>
      </c>
      <c r="J272" s="60" t="s">
        <v>685</v>
      </c>
      <c r="K272" s="60" t="s">
        <v>75</v>
      </c>
      <c r="L272" s="59">
        <v>34.96950700410185</v>
      </c>
      <c r="M272" s="57">
        <v>23</v>
      </c>
      <c r="N272" s="57" t="s">
        <v>69</v>
      </c>
      <c r="AF272" s="61">
        <v>43259.507999999892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1162.8899999999969</v>
      </c>
      <c r="BA272" s="57">
        <v>24</v>
      </c>
      <c r="BB272" s="57">
        <v>27909.359999999928</v>
      </c>
      <c r="BC272" s="57"/>
    </row>
    <row r="273" spans="2:55" x14ac:dyDescent="0.25">
      <c r="B273" s="57" t="s">
        <v>66</v>
      </c>
      <c r="F273" s="57"/>
      <c r="G273" s="138"/>
      <c r="H273" s="139"/>
      <c r="I273" s="60" t="s">
        <v>788</v>
      </c>
      <c r="J273" s="60" t="s">
        <v>685</v>
      </c>
      <c r="K273" s="60" t="s">
        <v>75</v>
      </c>
      <c r="L273" s="59">
        <v>84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/>
      <c r="BC273" s="57"/>
    </row>
    <row r="274" spans="2:55" x14ac:dyDescent="0.25">
      <c r="B274" s="57" t="s">
        <v>66</v>
      </c>
      <c r="F274" s="57"/>
      <c r="G274" s="138"/>
      <c r="H274" s="139"/>
      <c r="I274" s="60" t="s">
        <v>792</v>
      </c>
      <c r="J274" s="60" t="s">
        <v>685</v>
      </c>
      <c r="K274" s="60" t="s">
        <v>75</v>
      </c>
      <c r="L274" s="59">
        <v>60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/>
      <c r="BC274" s="57"/>
    </row>
    <row r="275" spans="2:55" x14ac:dyDescent="0.25">
      <c r="B275" s="57" t="s">
        <v>66</v>
      </c>
      <c r="F275" s="57"/>
      <c r="G275" s="138"/>
      <c r="H275" s="139"/>
      <c r="I275" s="60" t="s">
        <v>787</v>
      </c>
      <c r="J275" s="60" t="s">
        <v>685</v>
      </c>
      <c r="K275" s="60" t="s">
        <v>75</v>
      </c>
      <c r="L275" s="59">
        <v>65</v>
      </c>
      <c r="M275" s="57">
        <v>23</v>
      </c>
      <c r="N275" s="57" t="s">
        <v>69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BB275" s="57"/>
      <c r="BC275" s="57"/>
    </row>
    <row r="276" spans="2:55" x14ac:dyDescent="0.25">
      <c r="B276" s="57" t="s">
        <v>66</v>
      </c>
      <c r="F276" s="57"/>
      <c r="G276" s="138">
        <v>8000</v>
      </c>
      <c r="H276" s="139">
        <v>8799</v>
      </c>
      <c r="I276" s="60" t="s">
        <v>685</v>
      </c>
      <c r="J276" s="60" t="s">
        <v>688</v>
      </c>
      <c r="K276" s="60" t="s">
        <v>689</v>
      </c>
      <c r="L276" s="59">
        <v>44</v>
      </c>
      <c r="M276" s="57">
        <v>23</v>
      </c>
      <c r="N276" s="57" t="s">
        <v>69</v>
      </c>
      <c r="AF276" s="61">
        <v>199410.6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5482.3638296722675</v>
      </c>
      <c r="BA276" s="57">
        <v>23.46651991677297</v>
      </c>
      <c r="BB276" s="57">
        <v>128652</v>
      </c>
      <c r="BC276" s="57"/>
    </row>
    <row r="277" spans="2:55" x14ac:dyDescent="0.25">
      <c r="B277" s="57" t="s">
        <v>66</v>
      </c>
      <c r="F277" s="57"/>
      <c r="G277" s="138"/>
      <c r="H277" s="139"/>
      <c r="I277" s="60" t="s">
        <v>786</v>
      </c>
      <c r="J277" s="60" t="s">
        <v>685</v>
      </c>
      <c r="K277" s="60" t="s">
        <v>347</v>
      </c>
      <c r="L277" s="59">
        <v>37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/>
      <c r="BC277" s="57"/>
    </row>
    <row r="278" spans="2:55" x14ac:dyDescent="0.25">
      <c r="B278" s="57" t="s">
        <v>66</v>
      </c>
      <c r="F278" s="57"/>
      <c r="G278" s="138">
        <v>6100</v>
      </c>
      <c r="H278" s="139">
        <v>6299</v>
      </c>
      <c r="I278" s="60" t="s">
        <v>690</v>
      </c>
      <c r="J278" s="60" t="s">
        <v>75</v>
      </c>
      <c r="K278" s="60" t="s">
        <v>689</v>
      </c>
      <c r="L278" s="59">
        <v>50</v>
      </c>
      <c r="M278" s="57">
        <v>23</v>
      </c>
      <c r="N278" s="57" t="s">
        <v>69</v>
      </c>
      <c r="AF278" s="61">
        <v>43984.35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1218.950192693359</v>
      </c>
      <c r="BA278" s="57">
        <v>23.279868340886807</v>
      </c>
      <c r="BB278" s="57">
        <v>28377</v>
      </c>
      <c r="BC278" s="57"/>
    </row>
    <row r="279" spans="2:55" x14ac:dyDescent="0.25">
      <c r="B279" s="57" t="s">
        <v>66</v>
      </c>
      <c r="F279" s="57"/>
      <c r="G279" s="138"/>
      <c r="H279" s="139"/>
      <c r="I279" s="60" t="s">
        <v>791</v>
      </c>
      <c r="J279" s="60" t="s">
        <v>685</v>
      </c>
      <c r="K279" s="60" t="s">
        <v>75</v>
      </c>
      <c r="L279" s="59">
        <v>60</v>
      </c>
      <c r="M279" s="57">
        <v>23</v>
      </c>
      <c r="N279" s="57" t="s">
        <v>69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BB279" s="57"/>
      <c r="BC279" s="57"/>
    </row>
    <row r="280" spans="2:55" x14ac:dyDescent="0.25">
      <c r="B280" s="57" t="s">
        <v>66</v>
      </c>
      <c r="F280" s="57"/>
      <c r="G280" s="138">
        <v>6200</v>
      </c>
      <c r="H280" s="139">
        <v>6299</v>
      </c>
      <c r="I280" s="60" t="s">
        <v>691</v>
      </c>
      <c r="J280" s="60" t="s">
        <v>692</v>
      </c>
      <c r="K280" s="60" t="s">
        <v>75</v>
      </c>
      <c r="L280" s="59">
        <v>81</v>
      </c>
      <c r="M280" s="57">
        <v>23</v>
      </c>
      <c r="N280" s="57" t="s">
        <v>69</v>
      </c>
      <c r="AF280" s="61">
        <v>14365.4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463</v>
      </c>
      <c r="BA280" s="57">
        <v>20</v>
      </c>
      <c r="BB280" s="57">
        <v>9268</v>
      </c>
      <c r="BC280" s="57"/>
    </row>
    <row r="281" spans="2:55" x14ac:dyDescent="0.25">
      <c r="B281" s="57" t="s">
        <v>66</v>
      </c>
      <c r="F281" s="57"/>
      <c r="G281" s="138">
        <v>8100</v>
      </c>
      <c r="H281" s="139">
        <v>8199</v>
      </c>
      <c r="I281" s="60" t="s">
        <v>692</v>
      </c>
      <c r="J281" s="60" t="s">
        <v>693</v>
      </c>
      <c r="K281" s="60" t="s">
        <v>690</v>
      </c>
      <c r="L281" s="59">
        <v>32</v>
      </c>
      <c r="M281" s="57">
        <v>23</v>
      </c>
      <c r="N281" s="57" t="s">
        <v>69</v>
      </c>
      <c r="AF281" s="61">
        <v>25040.25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621.35167483707505</v>
      </c>
      <c r="BA281" s="57">
        <v>25.999768978229618</v>
      </c>
      <c r="BB281" s="57">
        <v>16155</v>
      </c>
      <c r="BC281" s="57"/>
    </row>
    <row r="282" spans="2:55" x14ac:dyDescent="0.25">
      <c r="B282" s="57" t="s">
        <v>66</v>
      </c>
      <c r="F282" s="57"/>
      <c r="G282" s="138"/>
      <c r="H282" s="139"/>
      <c r="I282" s="60" t="s">
        <v>785</v>
      </c>
      <c r="J282" s="60" t="s">
        <v>685</v>
      </c>
      <c r="K282" s="60" t="s">
        <v>75</v>
      </c>
      <c r="L282" s="59">
        <v>34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/>
      <c r="BC282" s="57"/>
    </row>
    <row r="283" spans="2:55" x14ac:dyDescent="0.25">
      <c r="B283" s="57" t="s">
        <v>66</v>
      </c>
      <c r="F283" s="57"/>
      <c r="G283" s="138">
        <v>6900</v>
      </c>
      <c r="H283" s="139">
        <v>7299</v>
      </c>
      <c r="I283" s="60" t="s">
        <v>694</v>
      </c>
      <c r="J283" s="60" t="s">
        <v>695</v>
      </c>
      <c r="K283" s="60" t="s">
        <v>279</v>
      </c>
      <c r="L283" s="59">
        <v>21</v>
      </c>
      <c r="M283" s="57">
        <v>23</v>
      </c>
      <c r="N283" s="57" t="s">
        <v>69</v>
      </c>
      <c r="AF283" s="61">
        <v>66363.25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2100.9802219513867</v>
      </c>
      <c r="BA283" s="57">
        <v>20.378583078822846</v>
      </c>
      <c r="BB283" s="57">
        <v>42815</v>
      </c>
      <c r="BC283" s="57"/>
    </row>
    <row r="284" spans="2:55" x14ac:dyDescent="0.25">
      <c r="B284" s="57" t="s">
        <v>66</v>
      </c>
      <c r="F284" s="57"/>
      <c r="G284" s="125">
        <v>5900</v>
      </c>
      <c r="H284" s="126">
        <v>5999</v>
      </c>
      <c r="I284" s="60" t="s">
        <v>696</v>
      </c>
      <c r="J284" s="60" t="s">
        <v>697</v>
      </c>
      <c r="K284" s="60" t="s">
        <v>75</v>
      </c>
      <c r="L284" s="59">
        <v>54</v>
      </c>
      <c r="M284" s="57">
        <v>24</v>
      </c>
      <c r="N284" s="57" t="s">
        <v>69</v>
      </c>
      <c r="AF284" s="61">
        <v>26512.75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713</v>
      </c>
      <c r="BA284" s="57">
        <v>24</v>
      </c>
      <c r="BB284" s="57">
        <v>17105</v>
      </c>
      <c r="BC284" s="57"/>
    </row>
    <row r="285" spans="2:55" x14ac:dyDescent="0.25">
      <c r="B285" s="57" t="s">
        <v>66</v>
      </c>
      <c r="F285" s="57"/>
      <c r="G285" s="138">
        <v>7614</v>
      </c>
      <c r="H285" s="139">
        <v>7699</v>
      </c>
      <c r="I285" s="60" t="s">
        <v>698</v>
      </c>
      <c r="J285" s="60" t="s">
        <v>216</v>
      </c>
      <c r="K285" s="60" t="s">
        <v>161</v>
      </c>
      <c r="L285" s="59">
        <v>61</v>
      </c>
      <c r="M285" s="57">
        <v>24</v>
      </c>
      <c r="N285" s="57" t="s">
        <v>69</v>
      </c>
      <c r="AF285" s="61">
        <v>23570.850000000002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634</v>
      </c>
      <c r="BA285" s="57">
        <v>24</v>
      </c>
      <c r="BB285" s="57">
        <v>15207</v>
      </c>
      <c r="BC285" s="57"/>
    </row>
    <row r="286" spans="2:55" x14ac:dyDescent="0.25">
      <c r="E286" s="58"/>
      <c r="G286" s="142"/>
      <c r="H286" s="143"/>
      <c r="I286" s="80" t="s">
        <v>326</v>
      </c>
      <c r="J286" s="80"/>
      <c r="K286" s="80"/>
      <c r="L286" s="74"/>
      <c r="M286" s="79">
        <v>24</v>
      </c>
      <c r="N286" s="79" t="s">
        <v>69</v>
      </c>
      <c r="AB286" s="59"/>
      <c r="AF286" s="119">
        <v>75927.45</v>
      </c>
      <c r="AI286" s="57" t="s">
        <v>159</v>
      </c>
      <c r="AJ286" s="59" t="s">
        <v>327</v>
      </c>
      <c r="AK286" s="61">
        <v>3342.34</v>
      </c>
      <c r="AM286" s="57" t="s">
        <v>328</v>
      </c>
      <c r="AN286" s="61">
        <v>3342.34</v>
      </c>
      <c r="AP286" s="57" t="s">
        <v>329</v>
      </c>
      <c r="AQ286" s="61">
        <v>20822.37</v>
      </c>
      <c r="AS286" s="57" t="s">
        <v>201</v>
      </c>
      <c r="AT286" s="61">
        <v>48420.4</v>
      </c>
      <c r="AY286" s="145" t="s">
        <v>330</v>
      </c>
      <c r="AZ286" s="81"/>
      <c r="BA286" s="74"/>
      <c r="BB286" s="82"/>
      <c r="BC286" s="42"/>
    </row>
    <row r="287" spans="2:55" x14ac:dyDescent="0.25">
      <c r="B287" s="57" t="s">
        <v>92</v>
      </c>
      <c r="E287" s="58"/>
      <c r="G287" s="142">
        <v>7200</v>
      </c>
      <c r="H287" s="143">
        <v>7499</v>
      </c>
      <c r="I287" s="80" t="s">
        <v>197</v>
      </c>
      <c r="J287" s="76" t="s">
        <v>198</v>
      </c>
      <c r="K287" s="76" t="s">
        <v>75</v>
      </c>
      <c r="L287" s="74">
        <v>34</v>
      </c>
      <c r="M287" s="79">
        <v>24</v>
      </c>
      <c r="N287" s="79" t="s">
        <v>69</v>
      </c>
      <c r="AB287" s="59">
        <v>0</v>
      </c>
      <c r="AF287" s="119">
        <v>36798.550000000003</v>
      </c>
      <c r="AY287" s="145" t="s">
        <v>199</v>
      </c>
      <c r="AZ287" s="81">
        <v>1032.2135459281001</v>
      </c>
      <c r="BA287" s="74">
        <v>23</v>
      </c>
      <c r="BB287" s="82">
        <v>23741</v>
      </c>
      <c r="BC287" s="42">
        <f>BB287/(5280*11.67)</f>
        <v>0.38529575965308616</v>
      </c>
    </row>
    <row r="288" spans="2:55" x14ac:dyDescent="0.25">
      <c r="B288" s="57" t="s">
        <v>66</v>
      </c>
      <c r="F288" s="57"/>
      <c r="G288" s="138">
        <v>5800</v>
      </c>
      <c r="H288" s="139">
        <v>5899</v>
      </c>
      <c r="I288" s="60" t="s">
        <v>699</v>
      </c>
      <c r="J288" s="60" t="s">
        <v>700</v>
      </c>
      <c r="K288" s="60" t="s">
        <v>75</v>
      </c>
      <c r="L288" s="59">
        <v>30</v>
      </c>
      <c r="M288" s="57">
        <v>24</v>
      </c>
      <c r="N288" s="57" t="s">
        <v>69</v>
      </c>
      <c r="AF288" s="61">
        <v>4358.6000000000004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117</v>
      </c>
      <c r="BA288" s="57">
        <v>24</v>
      </c>
      <c r="BB288" s="57">
        <v>2812</v>
      </c>
      <c r="BC288" s="57"/>
    </row>
    <row r="289" spans="2:55" x14ac:dyDescent="0.25">
      <c r="B289" s="57" t="s">
        <v>66</v>
      </c>
      <c r="F289" s="57"/>
      <c r="G289" s="138">
        <v>5200</v>
      </c>
      <c r="H289" s="139">
        <v>5599</v>
      </c>
      <c r="I289" s="60" t="s">
        <v>701</v>
      </c>
      <c r="J289" s="60" t="s">
        <v>702</v>
      </c>
      <c r="K289" s="60" t="s">
        <v>160</v>
      </c>
      <c r="L289" s="59">
        <v>39</v>
      </c>
      <c r="M289" s="57">
        <v>24</v>
      </c>
      <c r="N289" s="57" t="s">
        <v>69</v>
      </c>
      <c r="AF289" s="61">
        <v>80906.900000000009</v>
      </c>
      <c r="AH289" s="57"/>
      <c r="AJ289" s="57"/>
      <c r="AK289" s="57"/>
      <c r="AL289" s="57"/>
      <c r="AN289" s="57"/>
      <c r="AO289" s="57"/>
      <c r="AQ289" s="57"/>
      <c r="AR289" s="57"/>
      <c r="AT289" s="57"/>
      <c r="AU289" s="57"/>
      <c r="AY289" s="127"/>
      <c r="AZ289" s="57">
        <v>2211.0708929026341</v>
      </c>
      <c r="BA289" s="57">
        <v>23.607565079686736</v>
      </c>
      <c r="BB289" s="57">
        <v>52198</v>
      </c>
      <c r="BC289" s="57"/>
    </row>
    <row r="290" spans="2:55" x14ac:dyDescent="0.25">
      <c r="B290" s="57" t="s">
        <v>66</v>
      </c>
      <c r="F290" s="57"/>
      <c r="G290" s="138">
        <v>550</v>
      </c>
      <c r="H290" s="139">
        <v>5599</v>
      </c>
      <c r="I290" s="60" t="s">
        <v>703</v>
      </c>
      <c r="J290" s="60" t="s">
        <v>702</v>
      </c>
      <c r="K290" s="60" t="s">
        <v>704</v>
      </c>
      <c r="L290" s="59">
        <v>52</v>
      </c>
      <c r="M290" s="57">
        <v>24</v>
      </c>
      <c r="N290" s="57" t="s">
        <v>69</v>
      </c>
      <c r="AF290" s="61">
        <v>21520.2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27"/>
      <c r="AZ290" s="57">
        <v>694</v>
      </c>
      <c r="BA290" s="57">
        <v>20</v>
      </c>
      <c r="BB290" s="57">
        <v>13884</v>
      </c>
      <c r="BC290" s="57"/>
    </row>
    <row r="291" spans="2:55" x14ac:dyDescent="0.25">
      <c r="B291" s="57" t="s">
        <v>66</v>
      </c>
      <c r="F291" s="57"/>
      <c r="G291" s="125">
        <v>6000</v>
      </c>
      <c r="H291" s="126">
        <v>6099</v>
      </c>
      <c r="I291" s="60" t="s">
        <v>705</v>
      </c>
      <c r="J291" s="60" t="s">
        <v>706</v>
      </c>
      <c r="K291" s="60" t="s">
        <v>75</v>
      </c>
      <c r="L291" s="59">
        <v>46</v>
      </c>
      <c r="M291" s="57">
        <v>24</v>
      </c>
      <c r="N291" s="57" t="s">
        <v>69</v>
      </c>
      <c r="AF291" s="61">
        <v>14797.85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398</v>
      </c>
      <c r="BA291" s="57">
        <v>24</v>
      </c>
      <c r="BB291" s="57">
        <v>9547</v>
      </c>
      <c r="BC291" s="57"/>
    </row>
    <row r="292" spans="2:55" x14ac:dyDescent="0.25">
      <c r="B292" s="57" t="s">
        <v>66</v>
      </c>
      <c r="F292" s="57"/>
      <c r="G292" s="125">
        <v>6800</v>
      </c>
      <c r="H292" s="126">
        <v>6999</v>
      </c>
      <c r="I292" s="60" t="s">
        <v>707</v>
      </c>
      <c r="J292" s="60" t="s">
        <v>708</v>
      </c>
      <c r="K292" s="60" t="s">
        <v>700</v>
      </c>
      <c r="L292" s="59">
        <v>28</v>
      </c>
      <c r="M292" s="57">
        <v>24</v>
      </c>
      <c r="N292" s="57" t="s">
        <v>69</v>
      </c>
      <c r="AF292" s="61">
        <v>30826.400000000001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828.65821567934199</v>
      </c>
      <c r="BA292" s="57">
        <v>24.000244761581982</v>
      </c>
      <c r="BB292" s="57">
        <v>19888</v>
      </c>
      <c r="BC292" s="57"/>
    </row>
    <row r="293" spans="2:55" x14ac:dyDescent="0.25">
      <c r="B293" s="57" t="s">
        <v>66</v>
      </c>
      <c r="F293" s="57"/>
      <c r="G293" s="125">
        <v>6800</v>
      </c>
      <c r="H293" s="126">
        <v>7099</v>
      </c>
      <c r="I293" s="60" t="s">
        <v>700</v>
      </c>
      <c r="J293" s="60" t="s">
        <v>707</v>
      </c>
      <c r="K293" s="60" t="s">
        <v>708</v>
      </c>
      <c r="L293" s="59">
        <v>36.778867913292039</v>
      </c>
      <c r="M293" s="57">
        <v>24</v>
      </c>
      <c r="N293" s="57" t="s">
        <v>69</v>
      </c>
      <c r="AF293" s="61">
        <v>49972.991999999969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1343.3599999999992</v>
      </c>
      <c r="BA293" s="57">
        <v>24</v>
      </c>
      <c r="BB293" s="57">
        <v>32240.639999999978</v>
      </c>
      <c r="BC293" s="57"/>
    </row>
    <row r="294" spans="2:55" x14ac:dyDescent="0.25">
      <c r="B294" s="57" t="s">
        <v>66</v>
      </c>
      <c r="F294" s="57"/>
      <c r="G294" s="138">
        <v>6800</v>
      </c>
      <c r="H294" s="139">
        <v>6999</v>
      </c>
      <c r="I294" s="60" t="s">
        <v>706</v>
      </c>
      <c r="J294" s="60" t="s">
        <v>708</v>
      </c>
      <c r="K294" s="60" t="s">
        <v>697</v>
      </c>
      <c r="L294" s="59">
        <v>24</v>
      </c>
      <c r="M294" s="57">
        <v>24</v>
      </c>
      <c r="N294" s="57" t="s">
        <v>69</v>
      </c>
      <c r="AF294" s="61">
        <v>68093.05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1830.4281757396072</v>
      </c>
      <c r="BA294" s="57">
        <v>24.000395416907924</v>
      </c>
      <c r="BB294" s="57">
        <v>43931</v>
      </c>
      <c r="BC294" s="57"/>
    </row>
    <row r="295" spans="2:55" x14ac:dyDescent="0.25">
      <c r="B295" s="57" t="s">
        <v>66</v>
      </c>
      <c r="F295" s="57"/>
      <c r="G295" s="138">
        <v>7400</v>
      </c>
      <c r="H295" s="139">
        <v>7699</v>
      </c>
      <c r="I295" s="60" t="s">
        <v>704</v>
      </c>
      <c r="J295" s="60" t="s">
        <v>695</v>
      </c>
      <c r="K295" s="60" t="s">
        <v>75</v>
      </c>
      <c r="L295" s="59">
        <v>68</v>
      </c>
      <c r="M295" s="57">
        <v>24</v>
      </c>
      <c r="N295" s="57" t="s">
        <v>69</v>
      </c>
      <c r="AF295" s="61">
        <v>27816.3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897.28263238182308</v>
      </c>
      <c r="BA295" s="57">
        <v>20.000387115888575</v>
      </c>
      <c r="BB295" s="57">
        <v>17946</v>
      </c>
      <c r="BC295" s="57"/>
    </row>
    <row r="296" spans="2:55" x14ac:dyDescent="0.25">
      <c r="B296" s="57" t="s">
        <v>66</v>
      </c>
      <c r="F296" s="57"/>
      <c r="G296" s="125">
        <v>6000</v>
      </c>
      <c r="H296" s="126">
        <v>6199</v>
      </c>
      <c r="I296" s="60" t="s">
        <v>697</v>
      </c>
      <c r="J296" s="60" t="s">
        <v>706</v>
      </c>
      <c r="K296" s="60" t="s">
        <v>279</v>
      </c>
      <c r="L296" s="59">
        <v>38</v>
      </c>
      <c r="M296" s="57">
        <v>24</v>
      </c>
      <c r="N296" s="57" t="s">
        <v>69</v>
      </c>
      <c r="AF296" s="61">
        <v>35073.4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942.85128630097597</v>
      </c>
      <c r="BA296" s="57">
        <v>23.99954301253052</v>
      </c>
      <c r="BB296" s="57">
        <v>22628</v>
      </c>
      <c r="BC296" s="57"/>
    </row>
    <row r="297" spans="2:55" x14ac:dyDescent="0.25">
      <c r="B297" s="22" t="s">
        <v>74</v>
      </c>
      <c r="C297" s="22"/>
      <c r="D297" s="22" t="s">
        <v>793</v>
      </c>
      <c r="E297" s="22"/>
      <c r="F297" s="22"/>
      <c r="G297" s="168">
        <v>9303</v>
      </c>
      <c r="H297" s="169">
        <v>9799</v>
      </c>
      <c r="I297" s="28" t="s">
        <v>259</v>
      </c>
      <c r="J297" s="28" t="s">
        <v>280</v>
      </c>
      <c r="K297" s="28" t="s">
        <v>200</v>
      </c>
      <c r="L297" s="29">
        <v>22</v>
      </c>
      <c r="M297" s="22">
        <v>25</v>
      </c>
      <c r="N297" s="57" t="s">
        <v>73</v>
      </c>
      <c r="AF297" s="61">
        <v>274825.25</v>
      </c>
      <c r="AH297" s="57" t="s">
        <v>76</v>
      </c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2814.6936495395503</v>
      </c>
      <c r="BA297" s="57">
        <v>55.79399378887657</v>
      </c>
      <c r="BB297" s="57">
        <v>157043</v>
      </c>
      <c r="BC297" s="57"/>
    </row>
    <row r="298" spans="2:55" ht="14.4" thickBot="1" x14ac:dyDescent="0.3">
      <c r="B298" s="57" t="s">
        <v>66</v>
      </c>
      <c r="F298" s="57"/>
      <c r="G298" s="160">
        <v>1800</v>
      </c>
      <c r="H298" s="161">
        <v>1899</v>
      </c>
      <c r="I298" s="60" t="s">
        <v>709</v>
      </c>
      <c r="J298" s="60" t="s">
        <v>710</v>
      </c>
      <c r="K298" s="60" t="s">
        <v>75</v>
      </c>
      <c r="L298" s="59">
        <v>39</v>
      </c>
      <c r="M298" s="57">
        <v>25</v>
      </c>
      <c r="N298" s="57" t="s">
        <v>69</v>
      </c>
      <c r="AF298" s="61">
        <v>45475.450000000004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1128.4373892043259</v>
      </c>
      <c r="BA298" s="57">
        <v>25.999670234861028</v>
      </c>
      <c r="BB298" s="57">
        <v>29339</v>
      </c>
      <c r="BC298" s="57"/>
    </row>
    <row r="299" spans="2:55" x14ac:dyDescent="0.3">
      <c r="B299" s="57" t="s">
        <v>66</v>
      </c>
      <c r="F299" s="57"/>
      <c r="G299" s="57"/>
      <c r="H299" s="57"/>
      <c r="I299" s="60" t="s">
        <v>711</v>
      </c>
      <c r="J299" s="60" t="s">
        <v>712</v>
      </c>
      <c r="K299" s="60" t="s">
        <v>713</v>
      </c>
      <c r="M299" s="57">
        <v>25</v>
      </c>
      <c r="AH299" s="57"/>
      <c r="AI299" s="57" t="s">
        <v>123</v>
      </c>
      <c r="AJ299" s="57" t="s">
        <v>714</v>
      </c>
      <c r="AK299" s="57"/>
      <c r="AL299" s="57"/>
      <c r="AN299" s="57"/>
      <c r="AO299" s="57"/>
      <c r="AQ299" s="57"/>
      <c r="AR299" s="57"/>
      <c r="AT299" s="57"/>
      <c r="AU299" s="57"/>
      <c r="AY299" s="57"/>
      <c r="BB299" s="57"/>
      <c r="BC299" s="57"/>
    </row>
    <row r="300" spans="2:55" x14ac:dyDescent="0.25">
      <c r="B300" s="57" t="s">
        <v>66</v>
      </c>
      <c r="F300" s="57"/>
      <c r="G300" s="118">
        <v>1000</v>
      </c>
      <c r="H300" s="118">
        <v>1699</v>
      </c>
      <c r="I300" s="60" t="s">
        <v>715</v>
      </c>
      <c r="J300" s="60" t="s">
        <v>200</v>
      </c>
      <c r="K300" s="60" t="s">
        <v>75</v>
      </c>
      <c r="L300" s="59">
        <v>30</v>
      </c>
      <c r="M300" s="57">
        <v>25</v>
      </c>
      <c r="N300" s="57" t="s">
        <v>69</v>
      </c>
      <c r="AF300" s="61">
        <v>153572.45000000001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17"/>
      <c r="AZ300" s="57">
        <v>4254</v>
      </c>
      <c r="BA300" s="57">
        <v>23.297181827837772</v>
      </c>
      <c r="BB300" s="57">
        <v>99079</v>
      </c>
      <c r="BC300" s="57"/>
    </row>
    <row r="301" spans="2:55" x14ac:dyDescent="0.3">
      <c r="B301" s="57" t="s">
        <v>66</v>
      </c>
      <c r="F301" s="57"/>
      <c r="G301" s="57"/>
      <c r="H301" s="57"/>
      <c r="I301" s="60" t="s">
        <v>716</v>
      </c>
      <c r="J301" s="60" t="s">
        <v>717</v>
      </c>
      <c r="K301" s="60" t="s">
        <v>75</v>
      </c>
      <c r="M301" s="57">
        <v>25</v>
      </c>
      <c r="AH301" s="57"/>
      <c r="AI301" s="57" t="s">
        <v>123</v>
      </c>
      <c r="AJ301" s="57" t="s">
        <v>714</v>
      </c>
      <c r="AK301" s="57"/>
      <c r="AL301" s="57"/>
      <c r="AN301" s="57"/>
      <c r="AO301" s="57"/>
      <c r="AQ301" s="57"/>
      <c r="AR301" s="57"/>
      <c r="AT301" s="57"/>
      <c r="AU301" s="57"/>
      <c r="AY301" s="57"/>
      <c r="BB301" s="57"/>
      <c r="BC301" s="57"/>
    </row>
    <row r="302" spans="2:55" x14ac:dyDescent="0.3">
      <c r="B302" s="57" t="s">
        <v>66</v>
      </c>
      <c r="F302" s="57"/>
      <c r="G302" s="57"/>
      <c r="H302" s="57"/>
      <c r="I302" s="60" t="s">
        <v>718</v>
      </c>
      <c r="J302" s="60" t="s">
        <v>719</v>
      </c>
      <c r="K302" s="60" t="s">
        <v>75</v>
      </c>
      <c r="M302" s="57">
        <v>25</v>
      </c>
      <c r="AH302" s="57"/>
      <c r="AI302" s="57" t="s">
        <v>123</v>
      </c>
      <c r="AJ302" s="57" t="s">
        <v>714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3">
      <c r="B303" s="57" t="s">
        <v>66</v>
      </c>
      <c r="F303" s="57"/>
      <c r="G303" s="57"/>
      <c r="H303" s="57"/>
      <c r="I303" s="60" t="s">
        <v>717</v>
      </c>
      <c r="J303" s="60" t="s">
        <v>720</v>
      </c>
      <c r="K303" s="60" t="s">
        <v>260</v>
      </c>
      <c r="M303" s="57">
        <v>25</v>
      </c>
      <c r="AH303" s="57"/>
      <c r="AI303" s="57" t="s">
        <v>123</v>
      </c>
      <c r="AJ303" s="57" t="s">
        <v>714</v>
      </c>
      <c r="AK303" s="57"/>
      <c r="AL303" s="57"/>
      <c r="AN303" s="57"/>
      <c r="AO303" s="57"/>
      <c r="AQ303" s="57"/>
      <c r="AR303" s="57"/>
      <c r="AT303" s="57"/>
      <c r="AU303" s="57"/>
      <c r="AY303" s="57"/>
      <c r="BB303" s="57"/>
      <c r="BC303" s="57"/>
    </row>
    <row r="304" spans="2:55" x14ac:dyDescent="0.25">
      <c r="B304" s="57" t="s">
        <v>66</v>
      </c>
      <c r="F304" s="57"/>
      <c r="G304" s="118">
        <v>7900</v>
      </c>
      <c r="H304" s="118">
        <v>8399</v>
      </c>
      <c r="I304" s="60" t="s">
        <v>710</v>
      </c>
      <c r="J304" s="60" t="s">
        <v>721</v>
      </c>
      <c r="K304" s="60" t="s">
        <v>277</v>
      </c>
      <c r="L304" s="59">
        <v>26</v>
      </c>
      <c r="M304" s="57">
        <v>25</v>
      </c>
      <c r="N304" s="57" t="s">
        <v>69</v>
      </c>
      <c r="AF304" s="61">
        <v>70776.100000000006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0" t="s">
        <v>722</v>
      </c>
      <c r="AZ304" s="57">
        <v>3055.009135275654</v>
      </c>
      <c r="BA304" s="57">
        <v>14.946600150143221</v>
      </c>
      <c r="BB304" s="57">
        <v>45662</v>
      </c>
      <c r="BC304" s="57"/>
    </row>
    <row r="305" spans="2:55" x14ac:dyDescent="0.25">
      <c r="B305" s="57" t="s">
        <v>66</v>
      </c>
      <c r="F305" s="57"/>
      <c r="G305" s="118">
        <v>1900</v>
      </c>
      <c r="H305" s="118">
        <v>1999</v>
      </c>
      <c r="I305" s="60" t="s">
        <v>723</v>
      </c>
      <c r="J305" s="60" t="s">
        <v>75</v>
      </c>
      <c r="K305" s="60" t="s">
        <v>724</v>
      </c>
      <c r="L305" s="59">
        <v>62</v>
      </c>
      <c r="M305" s="57">
        <v>25</v>
      </c>
      <c r="N305" s="57" t="s">
        <v>69</v>
      </c>
      <c r="AF305" s="61">
        <v>8098.75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237.48009936596401</v>
      </c>
      <c r="BA305" s="57">
        <v>22</v>
      </c>
      <c r="BB305" s="57">
        <v>5225</v>
      </c>
      <c r="BC305" s="57"/>
    </row>
    <row r="306" spans="2:55" x14ac:dyDescent="0.25">
      <c r="B306" s="57" t="s">
        <v>66</v>
      </c>
      <c r="F306" s="57"/>
      <c r="G306" s="118">
        <v>7900</v>
      </c>
      <c r="H306" s="118">
        <v>7999</v>
      </c>
      <c r="I306" s="60" t="s">
        <v>724</v>
      </c>
      <c r="J306" s="60" t="s">
        <v>75</v>
      </c>
      <c r="K306" s="60" t="s">
        <v>709</v>
      </c>
      <c r="L306" s="59">
        <v>52</v>
      </c>
      <c r="M306" s="57">
        <v>25</v>
      </c>
      <c r="N306" s="57" t="s">
        <v>69</v>
      </c>
      <c r="AF306" s="61">
        <v>18855.75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552.97358892232398</v>
      </c>
      <c r="BA306" s="57">
        <v>21.999242357502201</v>
      </c>
      <c r="BB306" s="57">
        <v>12165</v>
      </c>
      <c r="BC306" s="57"/>
    </row>
    <row r="307" spans="2:55" x14ac:dyDescent="0.3">
      <c r="B307" s="57" t="s">
        <v>66</v>
      </c>
      <c r="F307" s="57"/>
      <c r="G307" s="57"/>
      <c r="H307" s="57"/>
      <c r="I307" s="60" t="s">
        <v>725</v>
      </c>
      <c r="J307" s="60" t="s">
        <v>719</v>
      </c>
      <c r="K307" s="60" t="s">
        <v>75</v>
      </c>
      <c r="M307" s="57">
        <v>25</v>
      </c>
      <c r="AH307" s="57"/>
      <c r="AI307" s="57" t="s">
        <v>123</v>
      </c>
      <c r="AJ307" s="57" t="s">
        <v>714</v>
      </c>
      <c r="AK307" s="57"/>
      <c r="AL307" s="57"/>
      <c r="AN307" s="57"/>
      <c r="AO307" s="57"/>
      <c r="AQ307" s="57"/>
      <c r="AR307" s="57"/>
      <c r="AT307" s="57"/>
      <c r="AU307" s="57"/>
      <c r="AY307" s="57"/>
      <c r="BB307" s="57"/>
      <c r="BC307" s="57"/>
    </row>
    <row r="308" spans="2:55" x14ac:dyDescent="0.3">
      <c r="B308" s="57" t="s">
        <v>66</v>
      </c>
      <c r="F308" s="57"/>
      <c r="G308" s="57"/>
      <c r="H308" s="57"/>
      <c r="I308" s="60" t="s">
        <v>719</v>
      </c>
      <c r="J308" s="60" t="s">
        <v>726</v>
      </c>
      <c r="K308" s="60" t="s">
        <v>75</v>
      </c>
      <c r="M308" s="57">
        <v>25</v>
      </c>
      <c r="AH308" s="57"/>
      <c r="AI308" s="57" t="s">
        <v>123</v>
      </c>
      <c r="AJ308" s="57" t="s">
        <v>714</v>
      </c>
      <c r="AK308" s="57"/>
      <c r="AL308" s="57"/>
      <c r="AN308" s="57"/>
      <c r="AO308" s="57"/>
      <c r="AQ308" s="57"/>
      <c r="AR308" s="57"/>
      <c r="AT308" s="57"/>
      <c r="AU308" s="57"/>
      <c r="AY308" s="57"/>
      <c r="BB308" s="57"/>
      <c r="BC308" s="57"/>
    </row>
    <row r="309" spans="2:55" x14ac:dyDescent="0.25">
      <c r="B309" s="57" t="s">
        <v>74</v>
      </c>
      <c r="F309" s="57"/>
      <c r="G309" s="118">
        <v>7100</v>
      </c>
      <c r="H309" s="118">
        <v>8299</v>
      </c>
      <c r="I309" s="60" t="s">
        <v>727</v>
      </c>
      <c r="J309" s="60" t="s">
        <v>253</v>
      </c>
      <c r="K309" s="60" t="s">
        <v>99</v>
      </c>
      <c r="L309" s="59">
        <v>22</v>
      </c>
      <c r="M309" s="57">
        <v>25</v>
      </c>
      <c r="N309" s="57" t="s">
        <v>71</v>
      </c>
      <c r="AF309" s="61">
        <v>390484.05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11697.799689044397</v>
      </c>
      <c r="BA309" s="57">
        <v>20.23089865538061</v>
      </c>
      <c r="BB309" s="57">
        <v>236657</v>
      </c>
      <c r="BC309" s="57"/>
    </row>
    <row r="310" spans="2:55" x14ac:dyDescent="0.3">
      <c r="B310" s="57" t="s">
        <v>66</v>
      </c>
      <c r="F310" s="57"/>
      <c r="G310" s="57"/>
      <c r="H310" s="57"/>
      <c r="I310" s="60" t="s">
        <v>728</v>
      </c>
      <c r="J310" s="60" t="s">
        <v>717</v>
      </c>
      <c r="K310" s="60" t="s">
        <v>717</v>
      </c>
      <c r="M310" s="57">
        <v>25</v>
      </c>
      <c r="AH310" s="57"/>
      <c r="AI310" s="57" t="s">
        <v>123</v>
      </c>
      <c r="AJ310" s="57" t="s">
        <v>714</v>
      </c>
      <c r="AK310" s="57"/>
      <c r="AL310" s="57"/>
      <c r="AN310" s="57"/>
      <c r="AO310" s="57"/>
      <c r="AQ310" s="57"/>
      <c r="AR310" s="57"/>
      <c r="AT310" s="57"/>
      <c r="AU310" s="57"/>
      <c r="AY310" s="57"/>
      <c r="BB310" s="57"/>
      <c r="BC310" s="57"/>
    </row>
    <row r="311" spans="2:55" x14ac:dyDescent="0.3">
      <c r="B311" s="57" t="s">
        <v>66</v>
      </c>
      <c r="F311" s="57"/>
      <c r="G311" s="57"/>
      <c r="H311" s="57"/>
      <c r="I311" s="60" t="s">
        <v>729</v>
      </c>
      <c r="J311" s="60" t="s">
        <v>730</v>
      </c>
      <c r="K311" s="60" t="s">
        <v>75</v>
      </c>
      <c r="M311" s="57">
        <v>25</v>
      </c>
      <c r="AH311" s="57"/>
      <c r="AI311" s="57" t="s">
        <v>123</v>
      </c>
      <c r="AJ311" s="57" t="s">
        <v>731</v>
      </c>
      <c r="AK311" s="57">
        <v>225809.78</v>
      </c>
      <c r="AL311" s="57"/>
      <c r="AM311" s="57" t="s">
        <v>732</v>
      </c>
      <c r="AN311" s="57">
        <v>103190.22</v>
      </c>
      <c r="AO311" s="57"/>
      <c r="AP311" s="57" t="s">
        <v>733</v>
      </c>
      <c r="AQ311" s="57">
        <v>100000</v>
      </c>
      <c r="AR311" s="57"/>
      <c r="AT311" s="57"/>
      <c r="AU311" s="57"/>
      <c r="AY311" s="57"/>
      <c r="BB311" s="57"/>
      <c r="BC311" s="57"/>
    </row>
    <row r="312" spans="2:55" x14ac:dyDescent="0.25">
      <c r="B312" s="22" t="s">
        <v>66</v>
      </c>
      <c r="C312" s="22"/>
      <c r="D312" s="22" t="s">
        <v>794</v>
      </c>
      <c r="E312" s="22"/>
      <c r="F312" s="22"/>
      <c r="G312" s="172">
        <v>3400</v>
      </c>
      <c r="H312" s="172">
        <v>3499</v>
      </c>
      <c r="I312" s="28" t="s">
        <v>741</v>
      </c>
      <c r="J312" s="28" t="s">
        <v>96</v>
      </c>
      <c r="K312" s="28" t="s">
        <v>742</v>
      </c>
      <c r="L312" s="29">
        <v>45</v>
      </c>
      <c r="M312" s="22">
        <v>26</v>
      </c>
      <c r="N312" s="57" t="s">
        <v>69</v>
      </c>
      <c r="AF312" s="61">
        <v>13049.45</v>
      </c>
      <c r="AG312" s="57"/>
      <c r="AH312" s="61" t="s">
        <v>761</v>
      </c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351</v>
      </c>
      <c r="BA312" s="57">
        <v>24</v>
      </c>
      <c r="BB312" s="57">
        <v>8419</v>
      </c>
      <c r="BC312" s="57"/>
    </row>
    <row r="313" spans="2:55" x14ac:dyDescent="0.25">
      <c r="B313" s="22" t="s">
        <v>66</v>
      </c>
      <c r="C313" s="22"/>
      <c r="D313" s="22" t="s">
        <v>795</v>
      </c>
      <c r="E313" s="22"/>
      <c r="F313" s="22"/>
      <c r="G313" s="172">
        <v>3800</v>
      </c>
      <c r="H313" s="172">
        <v>4299</v>
      </c>
      <c r="I313" s="28" t="s">
        <v>748</v>
      </c>
      <c r="J313" s="28" t="s">
        <v>749</v>
      </c>
      <c r="K313" s="28" t="s">
        <v>750</v>
      </c>
      <c r="L313" s="29">
        <v>33</v>
      </c>
      <c r="M313" s="22">
        <v>26</v>
      </c>
      <c r="N313" s="57" t="s">
        <v>69</v>
      </c>
      <c r="AF313" s="61">
        <v>115834.6</v>
      </c>
      <c r="AG313" s="57"/>
      <c r="AH313" s="61" t="s">
        <v>761</v>
      </c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3135.2058706127718</v>
      </c>
      <c r="BA313" s="57">
        <v>23.8363932335307</v>
      </c>
      <c r="BB313" s="57">
        <v>74732</v>
      </c>
      <c r="BC313" s="57"/>
    </row>
    <row r="314" spans="2:55" x14ac:dyDescent="0.25">
      <c r="B314" s="22" t="s">
        <v>66</v>
      </c>
      <c r="C314" s="22"/>
      <c r="D314" s="22" t="s">
        <v>794</v>
      </c>
      <c r="E314" s="22"/>
      <c r="F314" s="22"/>
      <c r="G314" s="172">
        <v>3100</v>
      </c>
      <c r="H314" s="172">
        <v>3399</v>
      </c>
      <c r="I314" s="28" t="s">
        <v>742</v>
      </c>
      <c r="J314" s="28" t="s">
        <v>751</v>
      </c>
      <c r="K314" s="28" t="s">
        <v>75</v>
      </c>
      <c r="L314" s="29">
        <v>40</v>
      </c>
      <c r="M314" s="22">
        <v>26</v>
      </c>
      <c r="N314" s="57" t="s">
        <v>69</v>
      </c>
      <c r="AF314" s="61">
        <v>52848.800000000003</v>
      </c>
      <c r="AG314" s="57"/>
      <c r="AH314" s="61" t="s">
        <v>761</v>
      </c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1433.544992607337</v>
      </c>
      <c r="BA314" s="57">
        <v>23.784394752749314</v>
      </c>
      <c r="BB314" s="57">
        <v>34096</v>
      </c>
      <c r="BC314" s="57"/>
    </row>
    <row r="315" spans="2:55" x14ac:dyDescent="0.25">
      <c r="B315" s="22" t="s">
        <v>66</v>
      </c>
      <c r="C315" s="22"/>
      <c r="D315" s="22" t="s">
        <v>795</v>
      </c>
      <c r="E315" s="22"/>
      <c r="F315" s="22"/>
      <c r="G315" s="172">
        <v>3000</v>
      </c>
      <c r="H315" s="172">
        <v>3099</v>
      </c>
      <c r="I315" s="28" t="s">
        <v>752</v>
      </c>
      <c r="J315" s="28" t="s">
        <v>748</v>
      </c>
      <c r="K315" s="28" t="s">
        <v>753</v>
      </c>
      <c r="L315" s="29">
        <v>51</v>
      </c>
      <c r="M315" s="22">
        <v>26</v>
      </c>
      <c r="N315" s="57" t="s">
        <v>69</v>
      </c>
      <c r="AF315" s="61">
        <v>45653.700000000004</v>
      </c>
      <c r="AG315" s="57"/>
      <c r="AH315" s="61" t="s">
        <v>761</v>
      </c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1339</v>
      </c>
      <c r="BA315" s="57">
        <v>22</v>
      </c>
      <c r="BB315" s="57">
        <v>29454</v>
      </c>
      <c r="BC315" s="57"/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3000</v>
      </c>
      <c r="H316" s="172">
        <v>3199</v>
      </c>
      <c r="I316" s="28" t="s">
        <v>757</v>
      </c>
      <c r="J316" s="28" t="s">
        <v>117</v>
      </c>
      <c r="K316" s="28" t="s">
        <v>758</v>
      </c>
      <c r="L316" s="29">
        <v>44</v>
      </c>
      <c r="M316" s="22">
        <v>26</v>
      </c>
      <c r="N316" s="57" t="s">
        <v>69</v>
      </c>
      <c r="AF316" s="61">
        <v>77986.7</v>
      </c>
      <c r="AG316" s="57"/>
      <c r="AH316" s="61" t="s">
        <v>761</v>
      </c>
      <c r="AJ316" s="57"/>
      <c r="AK316" s="57"/>
      <c r="AL316" s="57"/>
      <c r="AN316" s="57"/>
      <c r="AO316" s="57"/>
      <c r="AQ316" s="57"/>
      <c r="AR316" s="57"/>
      <c r="AT316" s="57"/>
      <c r="AU316" s="57"/>
      <c r="AY316" s="117"/>
      <c r="AZ316" s="57">
        <v>2287.0093756185179</v>
      </c>
      <c r="BA316" s="57">
        <v>21.999909810773147</v>
      </c>
      <c r="BB316" s="57">
        <v>50314</v>
      </c>
      <c r="BC316" s="57"/>
    </row>
    <row r="317" spans="2:55" x14ac:dyDescent="0.3">
      <c r="B317" s="57" t="s">
        <v>66</v>
      </c>
      <c r="F317" s="57"/>
      <c r="G317" s="57"/>
      <c r="H317" s="57"/>
      <c r="I317" s="60" t="s">
        <v>734</v>
      </c>
      <c r="J317" s="60" t="s">
        <v>735</v>
      </c>
      <c r="K317" s="60" t="s">
        <v>75</v>
      </c>
      <c r="M317" s="57">
        <v>26</v>
      </c>
      <c r="AH317" s="57"/>
      <c r="AI317" s="57" t="s">
        <v>123</v>
      </c>
      <c r="AJ317" s="57" t="s">
        <v>736</v>
      </c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25">
      <c r="B318" s="57" t="s">
        <v>66</v>
      </c>
      <c r="D318" s="57" t="s">
        <v>737</v>
      </c>
      <c r="F318" s="57"/>
      <c r="G318" s="118">
        <v>100</v>
      </c>
      <c r="H318" s="118">
        <v>1099</v>
      </c>
      <c r="I318" s="60" t="s">
        <v>149</v>
      </c>
      <c r="J318" s="60" t="s">
        <v>632</v>
      </c>
      <c r="K318" s="60" t="s">
        <v>738</v>
      </c>
      <c r="L318" s="59">
        <v>45</v>
      </c>
      <c r="M318" s="57">
        <v>26</v>
      </c>
      <c r="N318" s="57" t="s">
        <v>71</v>
      </c>
      <c r="AF318" s="61">
        <v>199070.84999999998</v>
      </c>
      <c r="AG318" s="61" t="s">
        <v>739</v>
      </c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120" t="s">
        <v>740</v>
      </c>
      <c r="AZ318" s="57">
        <v>5308</v>
      </c>
      <c r="BA318" s="57">
        <v>23</v>
      </c>
      <c r="BB318" s="57">
        <v>120649</v>
      </c>
      <c r="BC318" s="57"/>
    </row>
    <row r="319" spans="2:55" x14ac:dyDescent="0.3">
      <c r="B319" s="57" t="s">
        <v>66</v>
      </c>
      <c r="F319" s="57"/>
      <c r="G319" s="57"/>
      <c r="H319" s="57"/>
      <c r="I319" s="60" t="s">
        <v>743</v>
      </c>
      <c r="J319" s="60" t="s">
        <v>744</v>
      </c>
      <c r="K319" s="60" t="s">
        <v>745</v>
      </c>
      <c r="M319" s="57">
        <v>26</v>
      </c>
      <c r="AH319" s="57"/>
      <c r="AI319" s="57" t="s">
        <v>123</v>
      </c>
      <c r="AJ319" s="57" t="s">
        <v>736</v>
      </c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57" t="s">
        <v>66</v>
      </c>
      <c r="D320" s="57" t="s">
        <v>737</v>
      </c>
      <c r="F320" s="57"/>
      <c r="G320" s="118">
        <v>3800</v>
      </c>
      <c r="H320" s="118">
        <v>4299</v>
      </c>
      <c r="I320" s="60" t="s">
        <v>738</v>
      </c>
      <c r="J320" s="60" t="s">
        <v>746</v>
      </c>
      <c r="K320" s="60" t="s">
        <v>747</v>
      </c>
      <c r="L320" s="59">
        <v>38</v>
      </c>
      <c r="M320" s="57">
        <v>26</v>
      </c>
      <c r="N320" s="57" t="s">
        <v>71</v>
      </c>
      <c r="AF320" s="61">
        <v>217118.55</v>
      </c>
      <c r="AG320" s="61">
        <v>54103.14</v>
      </c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117"/>
      <c r="AZ320" s="57">
        <v>2633.6159911301352</v>
      </c>
      <c r="BA320" s="57">
        <v>49.964383738243285</v>
      </c>
      <c r="BB320" s="57">
        <v>131587</v>
      </c>
      <c r="BC320" s="57"/>
    </row>
    <row r="321" spans="2:55" x14ac:dyDescent="0.3">
      <c r="B321" s="57" t="s">
        <v>66</v>
      </c>
      <c r="F321" s="57"/>
      <c r="G321" s="57"/>
      <c r="H321" s="57"/>
      <c r="I321" s="60" t="s">
        <v>745</v>
      </c>
      <c r="J321" s="60" t="s">
        <v>217</v>
      </c>
      <c r="K321" s="60" t="s">
        <v>75</v>
      </c>
      <c r="M321" s="57">
        <v>26</v>
      </c>
      <c r="AG321" s="57"/>
      <c r="AH321" s="61"/>
      <c r="AI321" s="57" t="s">
        <v>123</v>
      </c>
      <c r="AJ321" s="57" t="s">
        <v>754</v>
      </c>
      <c r="AK321" s="57">
        <v>30362</v>
      </c>
      <c r="AL321" s="57"/>
      <c r="AM321" s="57" t="s">
        <v>755</v>
      </c>
      <c r="AN321" s="57">
        <v>79500</v>
      </c>
      <c r="AO321" s="57"/>
      <c r="AP321" s="57" t="s">
        <v>756</v>
      </c>
      <c r="AQ321" s="57">
        <v>39638</v>
      </c>
      <c r="AR321" s="57"/>
      <c r="AT321" s="57"/>
      <c r="AU321" s="57"/>
      <c r="AY321" s="57"/>
      <c r="BB321" s="57"/>
      <c r="BC321" s="57"/>
    </row>
    <row r="322" spans="2:55" x14ac:dyDescent="0.3">
      <c r="B322" s="57" t="s">
        <v>66</v>
      </c>
      <c r="F322" s="57"/>
      <c r="G322" s="57"/>
      <c r="H322" s="57"/>
      <c r="I322" s="60" t="s">
        <v>759</v>
      </c>
      <c r="J322" s="60" t="s">
        <v>745</v>
      </c>
      <c r="K322" s="60" t="s">
        <v>745</v>
      </c>
      <c r="M322" s="57">
        <v>26</v>
      </c>
      <c r="AG322" s="57"/>
      <c r="AH322" s="61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/>
      <c r="BC322" s="57"/>
    </row>
    <row r="323" spans="2:55" x14ac:dyDescent="0.3">
      <c r="F323" s="57"/>
      <c r="G323" s="57"/>
      <c r="H323" s="57"/>
      <c r="AH323" s="57"/>
      <c r="AJ323" s="57"/>
      <c r="AK323" s="57"/>
      <c r="AL323" s="57"/>
      <c r="AN323" s="57"/>
      <c r="AO323" s="57"/>
      <c r="AQ323" s="57"/>
      <c r="AR323" s="57"/>
      <c r="AT323" s="57"/>
      <c r="AU323" s="57"/>
      <c r="AY323" s="57"/>
      <c r="BB323" s="57"/>
      <c r="BC323" s="57"/>
    </row>
    <row r="324" spans="2:55" x14ac:dyDescent="0.3">
      <c r="F324" s="57"/>
      <c r="G324" s="57"/>
      <c r="H324" s="57"/>
      <c r="AH324" s="57"/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3">
      <c r="F325" s="57"/>
      <c r="G325" s="57"/>
      <c r="H325" s="57"/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57"/>
      <c r="BB325" s="57"/>
      <c r="BC325" s="57"/>
    </row>
    <row r="326" spans="2:55" x14ac:dyDescent="0.3">
      <c r="F326" s="57"/>
      <c r="G326" s="57"/>
      <c r="H326" s="57"/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3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3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F14B"/>
  </sheetPr>
  <dimension ref="A1:BD405"/>
  <sheetViews>
    <sheetView topLeftCell="I35" workbookViewId="0">
      <selection activeCell="I22" sqref="I22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bestFit="1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bestFit="1" customWidth="1"/>
    <col min="33" max="33" width="23.44140625" style="61" bestFit="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6" width="0" style="57" hidden="1" customWidth="1"/>
    <col min="57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57"/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57"/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>BB39/(5280*11.67)</f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>BB40/(5280*11.67)</f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/>
      <c r="BC41" s="42"/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>BB42/(5280*11.67)</f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57"/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57"/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>BB46/(5280*11.67)</f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>BB47/(5280*11.67)</f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57"/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60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57"/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>BB56/(5280*11.67)</f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</f>
        <v>293273.52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22" t="s">
        <v>66</v>
      </c>
      <c r="C91" s="22"/>
      <c r="D91" s="22" t="s">
        <v>765</v>
      </c>
      <c r="E91" s="22"/>
      <c r="F91" s="27"/>
      <c r="G91" s="166">
        <v>1600</v>
      </c>
      <c r="H91" s="167">
        <v>1699</v>
      </c>
      <c r="I91" s="28" t="s">
        <v>464</v>
      </c>
      <c r="J91" s="28" t="s">
        <v>465</v>
      </c>
      <c r="K91" s="28" t="s">
        <v>465</v>
      </c>
      <c r="L91" s="29">
        <v>24</v>
      </c>
      <c r="M91" s="22">
        <v>8</v>
      </c>
      <c r="N91" s="57" t="s">
        <v>69</v>
      </c>
      <c r="AF91" s="61">
        <v>45000</v>
      </c>
      <c r="AG91" s="61">
        <v>4668.78</v>
      </c>
      <c r="AH91" s="39" t="s">
        <v>801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D92" s="57" t="s">
        <v>766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D93" s="57" t="s">
        <v>766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D94" s="57" t="s">
        <v>802</v>
      </c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57" t="s">
        <v>767</v>
      </c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G95" s="61">
        <v>4700.95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D96" s="57" t="s">
        <v>766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D97" s="57" t="s">
        <v>802</v>
      </c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G97" s="61">
        <v>18706.41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D98" s="57" t="s">
        <v>766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57" t="s">
        <v>767</v>
      </c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D100" s="57" t="s">
        <v>766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D101" s="176"/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D102" s="176"/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D104" s="176"/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D105" s="176"/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D106" s="176"/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D107" s="176"/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D108" s="176"/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3">
      <c r="A109" s="114"/>
      <c r="B109" s="22" t="s">
        <v>66</v>
      </c>
      <c r="C109" s="22"/>
      <c r="D109" s="22" t="s">
        <v>776</v>
      </c>
      <c r="E109" s="22"/>
      <c r="F109" s="22"/>
      <c r="G109" s="129"/>
      <c r="H109" s="130"/>
      <c r="I109" s="28" t="s">
        <v>797</v>
      </c>
      <c r="J109" s="28"/>
      <c r="K109" s="28"/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4950</v>
      </c>
      <c r="AG109" s="43">
        <v>650</v>
      </c>
      <c r="AH109" s="22" t="s">
        <v>801</v>
      </c>
      <c r="AI109" s="22" t="s">
        <v>123</v>
      </c>
      <c r="AJ109" s="22" t="s">
        <v>798</v>
      </c>
      <c r="AK109" s="22">
        <v>4950</v>
      </c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799</v>
      </c>
      <c r="BB109" s="57"/>
      <c r="BC109" s="57"/>
      <c r="BD109" s="99"/>
    </row>
    <row r="110" spans="1:56" x14ac:dyDescent="0.25">
      <c r="A110" s="98"/>
      <c r="B110" s="57" t="s">
        <v>66</v>
      </c>
      <c r="D110" s="176"/>
      <c r="G110" s="125">
        <v>400</v>
      </c>
      <c r="H110" s="126">
        <v>499</v>
      </c>
      <c r="I110" s="60" t="s">
        <v>490</v>
      </c>
      <c r="J110" s="60" t="s">
        <v>91</v>
      </c>
      <c r="K110" s="60" t="s">
        <v>491</v>
      </c>
      <c r="L110" s="59">
        <v>34</v>
      </c>
      <c r="M110" s="57">
        <v>9</v>
      </c>
      <c r="N110" s="57" t="s">
        <v>69</v>
      </c>
      <c r="AF110" s="61">
        <v>44973.25</v>
      </c>
      <c r="AY110" s="127"/>
      <c r="AZ110" s="57">
        <v>1390.1484590378609</v>
      </c>
      <c r="BA110" s="57">
        <v>20.871871497869833</v>
      </c>
      <c r="BB110" s="62">
        <v>29015</v>
      </c>
      <c r="BD110" s="99"/>
    </row>
    <row r="111" spans="1:56" x14ac:dyDescent="0.25">
      <c r="A111" s="98"/>
      <c r="B111" s="22" t="s">
        <v>66</v>
      </c>
      <c r="C111" s="22"/>
      <c r="D111" s="22" t="s">
        <v>768</v>
      </c>
      <c r="E111" s="22"/>
      <c r="F111" s="27"/>
      <c r="G111" s="166">
        <v>3000</v>
      </c>
      <c r="H111" s="167">
        <v>3099</v>
      </c>
      <c r="I111" s="28" t="s">
        <v>492</v>
      </c>
      <c r="J111" s="28" t="s">
        <v>493</v>
      </c>
      <c r="K111" s="28" t="s">
        <v>75</v>
      </c>
      <c r="L111" s="29">
        <v>33</v>
      </c>
      <c r="M111" s="22">
        <v>10</v>
      </c>
      <c r="N111" s="57" t="s">
        <v>69</v>
      </c>
      <c r="AF111" s="61">
        <v>14115.85</v>
      </c>
      <c r="AG111" s="61" t="s">
        <v>803</v>
      </c>
      <c r="AH111" s="39" t="s">
        <v>801</v>
      </c>
      <c r="AY111" s="127"/>
      <c r="AZ111" s="57">
        <v>350</v>
      </c>
      <c r="BA111" s="57">
        <v>26</v>
      </c>
      <c r="BB111" s="62">
        <v>9107</v>
      </c>
      <c r="BD111" s="99"/>
    </row>
    <row r="112" spans="1:56" x14ac:dyDescent="0.25">
      <c r="A112" s="98"/>
      <c r="B112" s="22" t="s">
        <v>66</v>
      </c>
      <c r="C112" s="22"/>
      <c r="D112" s="22" t="s">
        <v>768</v>
      </c>
      <c r="E112" s="22"/>
      <c r="F112" s="22"/>
      <c r="G112" s="168">
        <v>800</v>
      </c>
      <c r="H112" s="169">
        <v>1099</v>
      </c>
      <c r="I112" s="28" t="s">
        <v>494</v>
      </c>
      <c r="J112" s="28" t="s">
        <v>151</v>
      </c>
      <c r="K112" s="28" t="s">
        <v>77</v>
      </c>
      <c r="L112" s="29">
        <v>55</v>
      </c>
      <c r="M112" s="22">
        <v>10</v>
      </c>
      <c r="N112" s="57" t="s">
        <v>71</v>
      </c>
      <c r="AF112" s="61">
        <v>157900.04999999999</v>
      </c>
      <c r="AG112" s="61">
        <v>60155.23</v>
      </c>
      <c r="AH112" s="57" t="s">
        <v>801</v>
      </c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4433.8840055644678</v>
      </c>
      <c r="BA112" s="57">
        <v>21.583108597315917</v>
      </c>
      <c r="BB112" s="57">
        <v>95697</v>
      </c>
      <c r="BC112" s="57"/>
      <c r="BD112" s="99"/>
    </row>
    <row r="113" spans="1:56" x14ac:dyDescent="0.25">
      <c r="A113" s="98"/>
      <c r="B113" s="22" t="s">
        <v>66</v>
      </c>
      <c r="C113" s="22"/>
      <c r="D113" s="22" t="s">
        <v>768</v>
      </c>
      <c r="E113" s="22"/>
      <c r="F113" s="27"/>
      <c r="G113" s="166">
        <v>1500</v>
      </c>
      <c r="H113" s="167">
        <v>2599</v>
      </c>
      <c r="I113" s="28" t="s">
        <v>233</v>
      </c>
      <c r="J113" s="28" t="s">
        <v>494</v>
      </c>
      <c r="K113" s="28" t="s">
        <v>495</v>
      </c>
      <c r="L113" s="29">
        <v>57</v>
      </c>
      <c r="M113" s="22">
        <v>10</v>
      </c>
      <c r="N113" s="57" t="s">
        <v>69</v>
      </c>
      <c r="AF113" s="61">
        <v>49660.450000000004</v>
      </c>
      <c r="AG113" s="61" t="s">
        <v>803</v>
      </c>
      <c r="AH113" s="39" t="s">
        <v>801</v>
      </c>
      <c r="AY113" s="127"/>
      <c r="AZ113" s="57">
        <v>1662.841467160137</v>
      </c>
      <c r="BA113" s="57">
        <v>19.267621497747111</v>
      </c>
      <c r="BB113" s="62">
        <v>32039</v>
      </c>
      <c r="BD113" s="99"/>
    </row>
    <row r="114" spans="1:56" x14ac:dyDescent="0.25">
      <c r="A114" s="98"/>
      <c r="B114" s="22" t="s">
        <v>66</v>
      </c>
      <c r="C114" s="22"/>
      <c r="D114" s="22" t="s">
        <v>768</v>
      </c>
      <c r="E114" s="22"/>
      <c r="F114" s="27"/>
      <c r="G114" s="166">
        <v>1100</v>
      </c>
      <c r="H114" s="167">
        <v>1199</v>
      </c>
      <c r="I114" s="28" t="s">
        <v>493</v>
      </c>
      <c r="J114" s="28" t="s">
        <v>496</v>
      </c>
      <c r="K114" s="28" t="s">
        <v>497</v>
      </c>
      <c r="L114" s="29">
        <v>47</v>
      </c>
      <c r="M114" s="22">
        <v>10</v>
      </c>
      <c r="N114" s="57" t="s">
        <v>69</v>
      </c>
      <c r="AF114" s="61">
        <v>17392.55</v>
      </c>
      <c r="AG114" s="61" t="s">
        <v>803</v>
      </c>
      <c r="AH114" s="39" t="s">
        <v>801</v>
      </c>
      <c r="AY114" s="127"/>
      <c r="AZ114" s="57">
        <v>527.17891999693893</v>
      </c>
      <c r="BA114" s="57">
        <v>21.284993717247183</v>
      </c>
      <c r="BB114" s="62">
        <v>11221</v>
      </c>
      <c r="BD114" s="99"/>
    </row>
    <row r="115" spans="1:56" x14ac:dyDescent="0.25">
      <c r="A115" s="98"/>
      <c r="B115" s="22" t="s">
        <v>66</v>
      </c>
      <c r="C115" s="22"/>
      <c r="D115" s="22" t="s">
        <v>768</v>
      </c>
      <c r="E115" s="22"/>
      <c r="F115" s="27"/>
      <c r="G115" s="166">
        <v>1500</v>
      </c>
      <c r="H115" s="167">
        <v>2599</v>
      </c>
      <c r="I115" s="28" t="s">
        <v>498</v>
      </c>
      <c r="J115" s="28" t="s">
        <v>494</v>
      </c>
      <c r="K115" s="28" t="s">
        <v>495</v>
      </c>
      <c r="L115" s="29">
        <v>67</v>
      </c>
      <c r="M115" s="22">
        <v>10</v>
      </c>
      <c r="N115" s="57" t="s">
        <v>69</v>
      </c>
      <c r="AF115" s="61">
        <v>47177.35</v>
      </c>
      <c r="AG115" s="61" t="s">
        <v>803</v>
      </c>
      <c r="AH115" s="39" t="s">
        <v>801</v>
      </c>
      <c r="AY115" s="127"/>
      <c r="AZ115" s="57">
        <v>1690.9463400482559</v>
      </c>
      <c r="BA115" s="57">
        <v>18.000571206258009</v>
      </c>
      <c r="BB115" s="62">
        <v>30437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800</v>
      </c>
      <c r="H116" s="167">
        <v>999</v>
      </c>
      <c r="I116" s="28" t="s">
        <v>495</v>
      </c>
      <c r="J116" s="28" t="s">
        <v>499</v>
      </c>
      <c r="K116" s="28" t="s">
        <v>498</v>
      </c>
      <c r="L116" s="29">
        <v>67</v>
      </c>
      <c r="M116" s="22">
        <v>10</v>
      </c>
      <c r="N116" s="57" t="s">
        <v>69</v>
      </c>
      <c r="AF116" s="61">
        <v>41256.35</v>
      </c>
      <c r="AG116" s="61" t="s">
        <v>803</v>
      </c>
      <c r="AH116" s="39" t="s">
        <v>801</v>
      </c>
      <c r="AY116" s="127"/>
      <c r="AZ116" s="57">
        <v>1377.7609780633352</v>
      </c>
      <c r="BA116" s="57">
        <v>19.319025886053527</v>
      </c>
      <c r="BB116" s="62">
        <v>26617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3000</v>
      </c>
      <c r="H117" s="167">
        <v>3099</v>
      </c>
      <c r="I117" s="28" t="s">
        <v>500</v>
      </c>
      <c r="J117" s="28" t="s">
        <v>501</v>
      </c>
      <c r="K117" s="28" t="s">
        <v>502</v>
      </c>
      <c r="L117" s="29">
        <v>46</v>
      </c>
      <c r="M117" s="22">
        <v>10</v>
      </c>
      <c r="N117" s="57" t="s">
        <v>69</v>
      </c>
      <c r="AF117" s="61">
        <v>31426.25</v>
      </c>
      <c r="AG117" s="61" t="s">
        <v>803</v>
      </c>
      <c r="AH117" s="39" t="s">
        <v>801</v>
      </c>
      <c r="AY117" s="127"/>
      <c r="AZ117" s="57">
        <v>1128.8776703337871</v>
      </c>
      <c r="BA117" s="57">
        <v>17.960316279446893</v>
      </c>
      <c r="BB117" s="62">
        <v>20275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2500</v>
      </c>
      <c r="H118" s="167">
        <v>2999</v>
      </c>
      <c r="I118" s="28" t="s">
        <v>500</v>
      </c>
      <c r="J118" s="28" t="s">
        <v>503</v>
      </c>
      <c r="K118" s="28" t="s">
        <v>75</v>
      </c>
      <c r="L118" s="29">
        <v>57</v>
      </c>
      <c r="M118" s="22">
        <v>10</v>
      </c>
      <c r="N118" s="57" t="s">
        <v>69</v>
      </c>
      <c r="AF118" s="61">
        <v>30784.55</v>
      </c>
      <c r="AG118" s="61" t="s">
        <v>803</v>
      </c>
      <c r="AH118" s="39" t="s">
        <v>801</v>
      </c>
      <c r="AY118" s="127"/>
      <c r="AZ118" s="57">
        <v>1139.518589080848</v>
      </c>
      <c r="BA118" s="57">
        <v>17.430167607902714</v>
      </c>
      <c r="BB118" s="62">
        <v>19861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2900</v>
      </c>
      <c r="H119" s="167">
        <v>3099</v>
      </c>
      <c r="I119" s="28" t="s">
        <v>496</v>
      </c>
      <c r="J119" s="28" t="s">
        <v>501</v>
      </c>
      <c r="K119" s="28" t="s">
        <v>502</v>
      </c>
      <c r="L119" s="29">
        <v>28</v>
      </c>
      <c r="M119" s="22">
        <v>10</v>
      </c>
      <c r="N119" s="57" t="s">
        <v>69</v>
      </c>
      <c r="AF119" s="61">
        <v>31987.350000000002</v>
      </c>
      <c r="AG119" s="61" t="s">
        <v>803</v>
      </c>
      <c r="AH119" s="39" t="s">
        <v>801</v>
      </c>
      <c r="AY119" s="127"/>
      <c r="AZ119" s="57">
        <v>1146.444874661162</v>
      </c>
      <c r="BA119" s="57">
        <v>18.000865507030486</v>
      </c>
      <c r="BB119" s="62">
        <v>20637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/>
      <c r="H120" s="167"/>
      <c r="I120" s="28" t="s">
        <v>769</v>
      </c>
      <c r="J120" s="28" t="s">
        <v>770</v>
      </c>
      <c r="K120" s="28" t="s">
        <v>77</v>
      </c>
      <c r="L120" s="29"/>
      <c r="M120" s="22">
        <v>10</v>
      </c>
      <c r="N120" s="57" t="s">
        <v>69</v>
      </c>
      <c r="AG120" s="61" t="s">
        <v>803</v>
      </c>
      <c r="AH120" s="39" t="s">
        <v>801</v>
      </c>
      <c r="AY120" s="127"/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800</v>
      </c>
      <c r="H121" s="167">
        <v>1099</v>
      </c>
      <c r="I121" s="28" t="s">
        <v>503</v>
      </c>
      <c r="J121" s="28" t="s">
        <v>183</v>
      </c>
      <c r="K121" s="28" t="s">
        <v>77</v>
      </c>
      <c r="L121" s="29">
        <v>38</v>
      </c>
      <c r="M121" s="22">
        <v>10</v>
      </c>
      <c r="N121" s="57" t="s">
        <v>69</v>
      </c>
      <c r="AF121" s="61">
        <v>91984.75</v>
      </c>
      <c r="AG121" s="61" t="s">
        <v>803</v>
      </c>
      <c r="AH121" s="39" t="s">
        <v>801</v>
      </c>
      <c r="AY121" s="127"/>
      <c r="AZ121" s="57">
        <v>3297.0021008315139</v>
      </c>
      <c r="BA121" s="57">
        <v>17.999685224656972</v>
      </c>
      <c r="BB121" s="62">
        <v>59345</v>
      </c>
      <c r="BD121" s="99"/>
    </row>
    <row r="122" spans="1:56" x14ac:dyDescent="0.25">
      <c r="A122" s="98"/>
      <c r="B122" s="22" t="s">
        <v>66</v>
      </c>
      <c r="C122" s="22"/>
      <c r="D122" s="22" t="s">
        <v>771</v>
      </c>
      <c r="E122" s="22"/>
      <c r="F122" s="27"/>
      <c r="G122" s="166">
        <v>3000</v>
      </c>
      <c r="H122" s="167">
        <v>3199</v>
      </c>
      <c r="I122" s="28" t="s">
        <v>511</v>
      </c>
      <c r="J122" s="28" t="s">
        <v>512</v>
      </c>
      <c r="K122" s="28" t="s">
        <v>513</v>
      </c>
      <c r="L122" s="29">
        <v>44</v>
      </c>
      <c r="M122" s="22">
        <v>11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68713.05</v>
      </c>
      <c r="AG122" s="43">
        <v>51275.01</v>
      </c>
      <c r="AH122" s="27" t="s">
        <v>761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1847.1254487732081</v>
      </c>
      <c r="BA122" s="57">
        <v>23.999994169017054</v>
      </c>
      <c r="BB122" s="62">
        <v>44331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4000</v>
      </c>
      <c r="H123" s="167">
        <v>4099</v>
      </c>
      <c r="I123" s="28" t="s">
        <v>518</v>
      </c>
      <c r="J123" s="28" t="s">
        <v>519</v>
      </c>
      <c r="K123" s="28" t="s">
        <v>75</v>
      </c>
      <c r="L123" s="29">
        <v>38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7475.6500000000005</v>
      </c>
      <c r="AG123" s="43" t="s">
        <v>804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185</v>
      </c>
      <c r="BA123" s="57">
        <v>26</v>
      </c>
      <c r="BB123" s="62">
        <v>4823</v>
      </c>
      <c r="BD123" s="99"/>
    </row>
    <row r="124" spans="1:56" ht="27.6" x14ac:dyDescent="0.25">
      <c r="A124" s="98"/>
      <c r="B124" s="22" t="s">
        <v>66</v>
      </c>
      <c r="C124" s="22"/>
      <c r="D124" s="22" t="s">
        <v>372</v>
      </c>
      <c r="E124" s="26"/>
      <c r="F124" s="35"/>
      <c r="G124" s="177"/>
      <c r="H124" s="178"/>
      <c r="I124" s="179" t="s">
        <v>373</v>
      </c>
      <c r="J124" s="179"/>
      <c r="K124" s="179"/>
      <c r="L124" s="89"/>
      <c r="M124" s="180">
        <v>11</v>
      </c>
      <c r="N124" s="180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84"/>
      <c r="AC124" s="22"/>
      <c r="AD124" s="22"/>
      <c r="AE124" s="22"/>
      <c r="AF124" s="194">
        <v>20000</v>
      </c>
      <c r="AG124" s="43">
        <v>10500</v>
      </c>
      <c r="AH124" s="35" t="s">
        <v>76</v>
      </c>
      <c r="AI124" s="22" t="s">
        <v>162</v>
      </c>
      <c r="AJ124" s="29" t="s">
        <v>374</v>
      </c>
      <c r="AK124" s="43">
        <v>15774.47</v>
      </c>
      <c r="AL124" s="43"/>
      <c r="AM124" s="22" t="s">
        <v>375</v>
      </c>
      <c r="AN124" s="43">
        <v>1560.37</v>
      </c>
      <c r="AO124" s="43"/>
      <c r="AP124" s="22" t="s">
        <v>376</v>
      </c>
      <c r="AQ124" s="43">
        <v>2665.16</v>
      </c>
      <c r="AR124" s="43"/>
      <c r="AS124" s="22"/>
      <c r="AT124" s="43"/>
      <c r="AU124" s="43"/>
      <c r="AV124" s="22"/>
      <c r="AW124" s="22"/>
      <c r="AX124" s="22"/>
      <c r="AY124" s="195"/>
      <c r="AZ124" s="86"/>
      <c r="BA124" s="84"/>
      <c r="BB124" s="86"/>
      <c r="BD124" s="99"/>
    </row>
    <row r="125" spans="1:56" x14ac:dyDescent="0.3">
      <c r="A125" s="98"/>
      <c r="B125" s="57" t="s">
        <v>66</v>
      </c>
      <c r="F125" s="57"/>
      <c r="G125" s="121"/>
      <c r="H125" s="122"/>
      <c r="I125" s="60" t="s">
        <v>504</v>
      </c>
      <c r="J125" s="60" t="s">
        <v>75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505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506</v>
      </c>
      <c r="J126" s="60" t="s">
        <v>507</v>
      </c>
      <c r="K126" s="60" t="s">
        <v>75</v>
      </c>
      <c r="M126" s="57">
        <v>11</v>
      </c>
      <c r="AH126" s="57"/>
      <c r="AI126" s="57" t="s">
        <v>123</v>
      </c>
      <c r="AJ126" s="57" t="s">
        <v>508</v>
      </c>
      <c r="AK126" s="57">
        <v>117000</v>
      </c>
      <c r="AL126" s="57"/>
      <c r="AN126" s="57"/>
      <c r="AO126" s="57"/>
      <c r="AQ126" s="57"/>
      <c r="AR126" s="57"/>
      <c r="AT126" s="57"/>
      <c r="AU126" s="57"/>
      <c r="AY126" s="105"/>
      <c r="BB126" s="57"/>
      <c r="BC126" s="57"/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509</v>
      </c>
      <c r="J127" s="60" t="s">
        <v>510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/>
      <c r="BC127" s="57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3999</v>
      </c>
      <c r="I128" s="60" t="s">
        <v>514</v>
      </c>
      <c r="J128" s="60" t="s">
        <v>507</v>
      </c>
      <c r="K128" s="60" t="s">
        <v>507</v>
      </c>
      <c r="L128" s="59">
        <v>40</v>
      </c>
      <c r="M128" s="57">
        <v>11</v>
      </c>
      <c r="N128" s="57" t="s">
        <v>69</v>
      </c>
      <c r="AF128" s="61">
        <v>59166.6</v>
      </c>
      <c r="AY128" s="127"/>
      <c r="AZ128" s="57">
        <v>1654.39682882032</v>
      </c>
      <c r="BA128" s="57">
        <v>23.072457185026227</v>
      </c>
      <c r="BB128" s="62">
        <v>38172</v>
      </c>
      <c r="BD128" s="99"/>
    </row>
    <row r="129" spans="1:56" x14ac:dyDescent="0.3">
      <c r="A129" s="98"/>
      <c r="B129" s="57" t="s">
        <v>66</v>
      </c>
      <c r="F129" s="57"/>
      <c r="G129" s="121"/>
      <c r="H129" s="122"/>
      <c r="I129" s="60" t="s">
        <v>515</v>
      </c>
      <c r="J129" s="60" t="s">
        <v>516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517</v>
      </c>
      <c r="AL129" s="57"/>
      <c r="AN129" s="57"/>
      <c r="AO129" s="57"/>
      <c r="AQ129" s="57"/>
      <c r="AR129" s="57"/>
      <c r="AT129" s="57"/>
      <c r="AU129" s="57"/>
      <c r="AY129" s="105"/>
      <c r="BB129" s="57"/>
      <c r="BC129" s="57"/>
      <c r="BD129" s="99"/>
    </row>
    <row r="130" spans="1:56" x14ac:dyDescent="0.25">
      <c r="A130" s="98"/>
      <c r="B130" s="57" t="s">
        <v>66</v>
      </c>
      <c r="G130" s="125">
        <v>3800</v>
      </c>
      <c r="H130" s="126">
        <v>3899</v>
      </c>
      <c r="I130" s="60" t="s">
        <v>520</v>
      </c>
      <c r="J130" s="60" t="s">
        <v>507</v>
      </c>
      <c r="K130" s="60" t="s">
        <v>75</v>
      </c>
      <c r="L130" s="59">
        <v>61</v>
      </c>
      <c r="M130" s="57">
        <v>11</v>
      </c>
      <c r="N130" s="57" t="s">
        <v>69</v>
      </c>
      <c r="AF130" s="61">
        <v>19182.8</v>
      </c>
      <c r="AY130" s="127"/>
      <c r="AZ130" s="57">
        <v>563</v>
      </c>
      <c r="BA130" s="57">
        <v>21.982238010657195</v>
      </c>
      <c r="BB130" s="62">
        <v>12376</v>
      </c>
      <c r="BD130" s="99"/>
    </row>
    <row r="131" spans="1:56" x14ac:dyDescent="0.25">
      <c r="A131" s="98"/>
      <c r="B131" s="57" t="s">
        <v>66</v>
      </c>
      <c r="F131" s="57"/>
      <c r="G131" s="138">
        <v>2500</v>
      </c>
      <c r="H131" s="139">
        <v>2699</v>
      </c>
      <c r="I131" s="60" t="s">
        <v>98</v>
      </c>
      <c r="J131" s="60" t="s">
        <v>95</v>
      </c>
      <c r="K131" s="60" t="s">
        <v>521</v>
      </c>
      <c r="L131" s="59">
        <v>40.358250180474926</v>
      </c>
      <c r="M131" s="57">
        <v>11</v>
      </c>
      <c r="N131" s="57" t="s">
        <v>71</v>
      </c>
      <c r="AF131" s="61">
        <v>81156.519310349977</v>
      </c>
      <c r="AH131" s="57"/>
      <c r="AJ131" s="57"/>
      <c r="AK131" s="57"/>
      <c r="AL131" s="57"/>
      <c r="AN131" s="57"/>
      <c r="AO131" s="57"/>
      <c r="AQ131" s="57"/>
      <c r="AR131" s="57"/>
      <c r="AT131" s="57"/>
      <c r="AU131" s="57"/>
      <c r="AY131" s="127"/>
      <c r="AZ131" s="57">
        <v>2050.0974639499991</v>
      </c>
      <c r="BA131" s="57">
        <v>25.666666666666668</v>
      </c>
      <c r="BB131" s="57">
        <v>49185.769278999986</v>
      </c>
      <c r="BC131" s="57"/>
      <c r="BD131" s="99"/>
    </row>
    <row r="132" spans="1:56" x14ac:dyDescent="0.25">
      <c r="A132" s="98"/>
      <c r="B132" s="57" t="s">
        <v>66</v>
      </c>
      <c r="F132" s="57"/>
      <c r="G132" s="138">
        <v>2900</v>
      </c>
      <c r="H132" s="139">
        <v>2999</v>
      </c>
      <c r="I132" s="60" t="s">
        <v>98</v>
      </c>
      <c r="J132" s="60" t="s">
        <v>522</v>
      </c>
      <c r="K132" s="60" t="s">
        <v>523</v>
      </c>
      <c r="L132" s="59">
        <v>41.775003161959098</v>
      </c>
      <c r="M132" s="57">
        <v>11</v>
      </c>
      <c r="N132" s="57" t="s">
        <v>71</v>
      </c>
      <c r="AF132" s="61">
        <v>56927.956555469958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1277.8163950599992</v>
      </c>
      <c r="BA132" s="57">
        <v>27.5</v>
      </c>
      <c r="BB132" s="57">
        <v>34501.791851799979</v>
      </c>
      <c r="BC132" s="57"/>
      <c r="BD132" s="99"/>
    </row>
    <row r="133" spans="1:56" x14ac:dyDescent="0.25">
      <c r="A133" s="98"/>
      <c r="B133" s="57" t="s">
        <v>66</v>
      </c>
      <c r="G133" s="125">
        <v>3900</v>
      </c>
      <c r="H133" s="126">
        <v>3999</v>
      </c>
      <c r="I133" s="60" t="s">
        <v>524</v>
      </c>
      <c r="J133" s="60" t="s">
        <v>507</v>
      </c>
      <c r="K133" s="60" t="s">
        <v>514</v>
      </c>
      <c r="L133" s="59">
        <v>41</v>
      </c>
      <c r="M133" s="57">
        <v>11</v>
      </c>
      <c r="N133" s="57" t="s">
        <v>69</v>
      </c>
      <c r="AF133" s="61">
        <v>23192.65</v>
      </c>
      <c r="AY133" s="127"/>
      <c r="AZ133" s="57">
        <v>623</v>
      </c>
      <c r="BA133" s="57">
        <v>24.01765650080257</v>
      </c>
      <c r="BB133" s="62">
        <v>14963</v>
      </c>
      <c r="BD133" s="99"/>
    </row>
    <row r="134" spans="1:56" x14ac:dyDescent="0.25">
      <c r="A134" s="98"/>
      <c r="B134" s="57" t="s">
        <v>66</v>
      </c>
      <c r="G134" s="125">
        <v>3800</v>
      </c>
      <c r="H134" s="126">
        <v>3899</v>
      </c>
      <c r="I134" s="60" t="s">
        <v>525</v>
      </c>
      <c r="J134" s="60" t="s">
        <v>507</v>
      </c>
      <c r="K134" s="60" t="s">
        <v>75</v>
      </c>
      <c r="L134" s="59">
        <v>28</v>
      </c>
      <c r="M134" s="57">
        <v>11</v>
      </c>
      <c r="N134" s="57" t="s">
        <v>69</v>
      </c>
      <c r="AF134" s="61">
        <v>19295.95</v>
      </c>
      <c r="AY134" s="127"/>
      <c r="AZ134" s="57">
        <v>566</v>
      </c>
      <c r="BA134" s="57">
        <v>21.99469964664311</v>
      </c>
      <c r="BB134" s="62">
        <v>12449</v>
      </c>
      <c r="BD134" s="99"/>
    </row>
    <row r="135" spans="1:56" x14ac:dyDescent="0.3">
      <c r="A135" s="98"/>
      <c r="B135" s="57" t="s">
        <v>66</v>
      </c>
      <c r="F135" s="57"/>
      <c r="G135" s="121"/>
      <c r="H135" s="122"/>
      <c r="I135" s="60" t="s">
        <v>510</v>
      </c>
      <c r="J135" s="60" t="s">
        <v>526</v>
      </c>
      <c r="K135" s="60" t="s">
        <v>526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527</v>
      </c>
      <c r="J136" s="60" t="s">
        <v>516</v>
      </c>
      <c r="K136" s="60" t="s">
        <v>528</v>
      </c>
      <c r="M136" s="57">
        <v>11</v>
      </c>
      <c r="AH136" s="57"/>
      <c r="AI136" s="57" t="s">
        <v>123</v>
      </c>
      <c r="AJ136" s="57"/>
      <c r="AK136" s="57" t="s">
        <v>517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529</v>
      </c>
      <c r="J137" s="60" t="s">
        <v>527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/>
      <c r="BC137" s="57"/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516</v>
      </c>
      <c r="J138" s="60" t="s">
        <v>530</v>
      </c>
      <c r="K138" s="60" t="s">
        <v>528</v>
      </c>
      <c r="M138" s="57">
        <v>11</v>
      </c>
      <c r="N138" s="57" t="s">
        <v>69</v>
      </c>
      <c r="AH138" s="57"/>
      <c r="AI138" s="57" t="s">
        <v>123</v>
      </c>
      <c r="AJ138" s="57" t="s">
        <v>531</v>
      </c>
      <c r="AK138" s="57">
        <v>207000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F139" s="57"/>
      <c r="G139" s="138">
        <v>8300</v>
      </c>
      <c r="H139" s="139">
        <v>8599</v>
      </c>
      <c r="I139" s="60" t="s">
        <v>532</v>
      </c>
      <c r="J139" s="60" t="s">
        <v>533</v>
      </c>
      <c r="K139" s="60" t="s">
        <v>523</v>
      </c>
      <c r="L139" s="59">
        <v>40</v>
      </c>
      <c r="M139" s="57">
        <v>11</v>
      </c>
      <c r="N139" s="57" t="s">
        <v>71</v>
      </c>
      <c r="AF139" s="61">
        <v>168567.3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3083.100268191246</v>
      </c>
      <c r="BA139" s="57">
        <v>33.136126338159968</v>
      </c>
      <c r="BB139" s="57">
        <v>102162</v>
      </c>
      <c r="BC139" s="57"/>
      <c r="BD139" s="99"/>
    </row>
    <row r="140" spans="1:56" x14ac:dyDescent="0.3">
      <c r="A140" s="98"/>
      <c r="B140" s="57" t="s">
        <v>66</v>
      </c>
      <c r="F140" s="57"/>
      <c r="G140" s="121"/>
      <c r="H140" s="122"/>
      <c r="I140" s="60" t="s">
        <v>534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/>
      <c r="BC140" s="57"/>
      <c r="BD140" s="99"/>
    </row>
    <row r="141" spans="1:56" x14ac:dyDescent="0.25">
      <c r="A141" s="114"/>
      <c r="B141" s="22" t="s">
        <v>66</v>
      </c>
      <c r="C141" s="22"/>
      <c r="D141" s="22"/>
      <c r="E141" s="22"/>
      <c r="F141" s="27"/>
      <c r="G141" s="166"/>
      <c r="H141" s="167"/>
      <c r="I141" s="28" t="s">
        <v>772</v>
      </c>
      <c r="J141" s="28"/>
      <c r="K141" s="28"/>
      <c r="L141" s="29"/>
      <c r="M141" s="22">
        <v>12</v>
      </c>
      <c r="N141" s="22" t="s">
        <v>69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3">
        <v>5000</v>
      </c>
      <c r="AG141" s="43" t="s">
        <v>773</v>
      </c>
      <c r="AH141" s="27" t="s">
        <v>761</v>
      </c>
      <c r="AI141" s="22" t="s">
        <v>123</v>
      </c>
      <c r="AJ141" s="29"/>
      <c r="AK141" s="43"/>
      <c r="AL141" s="43"/>
      <c r="AM141" s="22"/>
      <c r="AN141" s="43"/>
      <c r="AO141" s="43"/>
      <c r="AP141" s="22"/>
      <c r="AQ141" s="43"/>
      <c r="AR141" s="43"/>
      <c r="AS141" s="22"/>
      <c r="AT141" s="43"/>
      <c r="AU141" s="43"/>
      <c r="AV141" s="22"/>
      <c r="AW141" s="22"/>
      <c r="AX141" s="22"/>
      <c r="AY141" s="181"/>
      <c r="AZ141" s="22"/>
      <c r="BA141" s="22"/>
      <c r="BB141" s="44"/>
      <c r="BD141" s="99"/>
    </row>
    <row r="142" spans="1:56" x14ac:dyDescent="0.25">
      <c r="A142" s="98"/>
      <c r="B142" s="22" t="s">
        <v>66</v>
      </c>
      <c r="C142" s="22"/>
      <c r="D142" s="22" t="s">
        <v>332</v>
      </c>
      <c r="E142" s="26"/>
      <c r="F142" s="27"/>
      <c r="G142" s="129">
        <v>3600</v>
      </c>
      <c r="H142" s="130">
        <v>3699</v>
      </c>
      <c r="I142" s="182" t="s">
        <v>256</v>
      </c>
      <c r="J142" s="182" t="s">
        <v>252</v>
      </c>
      <c r="K142" s="182" t="s">
        <v>75</v>
      </c>
      <c r="L142" s="89">
        <v>27</v>
      </c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9"/>
      <c r="AC142" s="22"/>
      <c r="AD142" s="22"/>
      <c r="AE142" s="22"/>
      <c r="AF142" s="43">
        <v>5800.1</v>
      </c>
      <c r="AG142" s="43">
        <v>13978.4</v>
      </c>
      <c r="AH142" s="27" t="s">
        <v>761</v>
      </c>
      <c r="AI142" s="22"/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31"/>
      <c r="AZ142" s="44">
        <v>208</v>
      </c>
      <c r="BA142" s="44">
        <v>18</v>
      </c>
      <c r="BB142" s="100">
        <v>3742</v>
      </c>
      <c r="BC142" s="42">
        <f>BB142/(5280*11.67)</f>
        <v>6.0729401989042094E-2</v>
      </c>
      <c r="BD142" s="99"/>
    </row>
    <row r="143" spans="1:56" x14ac:dyDescent="0.25">
      <c r="A143" s="98"/>
      <c r="B143" s="57" t="s">
        <v>66</v>
      </c>
      <c r="G143" s="138">
        <v>6600</v>
      </c>
      <c r="H143" s="139">
        <v>7099</v>
      </c>
      <c r="I143" s="60" t="s">
        <v>535</v>
      </c>
      <c r="J143" s="60" t="s">
        <v>254</v>
      </c>
      <c r="K143" s="60" t="s">
        <v>536</v>
      </c>
      <c r="L143" s="59">
        <v>55</v>
      </c>
      <c r="M143" s="57">
        <v>12</v>
      </c>
      <c r="N143" s="57" t="s">
        <v>69</v>
      </c>
      <c r="AF143" s="61">
        <v>74429.45</v>
      </c>
      <c r="AY143" s="127"/>
      <c r="AZ143" s="57">
        <v>2527</v>
      </c>
      <c r="BA143" s="57">
        <v>19</v>
      </c>
      <c r="BB143" s="62">
        <v>48019</v>
      </c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10500</v>
      </c>
      <c r="H144" s="126">
        <v>10699</v>
      </c>
      <c r="I144" s="60" t="s">
        <v>538</v>
      </c>
      <c r="J144" s="60" t="s">
        <v>539</v>
      </c>
      <c r="K144" s="60" t="s">
        <v>75</v>
      </c>
      <c r="L144" s="59">
        <v>29</v>
      </c>
      <c r="M144" s="57">
        <v>12</v>
      </c>
      <c r="N144" s="57" t="s">
        <v>69</v>
      </c>
      <c r="AF144" s="61">
        <v>190025.35</v>
      </c>
      <c r="AG144" s="61" t="s">
        <v>540</v>
      </c>
      <c r="AY144" s="137"/>
      <c r="AZ144" s="57">
        <v>3831.176538357161</v>
      </c>
      <c r="BA144" s="57">
        <v>32.000091557402101</v>
      </c>
      <c r="BB144" s="62">
        <v>122597</v>
      </c>
      <c r="BD144" s="99"/>
    </row>
    <row r="145" spans="1:56" x14ac:dyDescent="0.25">
      <c r="A145" s="98"/>
      <c r="B145" s="57" t="s">
        <v>66</v>
      </c>
      <c r="G145" s="125">
        <v>6500</v>
      </c>
      <c r="H145" s="126">
        <v>7199</v>
      </c>
      <c r="I145" s="60" t="s">
        <v>255</v>
      </c>
      <c r="J145" s="60" t="s">
        <v>541</v>
      </c>
      <c r="K145" s="60" t="s">
        <v>536</v>
      </c>
      <c r="L145" s="59">
        <v>26</v>
      </c>
      <c r="M145" s="57">
        <v>12</v>
      </c>
      <c r="N145" s="57" t="s">
        <v>69</v>
      </c>
      <c r="AF145" s="61">
        <v>80646.5</v>
      </c>
      <c r="AY145" s="127"/>
      <c r="AZ145" s="57">
        <v>2863.2501174435429</v>
      </c>
      <c r="BA145" s="57">
        <v>18.171657335495045</v>
      </c>
      <c r="BB145" s="62">
        <v>52030</v>
      </c>
      <c r="BD145" s="99"/>
    </row>
    <row r="146" spans="1:56" x14ac:dyDescent="0.25">
      <c r="A146" s="98"/>
      <c r="B146" s="57" t="s">
        <v>66</v>
      </c>
      <c r="G146" s="138">
        <v>6600</v>
      </c>
      <c r="H146" s="139">
        <v>6999</v>
      </c>
      <c r="I146" s="60" t="s">
        <v>542</v>
      </c>
      <c r="J146" s="60" t="s">
        <v>254</v>
      </c>
      <c r="K146" s="60" t="s">
        <v>185</v>
      </c>
      <c r="L146" s="59">
        <v>37</v>
      </c>
      <c r="M146" s="57">
        <v>12</v>
      </c>
      <c r="N146" s="57" t="s">
        <v>69</v>
      </c>
      <c r="AF146" s="61">
        <v>57568.55</v>
      </c>
      <c r="AY146" s="137"/>
      <c r="AZ146" s="57">
        <v>2063</v>
      </c>
      <c r="BA146" s="57">
        <v>18</v>
      </c>
      <c r="BB146" s="62">
        <v>37141</v>
      </c>
      <c r="BD146" s="99"/>
    </row>
    <row r="147" spans="1:56" x14ac:dyDescent="0.25">
      <c r="A147" s="98"/>
      <c r="B147" s="57" t="s">
        <v>66</v>
      </c>
      <c r="D147" s="57" t="s">
        <v>537</v>
      </c>
      <c r="F147" s="57"/>
      <c r="G147" s="138">
        <v>7000</v>
      </c>
      <c r="H147" s="139">
        <v>7499</v>
      </c>
      <c r="I147" s="60" t="s">
        <v>539</v>
      </c>
      <c r="J147" s="60" t="s">
        <v>543</v>
      </c>
      <c r="K147" s="60" t="s">
        <v>184</v>
      </c>
      <c r="L147" s="59">
        <v>29</v>
      </c>
      <c r="M147" s="57">
        <v>12</v>
      </c>
      <c r="N147" s="57" t="s">
        <v>73</v>
      </c>
      <c r="AF147" s="61">
        <v>225680</v>
      </c>
      <c r="AG147" s="61">
        <v>7236.52</v>
      </c>
      <c r="AH147" s="57"/>
      <c r="AJ147" s="57"/>
      <c r="AK147" s="57"/>
      <c r="AL147" s="57"/>
      <c r="AN147" s="57"/>
      <c r="AO147" s="57"/>
      <c r="AQ147" s="57"/>
      <c r="AR147" s="57"/>
      <c r="AT147" s="57"/>
      <c r="AU147" s="57"/>
      <c r="AY147" s="127"/>
      <c r="AZ147" s="57">
        <v>3792.9346400966961</v>
      </c>
      <c r="BA147" s="57">
        <v>34.000058592286294</v>
      </c>
      <c r="BB147" s="57">
        <v>128960</v>
      </c>
      <c r="BC147" s="57"/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7000</v>
      </c>
      <c r="H148" s="126">
        <v>7099</v>
      </c>
      <c r="I148" s="60" t="s">
        <v>544</v>
      </c>
      <c r="J148" s="60" t="s">
        <v>538</v>
      </c>
      <c r="K148" s="60" t="s">
        <v>75</v>
      </c>
      <c r="L148" s="59">
        <v>41</v>
      </c>
      <c r="M148" s="57">
        <v>12</v>
      </c>
      <c r="N148" s="57" t="s">
        <v>69</v>
      </c>
      <c r="AF148" s="61">
        <v>28817.600000000002</v>
      </c>
      <c r="AG148" s="61" t="s">
        <v>540</v>
      </c>
      <c r="AY148" s="127"/>
      <c r="AZ148" s="57">
        <v>581</v>
      </c>
      <c r="BA148" s="57">
        <v>32</v>
      </c>
      <c r="BB148" s="62">
        <v>18592</v>
      </c>
      <c r="BD148" s="99"/>
    </row>
    <row r="149" spans="1:56" x14ac:dyDescent="0.25">
      <c r="A149" s="98"/>
      <c r="B149" s="22" t="s">
        <v>66</v>
      </c>
      <c r="C149" s="22"/>
      <c r="D149" s="22" t="s">
        <v>547</v>
      </c>
      <c r="E149" s="22"/>
      <c r="F149" s="27"/>
      <c r="G149" s="166">
        <v>4204</v>
      </c>
      <c r="H149" s="167">
        <v>4299</v>
      </c>
      <c r="I149" s="28" t="s">
        <v>548</v>
      </c>
      <c r="J149" s="28" t="s">
        <v>549</v>
      </c>
      <c r="K149" s="28" t="s">
        <v>75</v>
      </c>
      <c r="L149" s="29">
        <v>34</v>
      </c>
      <c r="M149" s="22">
        <v>13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3">
        <v>16487.350000000002</v>
      </c>
      <c r="AG149" s="22" t="s">
        <v>774</v>
      </c>
      <c r="AH149" s="43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81"/>
      <c r="AZ149" s="22">
        <v>443</v>
      </c>
      <c r="BA149" s="22">
        <v>24</v>
      </c>
      <c r="BB149" s="44">
        <v>10637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4400</v>
      </c>
      <c r="H150" s="167">
        <v>5199</v>
      </c>
      <c r="I150" s="28" t="s">
        <v>549</v>
      </c>
      <c r="J150" s="28" t="s">
        <v>550</v>
      </c>
      <c r="K150" s="28" t="s">
        <v>75</v>
      </c>
      <c r="L150" s="29">
        <v>30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286088.15000000002</v>
      </c>
      <c r="AG150" s="22">
        <v>473432.84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5127.0330917008905</v>
      </c>
      <c r="BA150" s="22">
        <v>35.999962687732136</v>
      </c>
      <c r="BB150" s="44">
        <v>184573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11300</v>
      </c>
      <c r="H151" s="167">
        <v>11899</v>
      </c>
      <c r="I151" s="28" t="s">
        <v>559</v>
      </c>
      <c r="J151" s="28" t="s">
        <v>151</v>
      </c>
      <c r="K151" s="28" t="s">
        <v>549</v>
      </c>
      <c r="L151" s="29">
        <v>43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227805.05000000002</v>
      </c>
      <c r="AG151" s="22" t="s">
        <v>774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 t="s">
        <v>560</v>
      </c>
      <c r="AZ151" s="22">
        <v>4052.8740212234893</v>
      </c>
      <c r="BA151" s="22">
        <v>36.263402027885412</v>
      </c>
      <c r="BB151" s="44">
        <v>146971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5100</v>
      </c>
      <c r="H152" s="167">
        <v>5299</v>
      </c>
      <c r="I152" s="28" t="s">
        <v>561</v>
      </c>
      <c r="J152" s="28" t="s">
        <v>559</v>
      </c>
      <c r="K152" s="28" t="s">
        <v>75</v>
      </c>
      <c r="L152" s="29">
        <v>22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33018.1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592</v>
      </c>
      <c r="BA152" s="22">
        <v>36</v>
      </c>
      <c r="BB152" s="44">
        <v>21302</v>
      </c>
      <c r="BD152" s="99"/>
    </row>
    <row r="153" spans="1:56" x14ac:dyDescent="0.25">
      <c r="A153" s="98"/>
      <c r="B153" s="57" t="s">
        <v>74</v>
      </c>
      <c r="F153" s="57"/>
      <c r="G153" s="138">
        <v>2300</v>
      </c>
      <c r="H153" s="139">
        <v>2508</v>
      </c>
      <c r="I153" s="60" t="s">
        <v>101</v>
      </c>
      <c r="J153" s="60" t="s">
        <v>545</v>
      </c>
      <c r="K153" s="60" t="s">
        <v>546</v>
      </c>
      <c r="L153" s="59">
        <v>24</v>
      </c>
      <c r="M153" s="57">
        <v>13</v>
      </c>
      <c r="N153" s="57" t="s">
        <v>71</v>
      </c>
      <c r="AF153" s="61">
        <v>72616.5</v>
      </c>
      <c r="AH153" s="57"/>
      <c r="AJ153" s="57"/>
      <c r="AK153" s="57"/>
      <c r="AL153" s="57"/>
      <c r="AN153" s="57"/>
      <c r="AO153" s="57"/>
      <c r="AQ153" s="57"/>
      <c r="AR153" s="57"/>
      <c r="AT153" s="57"/>
      <c r="AU153" s="57"/>
      <c r="AY153" s="127"/>
      <c r="AZ153" s="57">
        <v>2200.5174601372601</v>
      </c>
      <c r="BA153" s="57">
        <v>19.999841308805074</v>
      </c>
      <c r="BB153" s="57">
        <v>44010</v>
      </c>
      <c r="BC153" s="57"/>
      <c r="BD153" s="99"/>
    </row>
    <row r="154" spans="1:56" x14ac:dyDescent="0.25">
      <c r="A154" s="98"/>
      <c r="E154" s="58"/>
      <c r="G154" s="121"/>
      <c r="H154" s="122"/>
      <c r="I154" s="103" t="s">
        <v>281</v>
      </c>
      <c r="J154" s="103" t="s">
        <v>551</v>
      </c>
      <c r="K154" s="103"/>
      <c r="L154" s="84"/>
      <c r="M154" s="57">
        <v>13</v>
      </c>
      <c r="AB154" s="59"/>
      <c r="AF154" s="61">
        <v>39000</v>
      </c>
      <c r="AI154" s="57" t="s">
        <v>123</v>
      </c>
      <c r="AJ154" s="59" t="s">
        <v>282</v>
      </c>
      <c r="AK154" s="61">
        <v>14000</v>
      </c>
      <c r="AM154" s="57" t="s">
        <v>552</v>
      </c>
      <c r="AN154" s="61">
        <v>25000</v>
      </c>
      <c r="AY154" s="128"/>
      <c r="AZ154" s="62"/>
      <c r="BA154" s="62"/>
      <c r="BB154" s="100"/>
      <c r="BC154" s="42"/>
      <c r="BD154" s="99"/>
    </row>
    <row r="155" spans="1:56" x14ac:dyDescent="0.25">
      <c r="A155" s="98"/>
      <c r="B155" s="57" t="s">
        <v>66</v>
      </c>
      <c r="G155" s="125">
        <v>5500</v>
      </c>
      <c r="H155" s="126">
        <v>5699</v>
      </c>
      <c r="I155" s="60" t="s">
        <v>553</v>
      </c>
      <c r="J155" s="60" t="s">
        <v>554</v>
      </c>
      <c r="K155" s="60" t="s">
        <v>555</v>
      </c>
      <c r="L155" s="59">
        <v>45</v>
      </c>
      <c r="M155" s="57">
        <v>13</v>
      </c>
      <c r="N155" s="57" t="s">
        <v>69</v>
      </c>
      <c r="AF155" s="61">
        <v>40177.550000000003</v>
      </c>
      <c r="AY155" s="127"/>
      <c r="AZ155" s="57">
        <v>1224.0017344761241</v>
      </c>
      <c r="BA155" s="57">
        <v>21.178074564653034</v>
      </c>
      <c r="BB155" s="62">
        <v>25921</v>
      </c>
      <c r="BD155" s="99"/>
    </row>
    <row r="156" spans="1:56" x14ac:dyDescent="0.25">
      <c r="A156" s="98"/>
      <c r="B156" s="57" t="s">
        <v>66</v>
      </c>
      <c r="G156" s="125">
        <v>1000</v>
      </c>
      <c r="H156" s="126">
        <v>1099</v>
      </c>
      <c r="I156" s="60" t="s">
        <v>556</v>
      </c>
      <c r="J156" s="60" t="s">
        <v>553</v>
      </c>
      <c r="K156" s="60" t="s">
        <v>75</v>
      </c>
      <c r="L156" s="59">
        <v>61</v>
      </c>
      <c r="M156" s="57">
        <v>13</v>
      </c>
      <c r="N156" s="57" t="s">
        <v>69</v>
      </c>
      <c r="AF156" s="61">
        <v>5869.85</v>
      </c>
      <c r="AY156" s="127"/>
      <c r="AZ156" s="57">
        <v>237</v>
      </c>
      <c r="BA156" s="57">
        <v>16</v>
      </c>
      <c r="BB156" s="62">
        <v>3787</v>
      </c>
      <c r="BD156" s="99"/>
    </row>
    <row r="157" spans="1:56" x14ac:dyDescent="0.25">
      <c r="A157" s="98"/>
      <c r="B157" s="57" t="s">
        <v>74</v>
      </c>
      <c r="F157" s="57"/>
      <c r="G157" s="146">
        <v>1600</v>
      </c>
      <c r="H157" s="147">
        <v>2299</v>
      </c>
      <c r="I157" s="60" t="s">
        <v>545</v>
      </c>
      <c r="J157" s="60" t="s">
        <v>557</v>
      </c>
      <c r="K157" s="60" t="s">
        <v>101</v>
      </c>
      <c r="L157" s="59">
        <v>28.129097266320692</v>
      </c>
      <c r="M157" s="57">
        <v>13</v>
      </c>
      <c r="N157" s="57" t="s">
        <v>102</v>
      </c>
      <c r="AF157" s="61">
        <v>200510.76476210967</v>
      </c>
      <c r="AH157" s="57"/>
      <c r="AJ157" s="57"/>
      <c r="AK157" s="57"/>
      <c r="AL157" s="57"/>
      <c r="AN157" s="57"/>
      <c r="AO157" s="57"/>
      <c r="AQ157" s="57"/>
      <c r="AR157" s="57"/>
      <c r="AT157" s="57"/>
      <c r="AU157" s="57"/>
      <c r="AY157" s="137" t="s">
        <v>558</v>
      </c>
      <c r="AZ157" s="57">
        <v>5964.4187806699902</v>
      </c>
      <c r="BA157" s="57">
        <v>20.5</v>
      </c>
      <c r="BB157" s="57">
        <v>121521.6756133998</v>
      </c>
      <c r="BC157" s="57"/>
      <c r="BD157" s="99"/>
    </row>
    <row r="158" spans="1:56" x14ac:dyDescent="0.25">
      <c r="A158" s="98"/>
      <c r="B158" s="57" t="s">
        <v>74</v>
      </c>
      <c r="F158" s="57"/>
      <c r="G158" s="138">
        <v>9500</v>
      </c>
      <c r="H158" s="139">
        <v>10699</v>
      </c>
      <c r="I158" s="60" t="s">
        <v>562</v>
      </c>
      <c r="J158" s="60" t="s">
        <v>557</v>
      </c>
      <c r="K158" s="60" t="s">
        <v>257</v>
      </c>
      <c r="L158" s="59">
        <v>40</v>
      </c>
      <c r="M158" s="57">
        <v>13</v>
      </c>
      <c r="N158" s="57" t="s">
        <v>102</v>
      </c>
      <c r="AF158" s="61">
        <v>275416.34999999998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27"/>
      <c r="AZ158" s="57">
        <v>8596.7383770901797</v>
      </c>
      <c r="BA158" s="57">
        <v>19.416549937686796</v>
      </c>
      <c r="BB158" s="57">
        <v>166919</v>
      </c>
      <c r="BC158" s="57"/>
      <c r="BD158" s="99"/>
    </row>
    <row r="159" spans="1:56" x14ac:dyDescent="0.25">
      <c r="A159" s="98"/>
      <c r="B159" s="57" t="s">
        <v>66</v>
      </c>
      <c r="G159" s="125">
        <v>1148</v>
      </c>
      <c r="H159" s="126">
        <v>1149</v>
      </c>
      <c r="I159" s="60" t="s">
        <v>563</v>
      </c>
      <c r="J159" s="60" t="s">
        <v>216</v>
      </c>
      <c r="K159" s="60" t="s">
        <v>75</v>
      </c>
      <c r="L159" s="59">
        <v>17</v>
      </c>
      <c r="M159" s="57">
        <v>13</v>
      </c>
      <c r="N159" s="57" t="s">
        <v>69</v>
      </c>
      <c r="AF159" s="61">
        <v>9761.9</v>
      </c>
      <c r="AY159" s="127"/>
      <c r="AZ159" s="57">
        <v>262</v>
      </c>
      <c r="BA159" s="57">
        <v>24</v>
      </c>
      <c r="BB159" s="62">
        <v>6298</v>
      </c>
      <c r="BD159" s="99"/>
    </row>
    <row r="160" spans="1:56" x14ac:dyDescent="0.25">
      <c r="A160" s="98"/>
      <c r="B160" s="57" t="s">
        <v>66</v>
      </c>
      <c r="G160" s="125">
        <v>1100</v>
      </c>
      <c r="H160" s="126">
        <v>1199</v>
      </c>
      <c r="I160" s="60" t="s">
        <v>564</v>
      </c>
      <c r="J160" s="60" t="s">
        <v>151</v>
      </c>
      <c r="K160" s="60" t="s">
        <v>565</v>
      </c>
      <c r="L160" s="59">
        <v>45</v>
      </c>
      <c r="M160" s="57">
        <v>13</v>
      </c>
      <c r="N160" s="57" t="s">
        <v>69</v>
      </c>
      <c r="AF160" s="61">
        <v>69550.313500000004</v>
      </c>
      <c r="AY160" s="127"/>
      <c r="AZ160" s="57">
        <v>2292.58</v>
      </c>
      <c r="BA160" s="57">
        <v>20.666666666666668</v>
      </c>
      <c r="BB160" s="62">
        <v>44871.17</v>
      </c>
      <c r="BD160" s="99"/>
    </row>
    <row r="161" spans="1:56" x14ac:dyDescent="0.25">
      <c r="A161" s="98"/>
      <c r="B161" s="57" t="s">
        <v>66</v>
      </c>
      <c r="G161" s="125">
        <v>5608</v>
      </c>
      <c r="H161" s="126">
        <v>5699</v>
      </c>
      <c r="I161" s="60" t="s">
        <v>565</v>
      </c>
      <c r="J161" s="60" t="s">
        <v>564</v>
      </c>
      <c r="K161" s="60" t="s">
        <v>75</v>
      </c>
      <c r="L161" s="59">
        <v>26</v>
      </c>
      <c r="M161" s="57">
        <v>13</v>
      </c>
      <c r="N161" s="57" t="s">
        <v>69</v>
      </c>
      <c r="AF161" s="61">
        <v>16296.7</v>
      </c>
      <c r="AY161" s="127"/>
      <c r="AZ161" s="57">
        <v>451.14515733717502</v>
      </c>
      <c r="BA161" s="57">
        <v>23.305137668012449</v>
      </c>
      <c r="BB161" s="62">
        <v>10514</v>
      </c>
      <c r="BD161" s="99"/>
    </row>
    <row r="162" spans="1:56" x14ac:dyDescent="0.25">
      <c r="A162" s="98"/>
      <c r="B162" s="57" t="s">
        <v>66</v>
      </c>
      <c r="G162" s="125">
        <v>1000</v>
      </c>
      <c r="H162" s="126">
        <v>1099</v>
      </c>
      <c r="I162" s="60" t="s">
        <v>555</v>
      </c>
      <c r="J162" s="60" t="s">
        <v>565</v>
      </c>
      <c r="K162" s="60" t="s">
        <v>566</v>
      </c>
      <c r="L162" s="59">
        <v>40</v>
      </c>
      <c r="M162" s="57">
        <v>13</v>
      </c>
      <c r="N162" s="57" t="s">
        <v>69</v>
      </c>
      <c r="AF162" s="61">
        <v>32582.55</v>
      </c>
      <c r="AY162" s="127"/>
      <c r="AZ162" s="57">
        <v>955.51771528118502</v>
      </c>
      <c r="BA162" s="57">
        <v>21.999592120397313</v>
      </c>
      <c r="BB162" s="62">
        <v>21021</v>
      </c>
      <c r="BD162" s="99"/>
    </row>
    <row r="163" spans="1:56" x14ac:dyDescent="0.25">
      <c r="A163" s="98"/>
      <c r="B163" s="57" t="s">
        <v>66</v>
      </c>
      <c r="G163" s="125">
        <v>700</v>
      </c>
      <c r="H163" s="126">
        <v>999</v>
      </c>
      <c r="I163" s="60" t="s">
        <v>567</v>
      </c>
      <c r="J163" s="60" t="s">
        <v>568</v>
      </c>
      <c r="K163" s="60" t="s">
        <v>75</v>
      </c>
      <c r="L163" s="59">
        <v>10</v>
      </c>
      <c r="M163" s="57">
        <v>13</v>
      </c>
      <c r="N163" s="57" t="s">
        <v>69</v>
      </c>
      <c r="AF163" s="61">
        <v>25376.600000000002</v>
      </c>
      <c r="AY163" s="127"/>
      <c r="AZ163" s="57">
        <v>1364</v>
      </c>
      <c r="BA163" s="57">
        <v>12</v>
      </c>
      <c r="BB163" s="62">
        <v>16372</v>
      </c>
      <c r="BD163" s="99"/>
    </row>
    <row r="164" spans="1:56" x14ac:dyDescent="0.25">
      <c r="A164" s="98"/>
      <c r="B164" s="22" t="s">
        <v>74</v>
      </c>
      <c r="C164" s="22"/>
      <c r="D164" s="22" t="s">
        <v>775</v>
      </c>
      <c r="E164" s="22"/>
      <c r="F164" s="22"/>
      <c r="G164" s="168">
        <v>12000</v>
      </c>
      <c r="H164" s="169">
        <v>12799</v>
      </c>
      <c r="I164" s="28" t="s">
        <v>579</v>
      </c>
      <c r="J164" s="28" t="s">
        <v>89</v>
      </c>
      <c r="K164" s="28" t="s">
        <v>101</v>
      </c>
      <c r="L164" s="29">
        <v>45</v>
      </c>
      <c r="M164" s="22">
        <v>14</v>
      </c>
      <c r="N164" s="22" t="s">
        <v>102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3">
        <v>178785.75</v>
      </c>
      <c r="AG164" s="43">
        <v>152634.79</v>
      </c>
      <c r="AH164" s="22" t="s">
        <v>761</v>
      </c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181"/>
      <c r="AZ164" s="57">
        <v>4819.9565413048667</v>
      </c>
      <c r="BA164" s="57">
        <v>22.480908089404767</v>
      </c>
      <c r="BB164" s="57">
        <v>108355</v>
      </c>
      <c r="BC164" s="57"/>
      <c r="BD164" s="99"/>
    </row>
    <row r="165" spans="1:56" x14ac:dyDescent="0.25">
      <c r="A165" s="98"/>
      <c r="B165" s="57" t="s">
        <v>66</v>
      </c>
      <c r="D165" s="176"/>
      <c r="G165" s="148">
        <v>9900</v>
      </c>
      <c r="H165" s="136">
        <v>9999</v>
      </c>
      <c r="I165" s="60" t="s">
        <v>569</v>
      </c>
      <c r="J165" s="60" t="s">
        <v>570</v>
      </c>
      <c r="K165" s="60" t="s">
        <v>75</v>
      </c>
      <c r="L165" s="59">
        <v>64</v>
      </c>
      <c r="M165" s="57">
        <v>14</v>
      </c>
      <c r="N165" s="57" t="s">
        <v>69</v>
      </c>
      <c r="AF165" s="61">
        <v>27546.600000000002</v>
      </c>
      <c r="AY165" s="127"/>
      <c r="AZ165" s="57">
        <v>740.5</v>
      </c>
      <c r="BA165" s="57">
        <v>24</v>
      </c>
      <c r="BB165" s="62">
        <v>17772</v>
      </c>
      <c r="BD165" s="99"/>
    </row>
    <row r="166" spans="1:56" x14ac:dyDescent="0.25">
      <c r="A166" s="98"/>
      <c r="B166" s="57" t="s">
        <v>66</v>
      </c>
      <c r="D166" s="176"/>
      <c r="G166" s="125">
        <v>9900</v>
      </c>
      <c r="H166" s="126">
        <v>9999</v>
      </c>
      <c r="I166" s="60" t="s">
        <v>570</v>
      </c>
      <c r="J166" s="60" t="s">
        <v>571</v>
      </c>
      <c r="K166" s="60" t="s">
        <v>569</v>
      </c>
      <c r="L166" s="59">
        <v>66.376872348408313</v>
      </c>
      <c r="M166" s="57">
        <v>14</v>
      </c>
      <c r="N166" s="57" t="s">
        <v>69</v>
      </c>
      <c r="AF166" s="61">
        <v>51557.711999999621</v>
      </c>
      <c r="AY166" s="127"/>
      <c r="AZ166" s="57">
        <v>1385.95999999999</v>
      </c>
      <c r="BA166" s="57">
        <v>24</v>
      </c>
      <c r="BB166" s="62">
        <v>33263.039999999753</v>
      </c>
      <c r="BD166" s="99"/>
    </row>
    <row r="167" spans="1:56" x14ac:dyDescent="0.25">
      <c r="A167" s="98"/>
      <c r="B167" s="57" t="s">
        <v>74</v>
      </c>
      <c r="F167" s="57"/>
      <c r="G167" s="138">
        <v>5800</v>
      </c>
      <c r="H167" s="139">
        <v>7399</v>
      </c>
      <c r="I167" s="60" t="s">
        <v>572</v>
      </c>
      <c r="J167" s="60" t="s">
        <v>89</v>
      </c>
      <c r="K167" s="60" t="s">
        <v>573</v>
      </c>
      <c r="L167" s="59">
        <v>48.635784391733381</v>
      </c>
      <c r="M167" s="57">
        <v>14</v>
      </c>
      <c r="N167" s="57" t="s">
        <v>71</v>
      </c>
      <c r="AF167" s="61">
        <v>270507.33493627777</v>
      </c>
      <c r="AH167" s="57"/>
      <c r="AJ167" s="57"/>
      <c r="AK167" s="57"/>
      <c r="AL167" s="57"/>
      <c r="AN167" s="57"/>
      <c r="AO167" s="57"/>
      <c r="AQ167" s="57"/>
      <c r="AR167" s="57"/>
      <c r="AT167" s="57"/>
      <c r="AU167" s="57"/>
      <c r="AY167" s="127"/>
      <c r="AZ167" s="57">
        <v>7713.7136070599945</v>
      </c>
      <c r="BA167" s="57">
        <v>21.636363636363637</v>
      </c>
      <c r="BB167" s="57">
        <v>163943.83935531988</v>
      </c>
      <c r="BC167" s="57"/>
      <c r="BD167" s="99"/>
    </row>
    <row r="168" spans="1:56" x14ac:dyDescent="0.25">
      <c r="A168" s="98"/>
      <c r="B168" s="57" t="s">
        <v>74</v>
      </c>
      <c r="F168" s="57"/>
      <c r="G168" s="138">
        <v>5100</v>
      </c>
      <c r="H168" s="139">
        <v>5699</v>
      </c>
      <c r="I168" s="60" t="s">
        <v>101</v>
      </c>
      <c r="J168" s="60" t="s">
        <v>259</v>
      </c>
      <c r="K168" s="60" t="s">
        <v>100</v>
      </c>
      <c r="L168" s="59">
        <v>18.537308808634339</v>
      </c>
      <c r="M168" s="57">
        <v>14</v>
      </c>
      <c r="N168" s="57" t="s">
        <v>102</v>
      </c>
      <c r="AF168" s="61">
        <v>117573.99375149999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3562.8482954999999</v>
      </c>
      <c r="BA168" s="57">
        <v>20</v>
      </c>
      <c r="BB168" s="57">
        <v>71256.965909999999</v>
      </c>
      <c r="BC168" s="57"/>
      <c r="BD168" s="99"/>
    </row>
    <row r="169" spans="1:56" x14ac:dyDescent="0.25">
      <c r="A169" s="98"/>
      <c r="B169" s="57" t="s">
        <v>66</v>
      </c>
      <c r="D169" s="176"/>
      <c r="G169" s="125">
        <v>5900</v>
      </c>
      <c r="H169" s="126">
        <v>6199</v>
      </c>
      <c r="I169" s="60" t="s">
        <v>574</v>
      </c>
      <c r="J169" s="60" t="s">
        <v>575</v>
      </c>
      <c r="K169" s="60" t="s">
        <v>576</v>
      </c>
      <c r="L169" s="59">
        <v>45</v>
      </c>
      <c r="M169" s="57">
        <v>14</v>
      </c>
      <c r="N169" s="57" t="s">
        <v>69</v>
      </c>
      <c r="AF169" s="61">
        <v>75560.95</v>
      </c>
      <c r="AY169" s="127"/>
      <c r="AZ169" s="57">
        <v>2151.3633841785499</v>
      </c>
      <c r="BA169" s="57">
        <v>22.659584316860407</v>
      </c>
      <c r="BB169" s="62">
        <v>48749</v>
      </c>
      <c r="BD169" s="99"/>
    </row>
    <row r="170" spans="1:56" x14ac:dyDescent="0.25">
      <c r="A170" s="98"/>
      <c r="B170" s="57" t="s">
        <v>66</v>
      </c>
      <c r="D170" s="176"/>
      <c r="G170" s="125">
        <v>10000</v>
      </c>
      <c r="H170" s="126">
        <v>10199</v>
      </c>
      <c r="I170" s="60" t="s">
        <v>261</v>
      </c>
      <c r="J170" s="60" t="s">
        <v>577</v>
      </c>
      <c r="K170" s="60" t="s">
        <v>576</v>
      </c>
      <c r="L170" s="59">
        <v>41</v>
      </c>
      <c r="M170" s="57">
        <v>14</v>
      </c>
      <c r="N170" s="57" t="s">
        <v>69</v>
      </c>
      <c r="AF170" s="61">
        <v>49395.4</v>
      </c>
      <c r="AY170" s="127"/>
      <c r="AZ170" s="57">
        <v>1327.8536171704991</v>
      </c>
      <c r="BA170" s="57">
        <v>24.000386479278578</v>
      </c>
      <c r="BB170" s="62">
        <v>31868</v>
      </c>
      <c r="BD170" s="99"/>
    </row>
    <row r="171" spans="1:56" x14ac:dyDescent="0.25">
      <c r="A171" s="98"/>
      <c r="B171" s="57" t="s">
        <v>66</v>
      </c>
      <c r="D171" s="176"/>
      <c r="G171" s="125">
        <v>9413</v>
      </c>
      <c r="H171" s="126">
        <v>9999</v>
      </c>
      <c r="I171" s="60" t="s">
        <v>575</v>
      </c>
      <c r="J171" s="60" t="s">
        <v>578</v>
      </c>
      <c r="K171" s="60" t="s">
        <v>262</v>
      </c>
      <c r="L171" s="59">
        <v>43</v>
      </c>
      <c r="M171" s="57">
        <v>14</v>
      </c>
      <c r="N171" s="57" t="s">
        <v>69</v>
      </c>
      <c r="AF171" s="61">
        <v>53543.200000000004</v>
      </c>
      <c r="AY171" s="127"/>
      <c r="AZ171" s="57">
        <v>1439.3365464509859</v>
      </c>
      <c r="BA171" s="57">
        <v>24.000641187899117</v>
      </c>
      <c r="BB171" s="62">
        <v>34544</v>
      </c>
      <c r="BD171" s="99"/>
    </row>
    <row r="172" spans="1:56" x14ac:dyDescent="0.25">
      <c r="A172" s="98"/>
      <c r="B172" s="57" t="s">
        <v>66</v>
      </c>
      <c r="D172" s="176"/>
      <c r="G172" s="125">
        <v>5900</v>
      </c>
      <c r="H172" s="126">
        <v>6099</v>
      </c>
      <c r="I172" s="60" t="s">
        <v>578</v>
      </c>
      <c r="J172" s="60" t="s">
        <v>575</v>
      </c>
      <c r="K172" s="60" t="s">
        <v>258</v>
      </c>
      <c r="L172" s="59">
        <v>54</v>
      </c>
      <c r="M172" s="57">
        <v>14</v>
      </c>
      <c r="N172" s="57" t="s">
        <v>69</v>
      </c>
      <c r="AF172" s="61">
        <v>37764.200000000004</v>
      </c>
      <c r="AY172" s="127"/>
      <c r="AZ172" s="57">
        <v>1015.16605345638</v>
      </c>
      <c r="BA172" s="57">
        <v>24</v>
      </c>
      <c r="BB172" s="62">
        <v>24364</v>
      </c>
      <c r="BD172" s="99"/>
    </row>
    <row r="173" spans="1:56" x14ac:dyDescent="0.25">
      <c r="A173" s="98"/>
      <c r="B173" s="57" t="s">
        <v>66</v>
      </c>
      <c r="D173" s="176"/>
      <c r="G173" s="125">
        <v>5900</v>
      </c>
      <c r="H173" s="126">
        <v>6099</v>
      </c>
      <c r="I173" s="60" t="s">
        <v>580</v>
      </c>
      <c r="J173" s="60" t="s">
        <v>575</v>
      </c>
      <c r="K173" s="60" t="s">
        <v>258</v>
      </c>
      <c r="L173" s="59">
        <v>52</v>
      </c>
      <c r="M173" s="57">
        <v>14</v>
      </c>
      <c r="N173" s="57" t="s">
        <v>69</v>
      </c>
      <c r="AF173" s="61">
        <v>49198.55</v>
      </c>
      <c r="AY173" s="127"/>
      <c r="AZ173" s="57">
        <v>1322.5462769738799</v>
      </c>
      <c r="BA173" s="57">
        <v>24</v>
      </c>
      <c r="BB173" s="62">
        <v>31741</v>
      </c>
      <c r="BD173" s="99"/>
    </row>
    <row r="174" spans="1:56" x14ac:dyDescent="0.25">
      <c r="A174" s="98"/>
      <c r="B174" s="57" t="s">
        <v>66</v>
      </c>
      <c r="D174" s="176"/>
      <c r="G174" s="125">
        <v>9900</v>
      </c>
      <c r="H174" s="126">
        <v>10199</v>
      </c>
      <c r="I174" s="60" t="s">
        <v>576</v>
      </c>
      <c r="J174" s="60" t="s">
        <v>574</v>
      </c>
      <c r="K174" s="60" t="s">
        <v>75</v>
      </c>
      <c r="L174" s="59">
        <v>42</v>
      </c>
      <c r="M174" s="57">
        <v>14</v>
      </c>
      <c r="N174" s="57" t="s">
        <v>69</v>
      </c>
      <c r="AF174" s="61">
        <v>85848.3</v>
      </c>
      <c r="AY174" s="127"/>
      <c r="AZ174" s="57">
        <v>2307.714431734551</v>
      </c>
      <c r="BA174" s="57">
        <v>24.000369906414345</v>
      </c>
      <c r="BB174" s="62">
        <v>55386</v>
      </c>
      <c r="BD174" s="99"/>
    </row>
    <row r="175" spans="1:56" x14ac:dyDescent="0.25">
      <c r="A175" s="98"/>
      <c r="B175" s="57" t="s">
        <v>66</v>
      </c>
      <c r="D175" s="176"/>
      <c r="G175" s="125">
        <v>6000</v>
      </c>
      <c r="H175" s="126">
        <v>6199</v>
      </c>
      <c r="I175" s="60" t="s">
        <v>577</v>
      </c>
      <c r="J175" s="60" t="s">
        <v>261</v>
      </c>
      <c r="K175" s="60" t="s">
        <v>576</v>
      </c>
      <c r="L175" s="59">
        <v>60</v>
      </c>
      <c r="M175" s="57">
        <v>14</v>
      </c>
      <c r="N175" s="57" t="s">
        <v>69</v>
      </c>
      <c r="AF175" s="61">
        <v>29284.15</v>
      </c>
      <c r="AY175" s="127"/>
      <c r="AZ175" s="57">
        <v>787.22746659100301</v>
      </c>
      <c r="BA175" s="57">
        <v>23.999416689326072</v>
      </c>
      <c r="BB175" s="62">
        <v>18893</v>
      </c>
      <c r="BD175" s="99"/>
    </row>
    <row r="176" spans="1:56" ht="27.6" x14ac:dyDescent="0.3">
      <c r="A176" s="98"/>
      <c r="B176" s="22" t="s">
        <v>66</v>
      </c>
      <c r="C176" s="22"/>
      <c r="D176" s="22" t="s">
        <v>776</v>
      </c>
      <c r="E176" s="26">
        <v>42917</v>
      </c>
      <c r="F176" s="35"/>
      <c r="G176" s="129"/>
      <c r="H176" s="130"/>
      <c r="I176" s="28" t="s">
        <v>104</v>
      </c>
      <c r="J176" s="28" t="s">
        <v>103</v>
      </c>
      <c r="K176" s="28" t="s">
        <v>90</v>
      </c>
      <c r="L176" s="29"/>
      <c r="M176" s="22">
        <v>15</v>
      </c>
      <c r="N176" s="22" t="s">
        <v>73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184">
        <v>0</v>
      </c>
      <c r="AC176" s="22"/>
      <c r="AD176" s="22"/>
      <c r="AE176" s="22" t="s">
        <v>165</v>
      </c>
      <c r="AF176" s="43">
        <v>33872.85</v>
      </c>
      <c r="AG176" s="43">
        <f>8968.35+18864.31</f>
        <v>27832.660000000003</v>
      </c>
      <c r="AH176" s="35" t="s">
        <v>76</v>
      </c>
      <c r="AI176" s="22" t="s">
        <v>142</v>
      </c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75" t="s">
        <v>805</v>
      </c>
      <c r="AZ176" s="22">
        <v>567</v>
      </c>
      <c r="BA176" s="29">
        <v>36</v>
      </c>
      <c r="BB176" s="41">
        <v>20412</v>
      </c>
      <c r="BC176" s="42">
        <f>BB176/(5280*11.67)</f>
        <v>0.33126898808132743</v>
      </c>
      <c r="BD176" s="99"/>
    </row>
    <row r="177" spans="1:56" x14ac:dyDescent="0.25">
      <c r="A177" s="98"/>
      <c r="B177" s="57" t="s">
        <v>66</v>
      </c>
      <c r="D177" s="176"/>
      <c r="G177" s="125">
        <v>1400</v>
      </c>
      <c r="H177" s="126">
        <v>1599</v>
      </c>
      <c r="I177" s="60" t="s">
        <v>263</v>
      </c>
      <c r="J177" s="60" t="s">
        <v>99</v>
      </c>
      <c r="K177" s="60" t="s">
        <v>581</v>
      </c>
      <c r="L177" s="59">
        <v>27.584378182281057</v>
      </c>
      <c r="M177" s="57">
        <v>15</v>
      </c>
      <c r="N177" s="57" t="s">
        <v>69</v>
      </c>
      <c r="AF177" s="61">
        <v>113000.7039999999</v>
      </c>
      <c r="AY177" s="127"/>
      <c r="AZ177" s="57">
        <v>3015.2299999999968</v>
      </c>
      <c r="BA177" s="57">
        <v>24.333333333333332</v>
      </c>
      <c r="BB177" s="62">
        <v>72903.679999999935</v>
      </c>
      <c r="BD177" s="99"/>
    </row>
    <row r="178" spans="1:56" x14ac:dyDescent="0.25">
      <c r="A178" s="98"/>
      <c r="B178" s="57" t="s">
        <v>66</v>
      </c>
      <c r="G178" s="125">
        <v>3800</v>
      </c>
      <c r="H178" s="126">
        <v>4049</v>
      </c>
      <c r="I178" s="60" t="s">
        <v>582</v>
      </c>
      <c r="J178" s="60" t="s">
        <v>583</v>
      </c>
      <c r="K178" s="60" t="s">
        <v>584</v>
      </c>
      <c r="L178" s="59">
        <v>58</v>
      </c>
      <c r="M178" s="57">
        <v>15</v>
      </c>
      <c r="N178" s="57" t="s">
        <v>69</v>
      </c>
      <c r="AF178" s="61">
        <v>55149</v>
      </c>
      <c r="AY178" s="127"/>
      <c r="AZ178" s="57">
        <v>1397.4472634173749</v>
      </c>
      <c r="BA178" s="57">
        <v>25.460710347660068</v>
      </c>
      <c r="BB178" s="62">
        <v>35580</v>
      </c>
      <c r="BD178" s="99"/>
    </row>
    <row r="179" spans="1:56" x14ac:dyDescent="0.25">
      <c r="A179" s="98"/>
      <c r="B179" s="57" t="s">
        <v>66</v>
      </c>
      <c r="G179" s="125">
        <v>500</v>
      </c>
      <c r="H179" s="126">
        <v>999</v>
      </c>
      <c r="I179" s="60" t="s">
        <v>584</v>
      </c>
      <c r="J179" s="60" t="s">
        <v>585</v>
      </c>
      <c r="K179" s="60" t="s">
        <v>118</v>
      </c>
      <c r="L179" s="59">
        <v>34</v>
      </c>
      <c r="M179" s="57">
        <v>15</v>
      </c>
      <c r="N179" s="57" t="s">
        <v>69</v>
      </c>
      <c r="AF179" s="61">
        <v>116383.3</v>
      </c>
      <c r="AY179" s="127"/>
      <c r="AZ179" s="57">
        <v>2502.8675172989178</v>
      </c>
      <c r="BA179" s="57">
        <v>29.999989804107745</v>
      </c>
      <c r="BB179" s="62">
        <v>75086</v>
      </c>
      <c r="BD179" s="99"/>
    </row>
    <row r="180" spans="1:56" x14ac:dyDescent="0.25">
      <c r="A180" s="98"/>
      <c r="B180" s="57" t="s">
        <v>66</v>
      </c>
      <c r="G180" s="125">
        <v>1100</v>
      </c>
      <c r="H180" s="126">
        <v>1199</v>
      </c>
      <c r="I180" s="60" t="s">
        <v>586</v>
      </c>
      <c r="J180" s="60" t="s">
        <v>587</v>
      </c>
      <c r="K180" s="60" t="s">
        <v>588</v>
      </c>
      <c r="L180" s="59">
        <v>17</v>
      </c>
      <c r="M180" s="57">
        <v>15</v>
      </c>
      <c r="N180" s="57" t="s">
        <v>69</v>
      </c>
      <c r="AF180" s="61">
        <v>14503.35</v>
      </c>
      <c r="AY180" s="127"/>
      <c r="AZ180" s="57">
        <v>390</v>
      </c>
      <c r="BA180" s="57">
        <v>24</v>
      </c>
      <c r="BB180" s="62">
        <v>9357</v>
      </c>
      <c r="BD180" s="99"/>
    </row>
    <row r="181" spans="1:56" x14ac:dyDescent="0.25">
      <c r="A181" s="98"/>
      <c r="B181" s="57" t="s">
        <v>66</v>
      </c>
      <c r="G181" s="125">
        <v>3400</v>
      </c>
      <c r="H181" s="126">
        <v>3533</v>
      </c>
      <c r="I181" s="60" t="s">
        <v>589</v>
      </c>
      <c r="J181" s="60" t="s">
        <v>583</v>
      </c>
      <c r="K181" s="60" t="s">
        <v>584</v>
      </c>
      <c r="L181" s="59">
        <v>73</v>
      </c>
      <c r="M181" s="57">
        <v>15</v>
      </c>
      <c r="N181" s="57" t="s">
        <v>69</v>
      </c>
      <c r="AF181" s="61">
        <v>54260.85</v>
      </c>
      <c r="AY181" s="127"/>
      <c r="AZ181" s="57">
        <v>1398.7600523559349</v>
      </c>
      <c r="BA181" s="57">
        <v>25.027165982498303</v>
      </c>
      <c r="BB181" s="62">
        <v>35007</v>
      </c>
      <c r="BD181" s="99"/>
    </row>
    <row r="182" spans="1:56" x14ac:dyDescent="0.25">
      <c r="A182" s="98"/>
      <c r="B182" s="57" t="s">
        <v>66</v>
      </c>
      <c r="G182" s="125">
        <v>1000</v>
      </c>
      <c r="H182" s="126">
        <v>1099</v>
      </c>
      <c r="I182" s="60" t="s">
        <v>590</v>
      </c>
      <c r="J182" s="60" t="s">
        <v>591</v>
      </c>
      <c r="K182" s="60" t="s">
        <v>588</v>
      </c>
      <c r="L182" s="59">
        <v>30</v>
      </c>
      <c r="M182" s="57">
        <v>15</v>
      </c>
      <c r="N182" s="57" t="s">
        <v>69</v>
      </c>
      <c r="AF182" s="61">
        <v>19530</v>
      </c>
      <c r="AY182" s="127"/>
      <c r="AZ182" s="57">
        <v>394</v>
      </c>
      <c r="BA182" s="57">
        <v>32</v>
      </c>
      <c r="BB182" s="62">
        <v>12600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1399</v>
      </c>
      <c r="I183" s="60" t="s">
        <v>592</v>
      </c>
      <c r="J183" s="60" t="s">
        <v>587</v>
      </c>
      <c r="K183" s="60" t="s">
        <v>75</v>
      </c>
      <c r="L183" s="59">
        <v>61</v>
      </c>
      <c r="M183" s="57">
        <v>15</v>
      </c>
      <c r="N183" s="57" t="s">
        <v>69</v>
      </c>
      <c r="AF183" s="61">
        <v>77876.650000000009</v>
      </c>
      <c r="AY183" s="127"/>
      <c r="AZ183" s="57">
        <v>1606.291950539279</v>
      </c>
      <c r="BA183" s="57">
        <v>31.27887180355474</v>
      </c>
      <c r="BB183" s="62">
        <v>50243</v>
      </c>
      <c r="BD183" s="99"/>
    </row>
    <row r="184" spans="1:56" x14ac:dyDescent="0.25">
      <c r="A184" s="98"/>
      <c r="B184" s="57" t="s">
        <v>66</v>
      </c>
      <c r="G184" s="125">
        <v>500</v>
      </c>
      <c r="H184" s="126">
        <v>999</v>
      </c>
      <c r="I184" s="60" t="s">
        <v>593</v>
      </c>
      <c r="J184" s="60" t="s">
        <v>585</v>
      </c>
      <c r="K184" s="60" t="s">
        <v>118</v>
      </c>
      <c r="L184" s="59">
        <v>23</v>
      </c>
      <c r="M184" s="57">
        <v>15</v>
      </c>
      <c r="N184" s="57" t="s">
        <v>69</v>
      </c>
      <c r="AF184" s="61">
        <v>114844.15000000001</v>
      </c>
      <c r="AY184" s="127"/>
      <c r="AZ184" s="57">
        <v>2469.7566105961341</v>
      </c>
      <c r="BA184" s="57">
        <v>30.000122150544989</v>
      </c>
      <c r="BB184" s="62">
        <v>74093</v>
      </c>
      <c r="BD184" s="99"/>
    </row>
    <row r="185" spans="1:56" x14ac:dyDescent="0.25">
      <c r="A185" s="114"/>
      <c r="B185" s="22" t="s">
        <v>66</v>
      </c>
      <c r="C185" s="22"/>
      <c r="D185" s="22" t="s">
        <v>338</v>
      </c>
      <c r="E185" s="26"/>
      <c r="F185" s="27"/>
      <c r="G185" s="129"/>
      <c r="H185" s="130"/>
      <c r="I185" s="28" t="s">
        <v>339</v>
      </c>
      <c r="J185" s="28" t="s">
        <v>340</v>
      </c>
      <c r="K185" s="28" t="s">
        <v>75</v>
      </c>
      <c r="L185" s="88"/>
      <c r="M185" s="22">
        <v>16</v>
      </c>
      <c r="N185" s="22" t="s">
        <v>69</v>
      </c>
      <c r="O185" s="22"/>
      <c r="P185" s="22"/>
      <c r="Q185" s="29"/>
      <c r="R185" s="29"/>
      <c r="S185" s="185"/>
      <c r="T185" s="29"/>
      <c r="U185" s="22"/>
      <c r="V185" s="29"/>
      <c r="W185" s="43"/>
      <c r="X185" s="43"/>
      <c r="Y185" s="43"/>
      <c r="Z185" s="43"/>
      <c r="AA185" s="43"/>
      <c r="AB185" s="22"/>
      <c r="AC185" s="43"/>
      <c r="AD185" s="43"/>
      <c r="AE185" s="22"/>
      <c r="AF185" s="43">
        <v>9500</v>
      </c>
      <c r="AG185" s="43">
        <f>19627.4+32355.32</f>
        <v>51982.720000000001</v>
      </c>
      <c r="AH185" s="27" t="s">
        <v>761</v>
      </c>
      <c r="AI185" s="22" t="s">
        <v>159</v>
      </c>
      <c r="AJ185" s="29" t="s">
        <v>341</v>
      </c>
      <c r="AK185" s="43">
        <v>9500</v>
      </c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31"/>
      <c r="AZ185" s="22"/>
      <c r="BA185" s="22"/>
      <c r="BB185" s="44"/>
      <c r="BC185" s="42"/>
      <c r="BD185" s="99"/>
    </row>
    <row r="186" spans="1:56" x14ac:dyDescent="0.25">
      <c r="A186" s="98"/>
      <c r="B186" s="22" t="s">
        <v>66</v>
      </c>
      <c r="C186" s="22"/>
      <c r="D186" s="22" t="s">
        <v>338</v>
      </c>
      <c r="E186" s="26"/>
      <c r="F186" s="27"/>
      <c r="G186" s="129"/>
      <c r="H186" s="130"/>
      <c r="I186" s="28" t="s">
        <v>342</v>
      </c>
      <c r="J186" s="28" t="s">
        <v>340</v>
      </c>
      <c r="K186" s="28" t="s">
        <v>75</v>
      </c>
      <c r="L186" s="88"/>
      <c r="M186" s="22">
        <v>16</v>
      </c>
      <c r="N186" s="22" t="s">
        <v>69</v>
      </c>
      <c r="O186" s="22"/>
      <c r="P186" s="22"/>
      <c r="Q186" s="29"/>
      <c r="R186" s="29"/>
      <c r="S186" s="185"/>
      <c r="T186" s="29"/>
      <c r="U186" s="22"/>
      <c r="V186" s="29"/>
      <c r="W186" s="43"/>
      <c r="X186" s="43"/>
      <c r="Y186" s="43"/>
      <c r="Z186" s="43"/>
      <c r="AA186" s="43"/>
      <c r="AB186" s="22"/>
      <c r="AC186" s="43"/>
      <c r="AD186" s="43"/>
      <c r="AE186" s="22"/>
      <c r="AF186" s="43">
        <v>13250</v>
      </c>
      <c r="AG186" s="43" t="s">
        <v>362</v>
      </c>
      <c r="AH186" s="27" t="s">
        <v>761</v>
      </c>
      <c r="AI186" s="22" t="s">
        <v>159</v>
      </c>
      <c r="AJ186" s="29" t="s">
        <v>343</v>
      </c>
      <c r="AK186" s="43">
        <v>13250</v>
      </c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31"/>
      <c r="AZ186" s="22"/>
      <c r="BA186" s="22"/>
      <c r="BB186" s="44"/>
      <c r="BC186" s="42"/>
      <c r="BD186" s="99"/>
    </row>
    <row r="187" spans="1:56" x14ac:dyDescent="0.25">
      <c r="A187" s="98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345</v>
      </c>
      <c r="J187" s="28" t="s">
        <v>346</v>
      </c>
      <c r="K187" s="28" t="s">
        <v>347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41000</v>
      </c>
      <c r="AG187" s="43">
        <f>8529.38+27358.52</f>
        <v>35887.9</v>
      </c>
      <c r="AH187" s="27" t="s">
        <v>761</v>
      </c>
      <c r="AI187" s="22" t="s">
        <v>159</v>
      </c>
      <c r="AJ187" s="29" t="s">
        <v>341</v>
      </c>
      <c r="AK187" s="43">
        <v>41000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/>
      <c r="BC187" s="42"/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348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4500</v>
      </c>
      <c r="AG188" s="43" t="s">
        <v>362</v>
      </c>
      <c r="AH188" s="27" t="s">
        <v>761</v>
      </c>
      <c r="AI188" s="22" t="s">
        <v>159</v>
      </c>
      <c r="AJ188" s="29" t="s">
        <v>349</v>
      </c>
      <c r="AK188" s="43">
        <v>4500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/>
      <c r="BC188" s="42"/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350</v>
      </c>
      <c r="J189" s="28" t="s">
        <v>340</v>
      </c>
      <c r="K189" s="28" t="s">
        <v>75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6750</v>
      </c>
      <c r="AG189" s="43" t="s">
        <v>362</v>
      </c>
      <c r="AH189" s="27" t="s">
        <v>761</v>
      </c>
      <c r="AI189" s="22" t="s">
        <v>159</v>
      </c>
      <c r="AJ189" s="29" t="s">
        <v>341</v>
      </c>
      <c r="AK189" s="43">
        <v>6750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/>
      <c r="BC189" s="42"/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351</v>
      </c>
      <c r="J190" s="28" t="s">
        <v>346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7000</v>
      </c>
      <c r="AG190" s="43" t="s">
        <v>363</v>
      </c>
      <c r="AH190" s="27" t="s">
        <v>761</v>
      </c>
      <c r="AI190" s="22" t="s">
        <v>159</v>
      </c>
      <c r="AJ190" s="29" t="s">
        <v>341</v>
      </c>
      <c r="AK190" s="43">
        <v>7000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/>
      <c r="BC190" s="42"/>
      <c r="BD190" s="99"/>
    </row>
    <row r="191" spans="1:56" x14ac:dyDescent="0.25">
      <c r="A191" s="114"/>
      <c r="B191" s="22" t="s">
        <v>66</v>
      </c>
      <c r="C191" s="22"/>
      <c r="D191" s="22" t="s">
        <v>344</v>
      </c>
      <c r="E191" s="26"/>
      <c r="F191" s="27"/>
      <c r="G191" s="129">
        <v>5000</v>
      </c>
      <c r="H191" s="130">
        <v>5199</v>
      </c>
      <c r="I191" s="28" t="s">
        <v>265</v>
      </c>
      <c r="J191" s="28" t="s">
        <v>213</v>
      </c>
      <c r="K191" s="28" t="s">
        <v>75</v>
      </c>
      <c r="L191" s="89">
        <v>73.563616993520895</v>
      </c>
      <c r="M191" s="22">
        <v>16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9"/>
      <c r="AC191" s="22"/>
      <c r="AD191" s="22"/>
      <c r="AE191" s="22"/>
      <c r="AF191" s="43">
        <v>71290.7</v>
      </c>
      <c r="AG191" s="43">
        <v>93228.54</v>
      </c>
      <c r="AH191" s="27" t="s">
        <v>76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44">
        <v>2299.6811160766802</v>
      </c>
      <c r="BA191" s="29">
        <v>20.000164230798678</v>
      </c>
      <c r="BB191" s="44">
        <v>45994</v>
      </c>
      <c r="BC191" s="42">
        <f>BB191/(5280*11.67)</f>
        <v>0.74644257484874454</v>
      </c>
      <c r="BD191" s="99"/>
    </row>
    <row r="192" spans="1:56" x14ac:dyDescent="0.25">
      <c r="A192" s="114"/>
      <c r="B192" s="22" t="s">
        <v>66</v>
      </c>
      <c r="C192" s="22"/>
      <c r="D192" s="22" t="s">
        <v>344</v>
      </c>
      <c r="E192" s="22"/>
      <c r="F192" s="22"/>
      <c r="G192" s="129">
        <v>6600</v>
      </c>
      <c r="H192" s="130">
        <v>6703</v>
      </c>
      <c r="I192" s="28" t="s">
        <v>266</v>
      </c>
      <c r="J192" s="28" t="s">
        <v>265</v>
      </c>
      <c r="K192" s="28" t="s">
        <v>267</v>
      </c>
      <c r="L192" s="89">
        <v>58.453028107794843</v>
      </c>
      <c r="M192" s="22">
        <v>16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26745.25</v>
      </c>
      <c r="AG192" s="43" t="s">
        <v>777</v>
      </c>
      <c r="AH192" s="22" t="s">
        <v>76</v>
      </c>
      <c r="AI192" s="22"/>
      <c r="AJ192" s="29"/>
      <c r="AK192" s="43"/>
      <c r="AL192" s="43"/>
      <c r="AM192" s="22"/>
      <c r="AN192" s="43"/>
      <c r="AO192" s="43"/>
      <c r="AP192" s="22"/>
      <c r="AQ192" s="22"/>
      <c r="AR192" s="22"/>
      <c r="AS192" s="22"/>
      <c r="AT192" s="22"/>
      <c r="AU192" s="22"/>
      <c r="AV192" s="22"/>
      <c r="AW192" s="22"/>
      <c r="AX192" s="22"/>
      <c r="AY192" s="175"/>
      <c r="AZ192" s="22">
        <v>915.07190170774993</v>
      </c>
      <c r="BA192" s="22">
        <v>18.856441737308199</v>
      </c>
      <c r="BB192" s="44">
        <v>17255</v>
      </c>
      <c r="BC192" s="42">
        <f>BB192/(5280*11.67)</f>
        <v>0.2800336267559918</v>
      </c>
      <c r="BD192" s="99"/>
    </row>
    <row r="193" spans="1:56" x14ac:dyDescent="0.25">
      <c r="A193" s="98"/>
      <c r="B193" s="22" t="s">
        <v>66</v>
      </c>
      <c r="C193" s="22"/>
      <c r="D193" s="22" t="s">
        <v>778</v>
      </c>
      <c r="E193" s="22"/>
      <c r="F193" s="27"/>
      <c r="G193" s="166">
        <v>6700</v>
      </c>
      <c r="H193" s="167">
        <v>6999</v>
      </c>
      <c r="I193" s="28" t="s">
        <v>594</v>
      </c>
      <c r="J193" s="28" t="s">
        <v>595</v>
      </c>
      <c r="K193" s="28" t="s">
        <v>596</v>
      </c>
      <c r="L193" s="29">
        <v>42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43">
        <v>123324.2</v>
      </c>
      <c r="AG193" s="43" t="s">
        <v>806</v>
      </c>
      <c r="AH193" s="27" t="s">
        <v>801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81"/>
      <c r="AZ193" s="57">
        <v>2453.0900792970792</v>
      </c>
      <c r="BA193" s="57">
        <v>32.434194191025661</v>
      </c>
      <c r="BB193" s="62">
        <v>79564</v>
      </c>
      <c r="BD193" s="99"/>
    </row>
    <row r="194" spans="1:56" x14ac:dyDescent="0.25">
      <c r="A194" s="98"/>
      <c r="B194" s="22" t="s">
        <v>66</v>
      </c>
      <c r="C194" s="22"/>
      <c r="D194" s="22" t="s">
        <v>778</v>
      </c>
      <c r="E194" s="22"/>
      <c r="F194" s="27"/>
      <c r="G194" s="166">
        <v>3000</v>
      </c>
      <c r="H194" s="167">
        <v>3099</v>
      </c>
      <c r="I194" s="28" t="s">
        <v>597</v>
      </c>
      <c r="J194" s="28" t="s">
        <v>594</v>
      </c>
      <c r="K194" s="28" t="s">
        <v>598</v>
      </c>
      <c r="L194" s="29">
        <v>35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14859.85</v>
      </c>
      <c r="AG194" s="43">
        <v>191892.52</v>
      </c>
      <c r="AH194" s="27" t="s">
        <v>801</v>
      </c>
      <c r="AI194" s="22"/>
      <c r="AJ194" s="29"/>
      <c r="AK194" s="43"/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81"/>
      <c r="AZ194" s="57">
        <v>436</v>
      </c>
      <c r="BA194" s="57">
        <v>22</v>
      </c>
      <c r="BB194" s="62">
        <v>9587</v>
      </c>
      <c r="BD194" s="99"/>
    </row>
    <row r="195" spans="1:56" x14ac:dyDescent="0.3">
      <c r="A195" s="98"/>
      <c r="B195" s="57" t="s">
        <v>66</v>
      </c>
      <c r="D195" s="57" t="s">
        <v>214</v>
      </c>
      <c r="E195" s="58"/>
      <c r="G195" s="121"/>
      <c r="H195" s="122"/>
      <c r="I195" s="33" t="s">
        <v>188</v>
      </c>
      <c r="J195" s="60" t="s">
        <v>91</v>
      </c>
      <c r="K195" s="60" t="s">
        <v>215</v>
      </c>
      <c r="L195" s="59">
        <v>73</v>
      </c>
      <c r="M195" s="57">
        <v>16</v>
      </c>
      <c r="N195" s="57" t="s">
        <v>71</v>
      </c>
      <c r="AB195" s="59"/>
      <c r="AE195" s="61"/>
      <c r="AF195" s="61">
        <v>297233</v>
      </c>
      <c r="AY195" s="128" t="s">
        <v>367</v>
      </c>
      <c r="AZ195" s="62"/>
      <c r="BA195" s="62"/>
      <c r="BB195" s="41"/>
      <c r="BC195" s="42"/>
      <c r="BD195" s="99"/>
    </row>
    <row r="196" spans="1:56" x14ac:dyDescent="0.25">
      <c r="A196" s="98"/>
      <c r="B196" s="57" t="s">
        <v>74</v>
      </c>
      <c r="F196" s="57"/>
      <c r="G196" s="138">
        <v>4300</v>
      </c>
      <c r="H196" s="139">
        <v>5238</v>
      </c>
      <c r="I196" s="60" t="s">
        <v>105</v>
      </c>
      <c r="J196" s="60" t="s">
        <v>599</v>
      </c>
      <c r="K196" s="60" t="s">
        <v>213</v>
      </c>
      <c r="L196" s="59">
        <v>35</v>
      </c>
      <c r="M196" s="57">
        <v>16</v>
      </c>
      <c r="N196" s="57" t="s">
        <v>73</v>
      </c>
      <c r="AF196" s="61">
        <v>412647.64972782659</v>
      </c>
      <c r="AH196" s="57"/>
      <c r="AJ196" s="57"/>
      <c r="AK196" s="57"/>
      <c r="AL196" s="57"/>
      <c r="AN196" s="57"/>
      <c r="AO196" s="57"/>
      <c r="AQ196" s="57"/>
      <c r="AR196" s="57"/>
      <c r="AT196" s="57"/>
      <c r="AU196" s="57"/>
      <c r="AY196" s="127"/>
      <c r="AZ196" s="57">
        <v>10499.632477709978</v>
      </c>
      <c r="BA196" s="57">
        <v>23.1</v>
      </c>
      <c r="BB196" s="57">
        <v>235798.65698732948</v>
      </c>
      <c r="BC196" s="57"/>
      <c r="BD196" s="99"/>
    </row>
    <row r="197" spans="1:56" x14ac:dyDescent="0.3">
      <c r="A197" s="98"/>
      <c r="B197" s="57" t="s">
        <v>74</v>
      </c>
      <c r="F197" s="57"/>
      <c r="G197" s="121"/>
      <c r="H197" s="122"/>
      <c r="I197" s="60" t="s">
        <v>600</v>
      </c>
      <c r="J197" s="60" t="s">
        <v>601</v>
      </c>
      <c r="K197" s="60" t="s">
        <v>602</v>
      </c>
      <c r="M197" s="57">
        <v>16</v>
      </c>
      <c r="AF197" s="61">
        <v>110000</v>
      </c>
      <c r="AH197" s="57"/>
      <c r="AI197" s="57" t="s">
        <v>123</v>
      </c>
      <c r="AJ197" s="57" t="s">
        <v>603</v>
      </c>
      <c r="AK197" s="57">
        <v>110000</v>
      </c>
      <c r="AL197" s="57"/>
      <c r="AN197" s="57"/>
      <c r="AO197" s="57"/>
      <c r="AQ197" s="57"/>
      <c r="AR197" s="57"/>
      <c r="AT197" s="57"/>
      <c r="AU197" s="57"/>
      <c r="AY197" s="105"/>
      <c r="BB197" s="57"/>
      <c r="BC197" s="57"/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/>
      <c r="H198" s="167"/>
      <c r="I198" s="28" t="s">
        <v>604</v>
      </c>
      <c r="J198" s="28" t="s">
        <v>598</v>
      </c>
      <c r="K198" s="28" t="s">
        <v>75</v>
      </c>
      <c r="L198" s="29"/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/>
      <c r="AG198" s="43" t="s">
        <v>806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>
        <v>7000</v>
      </c>
      <c r="H199" s="167">
        <v>7099</v>
      </c>
      <c r="I199" s="28" t="s">
        <v>598</v>
      </c>
      <c r="J199" s="28" t="s">
        <v>605</v>
      </c>
      <c r="K199" s="28" t="s">
        <v>75</v>
      </c>
      <c r="L199" s="29">
        <v>53</v>
      </c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40575.9</v>
      </c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AZ199" s="57">
        <v>1120.6118398163151</v>
      </c>
      <c r="BA199" s="57">
        <v>23.360452807897303</v>
      </c>
      <c r="BB199" s="62">
        <v>26178</v>
      </c>
      <c r="BD199" s="99"/>
    </row>
    <row r="200" spans="1:56" x14ac:dyDescent="0.25">
      <c r="A200" s="98"/>
      <c r="B200" s="57" t="s">
        <v>66</v>
      </c>
      <c r="D200" s="57" t="s">
        <v>335</v>
      </c>
      <c r="E200" s="58"/>
      <c r="G200" s="142">
        <v>10500</v>
      </c>
      <c r="H200" s="143">
        <v>10599</v>
      </c>
      <c r="I200" s="80" t="s">
        <v>186</v>
      </c>
      <c r="J200" s="80" t="s">
        <v>75</v>
      </c>
      <c r="K200" s="80" t="s">
        <v>187</v>
      </c>
      <c r="L200" s="74">
        <v>59</v>
      </c>
      <c r="M200" s="79">
        <v>17</v>
      </c>
      <c r="N200" s="79" t="s">
        <v>69</v>
      </c>
      <c r="AB200" s="59">
        <v>0</v>
      </c>
      <c r="AF200" s="119">
        <v>30665.200000000001</v>
      </c>
      <c r="AG200" s="61" t="s">
        <v>336</v>
      </c>
      <c r="AY200" s="128" t="s">
        <v>368</v>
      </c>
      <c r="AZ200" s="81">
        <v>581.86934333212503</v>
      </c>
      <c r="BA200" s="74">
        <v>34</v>
      </c>
      <c r="BB200" s="82">
        <v>19784</v>
      </c>
      <c r="BC200" s="42">
        <f>BB200/(5280*11.67)</f>
        <v>0.32107709485601515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4100</v>
      </c>
      <c r="H201" s="143">
        <v>4399</v>
      </c>
      <c r="I201" s="80" t="s">
        <v>187</v>
      </c>
      <c r="J201" s="80" t="s">
        <v>75</v>
      </c>
      <c r="K201" s="80" t="s">
        <v>188</v>
      </c>
      <c r="L201" s="74">
        <v>58.915724710258978</v>
      </c>
      <c r="M201" s="79">
        <v>17</v>
      </c>
      <c r="N201" s="79" t="s">
        <v>69</v>
      </c>
      <c r="AB201" s="59">
        <v>2</v>
      </c>
      <c r="AF201" s="119">
        <v>43331.8</v>
      </c>
      <c r="AG201" s="61" t="s">
        <v>336</v>
      </c>
      <c r="AY201" s="128" t="s">
        <v>368</v>
      </c>
      <c r="AZ201" s="81">
        <v>1188.8878066785098</v>
      </c>
      <c r="BA201" s="74">
        <v>23.514413927839747</v>
      </c>
      <c r="BB201" s="82">
        <v>27956</v>
      </c>
      <c r="BC201" s="42">
        <f>BB201/(5280*11.67)</f>
        <v>0.45370153981979178</v>
      </c>
      <c r="BD201" s="99"/>
    </row>
    <row r="202" spans="1:56" x14ac:dyDescent="0.25">
      <c r="A202" s="98"/>
      <c r="B202" s="57" t="s">
        <v>66</v>
      </c>
      <c r="G202" s="125">
        <v>4800</v>
      </c>
      <c r="H202" s="126">
        <v>4899</v>
      </c>
      <c r="I202" s="60" t="s">
        <v>606</v>
      </c>
      <c r="J202" s="60" t="s">
        <v>607</v>
      </c>
      <c r="K202" s="60" t="s">
        <v>75</v>
      </c>
      <c r="L202" s="59">
        <v>70</v>
      </c>
      <c r="M202" s="57">
        <v>17</v>
      </c>
      <c r="N202" s="57" t="s">
        <v>69</v>
      </c>
      <c r="AF202" s="61">
        <v>31486.7</v>
      </c>
      <c r="AY202" s="127"/>
      <c r="AZ202" s="57">
        <v>923.38049633694504</v>
      </c>
      <c r="BA202" s="57">
        <v>21.999598302742733</v>
      </c>
      <c r="BB202" s="62">
        <v>20314</v>
      </c>
      <c r="BD202" s="99"/>
    </row>
    <row r="203" spans="1:56" x14ac:dyDescent="0.25">
      <c r="A203" s="98"/>
      <c r="B203" s="57" t="s">
        <v>66</v>
      </c>
      <c r="G203" s="149">
        <v>13000</v>
      </c>
      <c r="H203" s="150">
        <v>13004</v>
      </c>
      <c r="I203" s="60" t="s">
        <v>608</v>
      </c>
      <c r="J203" s="60" t="s">
        <v>606</v>
      </c>
      <c r="K203" s="60" t="s">
        <v>75</v>
      </c>
      <c r="L203" s="59">
        <v>56</v>
      </c>
      <c r="M203" s="57">
        <v>17</v>
      </c>
      <c r="N203" s="57" t="s">
        <v>69</v>
      </c>
      <c r="AF203" s="61">
        <v>8129.75</v>
      </c>
      <c r="AY203" s="127"/>
      <c r="AZ203" s="57">
        <v>238</v>
      </c>
      <c r="BA203" s="57">
        <v>22</v>
      </c>
      <c r="BB203" s="62">
        <v>5245</v>
      </c>
      <c r="BD203" s="99"/>
    </row>
    <row r="204" spans="1:56" x14ac:dyDescent="0.25">
      <c r="A204" s="98"/>
      <c r="B204" s="57" t="s">
        <v>66</v>
      </c>
      <c r="D204" s="57" t="s">
        <v>335</v>
      </c>
      <c r="E204" s="58"/>
      <c r="G204" s="142">
        <v>3700</v>
      </c>
      <c r="H204" s="143">
        <v>3799</v>
      </c>
      <c r="I204" s="80" t="s">
        <v>189</v>
      </c>
      <c r="J204" s="80" t="s">
        <v>188</v>
      </c>
      <c r="K204" s="80" t="s">
        <v>188</v>
      </c>
      <c r="L204" s="74">
        <v>51</v>
      </c>
      <c r="M204" s="79">
        <v>17</v>
      </c>
      <c r="N204" s="79" t="s">
        <v>69</v>
      </c>
      <c r="Q204" s="59"/>
      <c r="R204" s="59"/>
      <c r="S204" s="63"/>
      <c r="T204" s="59"/>
      <c r="V204" s="59"/>
      <c r="W204" s="61"/>
      <c r="X204" s="61"/>
      <c r="Y204" s="61"/>
      <c r="Z204" s="61"/>
      <c r="AA204" s="61"/>
      <c r="AB204" s="57">
        <v>4</v>
      </c>
      <c r="AC204" s="61"/>
      <c r="AD204" s="61"/>
      <c r="AF204" s="119">
        <v>47671.8</v>
      </c>
      <c r="AG204" s="61" t="s">
        <v>336</v>
      </c>
      <c r="AY204" s="128" t="s">
        <v>368</v>
      </c>
      <c r="AZ204" s="81">
        <v>1281.5067496377101</v>
      </c>
      <c r="BA204" s="74">
        <v>24</v>
      </c>
      <c r="BB204" s="82">
        <v>30756</v>
      </c>
      <c r="BC204" s="42">
        <f>BB204/(5280*11.67)</f>
        <v>0.49914310197086548</v>
      </c>
      <c r="BD204" s="99"/>
    </row>
    <row r="205" spans="1:56" x14ac:dyDescent="0.25">
      <c r="A205" s="98"/>
      <c r="B205" s="57" t="s">
        <v>66</v>
      </c>
      <c r="G205" s="125">
        <v>4500</v>
      </c>
      <c r="H205" s="126">
        <v>4699</v>
      </c>
      <c r="I205" s="60" t="s">
        <v>609</v>
      </c>
      <c r="J205" s="60" t="s">
        <v>607</v>
      </c>
      <c r="K205" s="60" t="s">
        <v>610</v>
      </c>
      <c r="L205" s="59">
        <v>61</v>
      </c>
      <c r="M205" s="57">
        <v>17</v>
      </c>
      <c r="N205" s="57" t="s">
        <v>69</v>
      </c>
      <c r="AF205" s="61">
        <v>75001.400000000009</v>
      </c>
      <c r="AY205" s="127"/>
      <c r="AZ205" s="57">
        <v>2199.4495919465662</v>
      </c>
      <c r="BA205" s="57">
        <v>22.00004954747585</v>
      </c>
      <c r="BB205" s="62">
        <v>48388</v>
      </c>
      <c r="BD205" s="99"/>
    </row>
    <row r="206" spans="1:56" x14ac:dyDescent="0.25">
      <c r="A206" s="98"/>
      <c r="B206" s="57" t="s">
        <v>66</v>
      </c>
      <c r="F206" s="57"/>
      <c r="G206" s="138">
        <v>3206</v>
      </c>
      <c r="H206" s="139">
        <v>4099</v>
      </c>
      <c r="I206" s="60" t="s">
        <v>611</v>
      </c>
      <c r="J206" s="60" t="s">
        <v>188</v>
      </c>
      <c r="K206" s="60" t="s">
        <v>456</v>
      </c>
      <c r="L206" s="59">
        <v>23</v>
      </c>
      <c r="M206" s="57">
        <v>17</v>
      </c>
      <c r="N206" s="57" t="s">
        <v>102</v>
      </c>
      <c r="AF206" s="61">
        <v>208043.55</v>
      </c>
      <c r="AH206" s="57"/>
      <c r="AJ206" s="57"/>
      <c r="AK206" s="57"/>
      <c r="AL206" s="57"/>
      <c r="AN206" s="57"/>
      <c r="AO206" s="57"/>
      <c r="AQ206" s="57"/>
      <c r="AR206" s="57"/>
      <c r="AT206" s="57"/>
      <c r="AU206" s="57"/>
      <c r="AY206" s="127"/>
      <c r="AZ206" s="57">
        <v>5810</v>
      </c>
      <c r="BA206" s="57">
        <v>24</v>
      </c>
      <c r="BB206" s="57">
        <v>126087</v>
      </c>
      <c r="BC206" s="57"/>
      <c r="BD206" s="99"/>
    </row>
    <row r="207" spans="1:56" x14ac:dyDescent="0.25">
      <c r="B207" s="57" t="s">
        <v>66</v>
      </c>
      <c r="G207" s="125">
        <v>4300</v>
      </c>
      <c r="H207" s="126">
        <v>4399</v>
      </c>
      <c r="I207" s="60" t="s">
        <v>612</v>
      </c>
      <c r="J207" s="60" t="s">
        <v>607</v>
      </c>
      <c r="K207" s="60" t="s">
        <v>75</v>
      </c>
      <c r="L207" s="59">
        <v>47</v>
      </c>
      <c r="M207" s="57">
        <v>17</v>
      </c>
      <c r="N207" s="57" t="s">
        <v>69</v>
      </c>
      <c r="AF207" s="61">
        <v>29443.8</v>
      </c>
      <c r="AY207" s="127"/>
      <c r="AZ207" s="57">
        <v>863</v>
      </c>
      <c r="BA207" s="57">
        <v>22</v>
      </c>
      <c r="BB207" s="62">
        <v>18996</v>
      </c>
    </row>
    <row r="208" spans="1:56" x14ac:dyDescent="0.25">
      <c r="B208" s="57" t="s">
        <v>66</v>
      </c>
      <c r="F208" s="57"/>
      <c r="G208" s="138">
        <v>2599</v>
      </c>
      <c r="H208" s="139">
        <v>2405</v>
      </c>
      <c r="I208" s="60" t="s">
        <v>613</v>
      </c>
      <c r="J208" s="60" t="s">
        <v>614</v>
      </c>
      <c r="K208" s="60" t="s">
        <v>615</v>
      </c>
      <c r="L208" s="59">
        <v>23</v>
      </c>
      <c r="M208" s="57">
        <v>17</v>
      </c>
      <c r="N208" s="57" t="s">
        <v>71</v>
      </c>
      <c r="AF208" s="61">
        <v>14701.5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445.47490684224601</v>
      </c>
      <c r="BA208" s="57">
        <v>20.001126580077511</v>
      </c>
      <c r="BB208" s="57">
        <v>8910</v>
      </c>
      <c r="BC208" s="57"/>
    </row>
    <row r="209" spans="2:55" x14ac:dyDescent="0.25">
      <c r="B209" s="57" t="s">
        <v>66</v>
      </c>
      <c r="G209" s="125">
        <v>4400</v>
      </c>
      <c r="H209" s="126">
        <v>4499</v>
      </c>
      <c r="I209" s="60" t="s">
        <v>616</v>
      </c>
      <c r="J209" s="60" t="s">
        <v>456</v>
      </c>
      <c r="K209" s="60" t="s">
        <v>607</v>
      </c>
      <c r="L209" s="59">
        <v>43</v>
      </c>
      <c r="M209" s="57">
        <v>17</v>
      </c>
      <c r="N209" s="57" t="s">
        <v>69</v>
      </c>
      <c r="AF209" s="61">
        <v>9896.75</v>
      </c>
      <c r="AY209" s="127"/>
      <c r="AZ209" s="57">
        <v>290</v>
      </c>
      <c r="BA209" s="57">
        <v>22</v>
      </c>
      <c r="BB209" s="62">
        <v>6385</v>
      </c>
    </row>
    <row r="210" spans="2:55" x14ac:dyDescent="0.25">
      <c r="B210" s="57" t="s">
        <v>66</v>
      </c>
      <c r="D210" s="57" t="s">
        <v>335</v>
      </c>
      <c r="E210" s="58"/>
      <c r="G210" s="142"/>
      <c r="H210" s="143"/>
      <c r="I210" s="80" t="s">
        <v>324</v>
      </c>
      <c r="J210" s="80" t="s">
        <v>188</v>
      </c>
      <c r="K210" s="80" t="s">
        <v>187</v>
      </c>
      <c r="L210" s="74"/>
      <c r="M210" s="79">
        <v>17</v>
      </c>
      <c r="N210" s="79" t="s">
        <v>69</v>
      </c>
      <c r="AB210" s="59"/>
      <c r="AF210" s="119">
        <v>5000</v>
      </c>
      <c r="AG210" s="61" t="s">
        <v>336</v>
      </c>
      <c r="AY210" s="128" t="s">
        <v>368</v>
      </c>
      <c r="AZ210" s="81"/>
      <c r="BA210" s="74"/>
      <c r="BB210" s="82"/>
      <c r="BC210" s="42"/>
    </row>
    <row r="211" spans="2:55" x14ac:dyDescent="0.25">
      <c r="B211" s="57" t="s">
        <v>66</v>
      </c>
      <c r="G211" s="125">
        <v>4700</v>
      </c>
      <c r="H211" s="126">
        <v>4799</v>
      </c>
      <c r="I211" s="60" t="s">
        <v>617</v>
      </c>
      <c r="J211" s="60" t="s">
        <v>607</v>
      </c>
      <c r="K211" s="60" t="s">
        <v>75</v>
      </c>
      <c r="L211" s="59">
        <v>58</v>
      </c>
      <c r="M211" s="57">
        <v>17</v>
      </c>
      <c r="N211" s="57" t="s">
        <v>69</v>
      </c>
      <c r="AF211" s="61">
        <v>20179.45</v>
      </c>
      <c r="AY211" s="127"/>
      <c r="AZ211" s="57">
        <v>592</v>
      </c>
      <c r="BA211" s="57">
        <v>22</v>
      </c>
      <c r="BB211" s="62">
        <v>13019</v>
      </c>
    </row>
    <row r="212" spans="2:55" x14ac:dyDescent="0.25">
      <c r="B212" s="57" t="s">
        <v>66</v>
      </c>
      <c r="F212" s="57"/>
      <c r="G212" s="138">
        <v>3900</v>
      </c>
      <c r="H212" s="139">
        <v>4399</v>
      </c>
      <c r="I212" s="60" t="s">
        <v>618</v>
      </c>
      <c r="J212" s="60" t="s">
        <v>456</v>
      </c>
      <c r="K212" s="60" t="s">
        <v>619</v>
      </c>
      <c r="L212" s="59">
        <v>40</v>
      </c>
      <c r="M212" s="57">
        <v>17</v>
      </c>
      <c r="N212" s="57" t="s">
        <v>102</v>
      </c>
      <c r="AF212" s="61">
        <v>94883.25</v>
      </c>
      <c r="AH212" s="57"/>
      <c r="AJ212" s="57"/>
      <c r="AK212" s="57"/>
      <c r="AL212" s="57"/>
      <c r="AN212" s="57"/>
      <c r="AO212" s="57"/>
      <c r="AQ212" s="57"/>
      <c r="AR212" s="57"/>
      <c r="AT212" s="57"/>
      <c r="AU212" s="57"/>
      <c r="AY212" s="137" t="s">
        <v>620</v>
      </c>
      <c r="AZ212" s="57">
        <v>3064.6156631486419</v>
      </c>
      <c r="BA212" s="57">
        <v>18.764180021490301</v>
      </c>
      <c r="BB212" s="57">
        <v>57505</v>
      </c>
      <c r="BC212" s="57"/>
    </row>
    <row r="213" spans="2:55" x14ac:dyDescent="0.25">
      <c r="B213" s="57" t="s">
        <v>66</v>
      </c>
      <c r="G213" s="125">
        <v>1700</v>
      </c>
      <c r="H213" s="126">
        <v>1799</v>
      </c>
      <c r="I213" s="60" t="s">
        <v>621</v>
      </c>
      <c r="J213" s="60" t="s">
        <v>622</v>
      </c>
      <c r="K213" s="60" t="s">
        <v>75</v>
      </c>
      <c r="L213" s="59">
        <v>46</v>
      </c>
      <c r="M213" s="57">
        <v>17</v>
      </c>
      <c r="N213" s="57" t="s">
        <v>69</v>
      </c>
      <c r="AF213" s="61">
        <v>33267.65</v>
      </c>
      <c r="AY213" s="127"/>
      <c r="AZ213" s="57">
        <v>940.00801729924092</v>
      </c>
      <c r="BA213" s="57">
        <v>22.832783981636506</v>
      </c>
      <c r="BB213" s="62">
        <v>21463</v>
      </c>
    </row>
    <row r="214" spans="2:55" x14ac:dyDescent="0.25">
      <c r="B214" s="57" t="s">
        <v>66</v>
      </c>
      <c r="G214" s="125">
        <v>12900</v>
      </c>
      <c r="H214" s="126">
        <v>13099</v>
      </c>
      <c r="I214" s="60" t="s">
        <v>623</v>
      </c>
      <c r="J214" s="60" t="s">
        <v>606</v>
      </c>
      <c r="K214" s="60" t="s">
        <v>607</v>
      </c>
      <c r="L214" s="59">
        <v>44.605655799425499</v>
      </c>
      <c r="M214" s="57">
        <v>17</v>
      </c>
      <c r="N214" s="57" t="s">
        <v>69</v>
      </c>
      <c r="AF214" s="61">
        <v>85590.659</v>
      </c>
      <c r="AY214" s="127"/>
      <c r="AZ214" s="57">
        <v>2509.9899999999998</v>
      </c>
      <c r="BA214" s="57">
        <v>22</v>
      </c>
      <c r="BB214" s="62">
        <v>55219.78</v>
      </c>
    </row>
    <row r="215" spans="2:55" x14ac:dyDescent="0.25">
      <c r="B215" s="57" t="s">
        <v>66</v>
      </c>
      <c r="G215" s="125">
        <v>10800</v>
      </c>
      <c r="H215" s="126">
        <v>10899</v>
      </c>
      <c r="I215" s="60" t="s">
        <v>624</v>
      </c>
      <c r="J215" s="60" t="s">
        <v>621</v>
      </c>
      <c r="K215" s="60" t="s">
        <v>75</v>
      </c>
      <c r="L215" s="59">
        <v>39</v>
      </c>
      <c r="M215" s="57">
        <v>17</v>
      </c>
      <c r="N215" s="57" t="s">
        <v>69</v>
      </c>
      <c r="AF215" s="61">
        <v>7779.45</v>
      </c>
      <c r="AY215" s="127"/>
      <c r="AZ215" s="57">
        <v>251</v>
      </c>
      <c r="BA215" s="57">
        <v>20</v>
      </c>
      <c r="BB215" s="62">
        <v>5019</v>
      </c>
    </row>
    <row r="216" spans="2:55" x14ac:dyDescent="0.25">
      <c r="B216" s="57" t="s">
        <v>66</v>
      </c>
      <c r="D216" s="57" t="s">
        <v>779</v>
      </c>
      <c r="G216" s="125">
        <v>4000</v>
      </c>
      <c r="H216" s="126">
        <v>4299</v>
      </c>
      <c r="I216" s="60" t="s">
        <v>625</v>
      </c>
      <c r="J216" s="60" t="s">
        <v>626</v>
      </c>
      <c r="K216" s="60" t="s">
        <v>627</v>
      </c>
      <c r="L216" s="59">
        <v>27.134689635845625</v>
      </c>
      <c r="M216" s="57">
        <v>18</v>
      </c>
      <c r="N216" s="57" t="s">
        <v>69</v>
      </c>
      <c r="AF216" s="61">
        <v>95575.727999999959</v>
      </c>
      <c r="AG216" s="61">
        <v>13210.29</v>
      </c>
      <c r="AY216" s="127"/>
      <c r="AZ216" s="57">
        <v>2569.2399999999993</v>
      </c>
      <c r="BA216" s="57">
        <v>24</v>
      </c>
      <c r="BB216" s="62">
        <v>61661.759999999973</v>
      </c>
    </row>
    <row r="217" spans="2:55" x14ac:dyDescent="0.25">
      <c r="B217" s="57" t="s">
        <v>66</v>
      </c>
      <c r="D217" s="57" t="s">
        <v>779</v>
      </c>
      <c r="G217" s="125">
        <v>4300</v>
      </c>
      <c r="H217" s="126">
        <v>4499</v>
      </c>
      <c r="I217" s="60" t="s">
        <v>628</v>
      </c>
      <c r="J217" s="60" t="s">
        <v>629</v>
      </c>
      <c r="K217" s="60" t="s">
        <v>629</v>
      </c>
      <c r="L217" s="59">
        <v>39</v>
      </c>
      <c r="M217" s="57">
        <v>18</v>
      </c>
      <c r="N217" s="57" t="s">
        <v>69</v>
      </c>
      <c r="AF217" s="61">
        <v>86682.2</v>
      </c>
      <c r="AG217" s="61">
        <v>34296.11</v>
      </c>
      <c r="AY217" s="127"/>
      <c r="AZ217" s="57">
        <v>2330.171576077842</v>
      </c>
      <c r="BA217" s="57">
        <v>23.999949434681369</v>
      </c>
      <c r="BB217" s="62">
        <v>55924</v>
      </c>
    </row>
    <row r="218" spans="2:55" x14ac:dyDescent="0.25">
      <c r="B218" s="57" t="s">
        <v>66</v>
      </c>
      <c r="D218" s="57" t="s">
        <v>779</v>
      </c>
      <c r="G218" s="125">
        <v>2600</v>
      </c>
      <c r="H218" s="126">
        <v>2699</v>
      </c>
      <c r="I218" s="60" t="s">
        <v>626</v>
      </c>
      <c r="J218" s="60" t="s">
        <v>625</v>
      </c>
      <c r="K218" s="60" t="s">
        <v>283</v>
      </c>
      <c r="L218" s="59">
        <v>24</v>
      </c>
      <c r="M218" s="57">
        <v>18</v>
      </c>
      <c r="N218" s="57" t="s">
        <v>69</v>
      </c>
      <c r="AF218" s="61">
        <v>26379.45</v>
      </c>
      <c r="AG218" s="61" t="s">
        <v>780</v>
      </c>
      <c r="AY218" s="127"/>
      <c r="AZ218" s="57">
        <v>740</v>
      </c>
      <c r="BA218" s="57">
        <v>23</v>
      </c>
      <c r="BB218" s="62">
        <v>17019</v>
      </c>
    </row>
    <row r="219" spans="2:55" x14ac:dyDescent="0.25">
      <c r="B219" s="22" t="s">
        <v>74</v>
      </c>
      <c r="C219" s="22"/>
      <c r="D219" s="22" t="s">
        <v>638</v>
      </c>
      <c r="E219" s="22"/>
      <c r="F219" s="22"/>
      <c r="G219" s="168">
        <v>100</v>
      </c>
      <c r="H219" s="169">
        <v>2599</v>
      </c>
      <c r="I219" s="28" t="s">
        <v>639</v>
      </c>
      <c r="J219" s="28" t="s">
        <v>632</v>
      </c>
      <c r="K219" s="28" t="s">
        <v>272</v>
      </c>
      <c r="L219" s="29">
        <v>40</v>
      </c>
      <c r="M219" s="22">
        <v>19</v>
      </c>
      <c r="N219" s="22" t="s">
        <v>102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738432.75</v>
      </c>
      <c r="AG219" s="43">
        <v>707823.65</v>
      </c>
      <c r="AH219" s="22" t="s">
        <v>761</v>
      </c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181"/>
      <c r="AZ219" s="57">
        <v>20311</v>
      </c>
      <c r="BA219" s="57">
        <v>23</v>
      </c>
      <c r="BB219" s="57">
        <v>447535</v>
      </c>
      <c r="BC219" s="57"/>
    </row>
    <row r="220" spans="2:55" x14ac:dyDescent="0.25">
      <c r="B220" s="22" t="s">
        <v>66</v>
      </c>
      <c r="C220" s="22"/>
      <c r="D220" s="22" t="s">
        <v>320</v>
      </c>
      <c r="E220" s="26"/>
      <c r="F220" s="27"/>
      <c r="G220" s="129">
        <v>2100</v>
      </c>
      <c r="H220" s="130">
        <v>2199</v>
      </c>
      <c r="I220" s="28" t="s">
        <v>270</v>
      </c>
      <c r="J220" s="28" t="s">
        <v>271</v>
      </c>
      <c r="K220" s="28" t="s">
        <v>272</v>
      </c>
      <c r="L220" s="89">
        <v>28</v>
      </c>
      <c r="M220" s="22">
        <v>19</v>
      </c>
      <c r="N220" s="22" t="s">
        <v>69</v>
      </c>
      <c r="O220" s="22"/>
      <c r="P220" s="22"/>
      <c r="Q220" s="29"/>
      <c r="R220" s="29"/>
      <c r="S220" s="185"/>
      <c r="T220" s="29"/>
      <c r="U220" s="22"/>
      <c r="V220" s="29"/>
      <c r="W220" s="43"/>
      <c r="X220" s="43"/>
      <c r="Y220" s="43"/>
      <c r="Z220" s="43"/>
      <c r="AA220" s="43"/>
      <c r="AB220" s="22"/>
      <c r="AC220" s="43"/>
      <c r="AD220" s="43"/>
      <c r="AE220" s="22"/>
      <c r="AF220" s="43">
        <v>205271.15</v>
      </c>
      <c r="AG220" s="43">
        <v>3585.12</v>
      </c>
      <c r="AH220" s="27" t="s">
        <v>76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31" t="s">
        <v>781</v>
      </c>
      <c r="AZ220" s="22">
        <v>1488.00632597194</v>
      </c>
      <c r="BA220" s="22">
        <v>89</v>
      </c>
      <c r="BB220" s="44">
        <v>132433</v>
      </c>
      <c r="BC220" s="42">
        <f>BB220/(5280*11.67)</f>
        <v>2.1492722858404094</v>
      </c>
    </row>
    <row r="221" spans="2:55" x14ac:dyDescent="0.25">
      <c r="B221" s="22" t="s">
        <v>66</v>
      </c>
      <c r="C221" s="22"/>
      <c r="D221" s="22" t="s">
        <v>352</v>
      </c>
      <c r="E221" s="26"/>
      <c r="F221" s="27"/>
      <c r="G221" s="129"/>
      <c r="H221" s="130"/>
      <c r="I221" s="28" t="s">
        <v>270</v>
      </c>
      <c r="J221" s="28" t="s">
        <v>204</v>
      </c>
      <c r="K221" s="28" t="s">
        <v>272</v>
      </c>
      <c r="L221" s="89"/>
      <c r="M221" s="22">
        <v>19</v>
      </c>
      <c r="N221" s="22" t="s">
        <v>69</v>
      </c>
      <c r="O221" s="22"/>
      <c r="P221" s="22"/>
      <c r="Q221" s="29"/>
      <c r="R221" s="29"/>
      <c r="S221" s="185"/>
      <c r="T221" s="29"/>
      <c r="U221" s="22"/>
      <c r="V221" s="29"/>
      <c r="W221" s="43"/>
      <c r="X221" s="43"/>
      <c r="Y221" s="43"/>
      <c r="Z221" s="43"/>
      <c r="AA221" s="43"/>
      <c r="AB221" s="22"/>
      <c r="AC221" s="43"/>
      <c r="AD221" s="43"/>
      <c r="AE221" s="22"/>
      <c r="AF221" s="43">
        <v>250000</v>
      </c>
      <c r="AG221" s="43">
        <v>305015.15999999997</v>
      </c>
      <c r="AH221" s="27" t="s">
        <v>76</v>
      </c>
      <c r="AI221" s="22" t="s">
        <v>159</v>
      </c>
      <c r="AJ221" s="29" t="s">
        <v>341</v>
      </c>
      <c r="AK221" s="43">
        <v>86472.74</v>
      </c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31"/>
      <c r="AZ221" s="22"/>
      <c r="BA221" s="22"/>
      <c r="BB221" s="44"/>
      <c r="BC221" s="42"/>
    </row>
    <row r="222" spans="2:55" x14ac:dyDescent="0.25">
      <c r="B222" s="22" t="s">
        <v>74</v>
      </c>
      <c r="C222" s="22"/>
      <c r="D222" s="22" t="s">
        <v>635</v>
      </c>
      <c r="E222" s="22"/>
      <c r="F222" s="27"/>
      <c r="G222" s="166">
        <v>1700</v>
      </c>
      <c r="H222" s="167">
        <v>2500</v>
      </c>
      <c r="I222" s="28" t="s">
        <v>636</v>
      </c>
      <c r="J222" s="28" t="s">
        <v>637</v>
      </c>
      <c r="K222" s="28"/>
      <c r="L222" s="29">
        <v>39</v>
      </c>
      <c r="M222" s="22">
        <v>19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239290.16249999998</v>
      </c>
      <c r="AG222" s="43">
        <v>242678.62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4421</v>
      </c>
      <c r="BA222" s="57">
        <v>44.462719667805501</v>
      </c>
      <c r="BB222" s="62">
        <v>205841</v>
      </c>
    </row>
    <row r="223" spans="2:55" x14ac:dyDescent="0.25">
      <c r="B223" s="22" t="s">
        <v>74</v>
      </c>
      <c r="C223" s="22"/>
      <c r="D223" s="22" t="s">
        <v>630</v>
      </c>
      <c r="E223" s="22"/>
      <c r="F223" s="22"/>
      <c r="G223" s="168">
        <v>100</v>
      </c>
      <c r="H223" s="169">
        <v>1999</v>
      </c>
      <c r="I223" s="28" t="s">
        <v>631</v>
      </c>
      <c r="J223" s="28" t="s">
        <v>632</v>
      </c>
      <c r="K223" s="28" t="s">
        <v>633</v>
      </c>
      <c r="L223" s="29">
        <v>39</v>
      </c>
      <c r="M223" s="22">
        <v>19</v>
      </c>
      <c r="N223" s="22" t="s">
        <v>102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357432.89999999997</v>
      </c>
      <c r="AG223" s="43">
        <v>362956.32</v>
      </c>
      <c r="AH223" s="22" t="s">
        <v>801</v>
      </c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181"/>
      <c r="AZ223" s="57">
        <v>10927.114809010551</v>
      </c>
      <c r="BA223" s="57">
        <v>19.82462926273724</v>
      </c>
      <c r="BB223" s="57">
        <v>216626</v>
      </c>
      <c r="BC223" s="57"/>
    </row>
    <row r="224" spans="2:55" x14ac:dyDescent="0.25">
      <c r="B224" s="57" t="s">
        <v>66</v>
      </c>
      <c r="F224" s="57"/>
      <c r="G224" s="138">
        <v>510</v>
      </c>
      <c r="H224" s="139">
        <v>609</v>
      </c>
      <c r="I224" s="60" t="s">
        <v>269</v>
      </c>
      <c r="J224" s="60" t="s">
        <v>634</v>
      </c>
      <c r="K224" s="60" t="s">
        <v>268</v>
      </c>
      <c r="L224" s="59">
        <v>42.189344056135958</v>
      </c>
      <c r="M224" s="57">
        <v>19</v>
      </c>
      <c r="N224" s="57" t="s">
        <v>71</v>
      </c>
      <c r="AF224" s="61">
        <v>39174.777159077996</v>
      </c>
      <c r="AH224" s="57"/>
      <c r="AJ224" s="57"/>
      <c r="AK224" s="57"/>
      <c r="AL224" s="57"/>
      <c r="AN224" s="57"/>
      <c r="AO224" s="57"/>
      <c r="AQ224" s="57"/>
      <c r="AR224" s="57"/>
      <c r="AT224" s="57"/>
      <c r="AU224" s="57"/>
      <c r="AY224" s="127"/>
      <c r="AZ224" s="57">
        <v>840.76048022000009</v>
      </c>
      <c r="BA224" s="57">
        <v>28</v>
      </c>
      <c r="BB224" s="57">
        <v>23742.289187319999</v>
      </c>
      <c r="BC224" s="57"/>
    </row>
    <row r="225" spans="2:55" x14ac:dyDescent="0.25">
      <c r="B225" s="57" t="s">
        <v>66</v>
      </c>
      <c r="G225" s="138">
        <v>9400</v>
      </c>
      <c r="H225" s="139">
        <v>9599</v>
      </c>
      <c r="I225" s="60" t="s">
        <v>640</v>
      </c>
      <c r="J225" s="60" t="s">
        <v>75</v>
      </c>
      <c r="K225" s="60" t="s">
        <v>75</v>
      </c>
      <c r="L225" s="59">
        <v>43</v>
      </c>
      <c r="M225" s="57">
        <v>20</v>
      </c>
      <c r="N225" s="57" t="s">
        <v>69</v>
      </c>
      <c r="AF225" s="61">
        <v>13398.2</v>
      </c>
      <c r="AY225" s="127"/>
      <c r="AZ225" s="57">
        <v>480</v>
      </c>
      <c r="BA225" s="57">
        <v>18</v>
      </c>
      <c r="BB225" s="62">
        <v>8644</v>
      </c>
    </row>
    <row r="226" spans="2:55" x14ac:dyDescent="0.25">
      <c r="B226" s="57" t="s">
        <v>66</v>
      </c>
      <c r="G226" s="125">
        <v>4700</v>
      </c>
      <c r="H226" s="126">
        <v>4799</v>
      </c>
      <c r="I226" s="60" t="s">
        <v>641</v>
      </c>
      <c r="J226" s="60" t="s">
        <v>642</v>
      </c>
      <c r="K226" s="60" t="s">
        <v>75</v>
      </c>
      <c r="L226" s="59">
        <v>63</v>
      </c>
      <c r="M226" s="57">
        <v>20</v>
      </c>
      <c r="N226" s="57" t="s">
        <v>69</v>
      </c>
      <c r="AF226" s="61">
        <v>18905.350000000002</v>
      </c>
      <c r="AY226" s="127"/>
      <c r="AZ226" s="57">
        <v>554</v>
      </c>
      <c r="BA226" s="57">
        <v>22</v>
      </c>
      <c r="BB226" s="62">
        <v>12197</v>
      </c>
    </row>
    <row r="227" spans="2:55" x14ac:dyDescent="0.25">
      <c r="B227" s="57" t="s">
        <v>66</v>
      </c>
      <c r="G227" s="125">
        <v>11700</v>
      </c>
      <c r="H227" s="126">
        <v>11799</v>
      </c>
      <c r="I227" s="60" t="s">
        <v>643</v>
      </c>
      <c r="J227" s="60" t="s">
        <v>273</v>
      </c>
      <c r="K227" s="60" t="s">
        <v>644</v>
      </c>
      <c r="L227" s="59">
        <v>67</v>
      </c>
      <c r="M227" s="57">
        <v>20</v>
      </c>
      <c r="N227" s="57" t="s">
        <v>69</v>
      </c>
      <c r="AF227" s="61">
        <v>20523.55</v>
      </c>
      <c r="AY227" s="127"/>
      <c r="AZ227" s="57">
        <v>552</v>
      </c>
      <c r="BA227" s="57">
        <v>24</v>
      </c>
      <c r="BB227" s="62">
        <v>13241</v>
      </c>
    </row>
    <row r="228" spans="2:55" x14ac:dyDescent="0.25">
      <c r="B228" s="57" t="s">
        <v>66</v>
      </c>
      <c r="G228" s="138">
        <v>9700</v>
      </c>
      <c r="H228" s="139">
        <v>9799</v>
      </c>
      <c r="I228" s="60" t="s">
        <v>645</v>
      </c>
      <c r="J228" s="60" t="s">
        <v>646</v>
      </c>
      <c r="K228" s="60" t="s">
        <v>75</v>
      </c>
      <c r="L228" s="59">
        <v>68</v>
      </c>
      <c r="M228" s="57">
        <v>20</v>
      </c>
      <c r="N228" s="57" t="s">
        <v>69</v>
      </c>
      <c r="AF228" s="61">
        <v>4154</v>
      </c>
      <c r="AY228" s="127"/>
      <c r="AZ228" s="57">
        <v>168</v>
      </c>
      <c r="BA228" s="57">
        <v>16</v>
      </c>
      <c r="BB228" s="62">
        <v>2680</v>
      </c>
    </row>
    <row r="229" spans="2:55" x14ac:dyDescent="0.25">
      <c r="B229" s="57" t="s">
        <v>66</v>
      </c>
      <c r="G229" s="125">
        <v>5000</v>
      </c>
      <c r="H229" s="126">
        <v>5199</v>
      </c>
      <c r="I229" s="60" t="s">
        <v>646</v>
      </c>
      <c r="J229" s="60" t="s">
        <v>647</v>
      </c>
      <c r="K229" s="60" t="s">
        <v>75</v>
      </c>
      <c r="L229" s="59">
        <v>67</v>
      </c>
      <c r="M229" s="57">
        <v>20</v>
      </c>
      <c r="N229" s="57" t="s">
        <v>69</v>
      </c>
      <c r="AF229" s="61">
        <v>37351.9</v>
      </c>
      <c r="AY229" s="127"/>
      <c r="AZ229" s="57">
        <v>1064</v>
      </c>
      <c r="BA229" s="57">
        <v>23</v>
      </c>
      <c r="BB229" s="62">
        <v>24098</v>
      </c>
    </row>
    <row r="230" spans="2:55" x14ac:dyDescent="0.25">
      <c r="B230" s="57" t="s">
        <v>66</v>
      </c>
      <c r="G230" s="138">
        <v>9600</v>
      </c>
      <c r="H230" s="139">
        <v>9699</v>
      </c>
      <c r="I230" s="60" t="s">
        <v>648</v>
      </c>
      <c r="J230" s="60" t="s">
        <v>649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4388.05</v>
      </c>
      <c r="AY230" s="127"/>
      <c r="AZ230" s="57">
        <v>157</v>
      </c>
      <c r="BA230" s="57">
        <v>18</v>
      </c>
      <c r="BB230" s="62">
        <v>2831</v>
      </c>
    </row>
    <row r="231" spans="2:55" x14ac:dyDescent="0.25">
      <c r="B231" s="57" t="s">
        <v>66</v>
      </c>
      <c r="G231" s="125">
        <v>9806</v>
      </c>
      <c r="H231" s="126">
        <v>10099</v>
      </c>
      <c r="I231" s="60" t="s">
        <v>650</v>
      </c>
      <c r="J231" s="60" t="s">
        <v>150</v>
      </c>
      <c r="K231" s="60" t="s">
        <v>651</v>
      </c>
      <c r="L231" s="59">
        <v>43</v>
      </c>
      <c r="M231" s="57">
        <v>20</v>
      </c>
      <c r="N231" s="57" t="s">
        <v>69</v>
      </c>
      <c r="AF231" s="61">
        <v>48642.1</v>
      </c>
      <c r="AY231" s="127"/>
      <c r="AZ231" s="57">
        <v>923</v>
      </c>
      <c r="BA231" s="57">
        <v>34</v>
      </c>
      <c r="BB231" s="62">
        <v>31382</v>
      </c>
    </row>
    <row r="232" spans="2:55" x14ac:dyDescent="0.25">
      <c r="B232" s="57" t="s">
        <v>66</v>
      </c>
      <c r="G232" s="125">
        <v>12300</v>
      </c>
      <c r="H232" s="126">
        <v>12399</v>
      </c>
      <c r="I232" s="60" t="s">
        <v>652</v>
      </c>
      <c r="J232" s="60" t="s">
        <v>644</v>
      </c>
      <c r="K232" s="60" t="s">
        <v>75</v>
      </c>
      <c r="L232" s="59">
        <v>28</v>
      </c>
      <c r="M232" s="57">
        <v>20</v>
      </c>
      <c r="N232" s="57" t="s">
        <v>69</v>
      </c>
      <c r="AF232" s="61">
        <v>8188.6500000000005</v>
      </c>
      <c r="AY232" s="127"/>
      <c r="AZ232" s="57">
        <v>240</v>
      </c>
      <c r="BA232" s="57">
        <v>22</v>
      </c>
      <c r="BB232" s="62">
        <v>5283</v>
      </c>
    </row>
    <row r="233" spans="2:55" x14ac:dyDescent="0.25">
      <c r="B233" s="57" t="s">
        <v>66</v>
      </c>
      <c r="G233" s="125">
        <v>5100</v>
      </c>
      <c r="H233" s="126">
        <v>5299</v>
      </c>
      <c r="I233" s="60" t="s">
        <v>653</v>
      </c>
      <c r="J233" s="60" t="s">
        <v>650</v>
      </c>
      <c r="K233" s="60" t="s">
        <v>75</v>
      </c>
      <c r="L233" s="59">
        <v>39</v>
      </c>
      <c r="M233" s="57">
        <v>20</v>
      </c>
      <c r="N233" s="57" t="s">
        <v>69</v>
      </c>
      <c r="AF233" s="61">
        <v>13399.75</v>
      </c>
      <c r="AY233" s="127"/>
      <c r="AZ233" s="57">
        <v>480</v>
      </c>
      <c r="BA233" s="57">
        <v>18</v>
      </c>
      <c r="BB233" s="62">
        <v>8645</v>
      </c>
    </row>
    <row r="234" spans="2:55" x14ac:dyDescent="0.25">
      <c r="B234" s="57" t="s">
        <v>74</v>
      </c>
      <c r="E234" s="58"/>
      <c r="G234" s="142">
        <v>2000</v>
      </c>
      <c r="H234" s="143">
        <v>4000</v>
      </c>
      <c r="I234" s="83" t="s">
        <v>190</v>
      </c>
      <c r="J234" s="83" t="s">
        <v>191</v>
      </c>
      <c r="K234" s="83" t="s">
        <v>191</v>
      </c>
      <c r="L234" s="84">
        <v>62</v>
      </c>
      <c r="M234" s="85">
        <v>20</v>
      </c>
      <c r="N234" s="85" t="s">
        <v>102</v>
      </c>
      <c r="AB234" s="59">
        <v>0</v>
      </c>
      <c r="AF234" s="144">
        <v>245286.31049999999</v>
      </c>
      <c r="AY234" s="145" t="s">
        <v>192</v>
      </c>
      <c r="AZ234" s="86">
        <v>8744.61</v>
      </c>
      <c r="BA234" s="84">
        <v>17</v>
      </c>
      <c r="BB234" s="87">
        <v>148658.37</v>
      </c>
      <c r="BC234" s="42">
        <f>BB234/(5280*11.67)</f>
        <v>2.4125959141543976</v>
      </c>
    </row>
    <row r="235" spans="2:55" x14ac:dyDescent="0.25">
      <c r="B235" s="57" t="s">
        <v>66</v>
      </c>
      <c r="G235" s="125">
        <v>11400</v>
      </c>
      <c r="H235" s="126">
        <v>11799</v>
      </c>
      <c r="I235" s="60" t="s">
        <v>642</v>
      </c>
      <c r="J235" s="60" t="s">
        <v>644</v>
      </c>
      <c r="K235" s="60" t="s">
        <v>654</v>
      </c>
      <c r="L235" s="59">
        <v>54</v>
      </c>
      <c r="M235" s="57">
        <v>20</v>
      </c>
      <c r="N235" s="57" t="s">
        <v>69</v>
      </c>
      <c r="AF235" s="61">
        <v>62271.25</v>
      </c>
      <c r="AY235" s="127"/>
      <c r="AZ235" s="57">
        <v>1674</v>
      </c>
      <c r="BA235" s="57">
        <v>24</v>
      </c>
      <c r="BB235" s="62">
        <v>40175</v>
      </c>
    </row>
    <row r="236" spans="2:55" x14ac:dyDescent="0.25">
      <c r="B236" s="57" t="s">
        <v>66</v>
      </c>
      <c r="G236" s="125">
        <v>4400</v>
      </c>
      <c r="H236" s="126">
        <v>4599</v>
      </c>
      <c r="I236" s="60" t="s">
        <v>644</v>
      </c>
      <c r="J236" s="60" t="s">
        <v>655</v>
      </c>
      <c r="K236" s="60" t="s">
        <v>654</v>
      </c>
      <c r="L236" s="59">
        <v>45</v>
      </c>
      <c r="M236" s="57">
        <v>20</v>
      </c>
      <c r="N236" s="57" t="s">
        <v>69</v>
      </c>
      <c r="AF236" s="61">
        <v>84561.8</v>
      </c>
      <c r="AY236" s="127"/>
      <c r="AZ236" s="57">
        <v>2273</v>
      </c>
      <c r="BA236" s="57">
        <v>24</v>
      </c>
      <c r="BB236" s="62">
        <v>54556</v>
      </c>
    </row>
    <row r="237" spans="2:55" x14ac:dyDescent="0.25">
      <c r="B237" s="57" t="s">
        <v>66</v>
      </c>
      <c r="G237" s="125">
        <v>5400</v>
      </c>
      <c r="H237" s="126">
        <v>5499</v>
      </c>
      <c r="I237" s="60" t="s">
        <v>656</v>
      </c>
      <c r="J237" s="60" t="s">
        <v>651</v>
      </c>
      <c r="K237" s="60" t="s">
        <v>75</v>
      </c>
      <c r="L237" s="59">
        <v>38</v>
      </c>
      <c r="M237" s="57">
        <v>20</v>
      </c>
      <c r="N237" s="57" t="s">
        <v>69</v>
      </c>
      <c r="AF237" s="61">
        <v>4149.3500000000004</v>
      </c>
      <c r="AY237" s="127"/>
      <c r="AZ237" s="57">
        <v>149</v>
      </c>
      <c r="BA237" s="57">
        <v>18</v>
      </c>
      <c r="BB237" s="62">
        <v>2677</v>
      </c>
    </row>
    <row r="238" spans="2:55" x14ac:dyDescent="0.25">
      <c r="B238" s="57" t="s">
        <v>66</v>
      </c>
      <c r="G238" s="125">
        <v>5000</v>
      </c>
      <c r="H238" s="126">
        <v>5399</v>
      </c>
      <c r="I238" s="60" t="s">
        <v>651</v>
      </c>
      <c r="J238" s="60" t="s">
        <v>650</v>
      </c>
      <c r="K238" s="60" t="s">
        <v>657</v>
      </c>
      <c r="L238" s="59">
        <v>26</v>
      </c>
      <c r="M238" s="57">
        <v>20</v>
      </c>
      <c r="N238" s="57" t="s">
        <v>69</v>
      </c>
      <c r="AF238" s="61">
        <v>68736.3</v>
      </c>
      <c r="AY238" s="127"/>
      <c r="AZ238" s="57">
        <v>1958</v>
      </c>
      <c r="BA238" s="57">
        <v>23</v>
      </c>
      <c r="BB238" s="62">
        <v>44346</v>
      </c>
    </row>
    <row r="239" spans="2:55" x14ac:dyDescent="0.25">
      <c r="B239" s="57" t="s">
        <v>66</v>
      </c>
      <c r="G239" s="125">
        <v>4600</v>
      </c>
      <c r="H239" s="126">
        <v>4699</v>
      </c>
      <c r="I239" s="60" t="s">
        <v>658</v>
      </c>
      <c r="J239" s="60" t="s">
        <v>642</v>
      </c>
      <c r="K239" s="60" t="s">
        <v>75</v>
      </c>
      <c r="L239" s="59">
        <v>58</v>
      </c>
      <c r="M239" s="57">
        <v>20</v>
      </c>
      <c r="N239" s="57" t="s">
        <v>69</v>
      </c>
      <c r="AF239" s="61">
        <v>10583.4</v>
      </c>
      <c r="AY239" s="127"/>
      <c r="AZ239" s="57">
        <v>310</v>
      </c>
      <c r="BA239" s="57">
        <v>22</v>
      </c>
      <c r="BB239" s="62">
        <v>6828</v>
      </c>
    </row>
    <row r="240" spans="2:55" x14ac:dyDescent="0.25">
      <c r="B240" s="57" t="s">
        <v>66</v>
      </c>
      <c r="D240" s="176"/>
      <c r="G240" s="138">
        <v>4700</v>
      </c>
      <c r="H240" s="139">
        <v>4799</v>
      </c>
      <c r="I240" s="60" t="s">
        <v>659</v>
      </c>
      <c r="J240" s="60" t="s">
        <v>660</v>
      </c>
      <c r="K240" s="60" t="s">
        <v>661</v>
      </c>
      <c r="L240" s="59">
        <v>20</v>
      </c>
      <c r="M240" s="57">
        <v>21</v>
      </c>
      <c r="N240" s="57" t="s">
        <v>69</v>
      </c>
      <c r="AF240" s="61">
        <v>50263.4</v>
      </c>
      <c r="AY240" s="127"/>
      <c r="AZ240" s="57">
        <v>1158</v>
      </c>
      <c r="BA240" s="57">
        <v>28</v>
      </c>
      <c r="BB240" s="62">
        <v>32428</v>
      </c>
    </row>
    <row r="241" spans="2:55" x14ac:dyDescent="0.25">
      <c r="B241" s="57" t="s">
        <v>66</v>
      </c>
      <c r="D241" s="176"/>
      <c r="G241" s="138">
        <v>400</v>
      </c>
      <c r="H241" s="139">
        <v>599</v>
      </c>
      <c r="I241" s="60" t="s">
        <v>662</v>
      </c>
      <c r="J241" s="60" t="s">
        <v>663</v>
      </c>
      <c r="K241" s="60" t="s">
        <v>206</v>
      </c>
      <c r="L241" s="59">
        <v>14</v>
      </c>
      <c r="M241" s="57">
        <v>21</v>
      </c>
      <c r="N241" s="57" t="s">
        <v>69</v>
      </c>
      <c r="AF241" s="61">
        <v>27952.7</v>
      </c>
      <c r="AY241" s="127"/>
      <c r="AZ241" s="57">
        <v>897</v>
      </c>
      <c r="BA241" s="57">
        <v>20</v>
      </c>
      <c r="BB241" s="62">
        <v>18034</v>
      </c>
    </row>
    <row r="242" spans="2:55" x14ac:dyDescent="0.25">
      <c r="B242" s="57" t="s">
        <v>66</v>
      </c>
      <c r="D242" s="176"/>
      <c r="E242" s="58"/>
      <c r="F242" s="34"/>
      <c r="G242" s="121">
        <v>6900</v>
      </c>
      <c r="H242" s="122">
        <v>6999</v>
      </c>
      <c r="I242" s="67" t="s">
        <v>274</v>
      </c>
      <c r="J242" s="67" t="s">
        <v>275</v>
      </c>
      <c r="K242" s="67" t="s">
        <v>276</v>
      </c>
      <c r="L242" s="84">
        <v>41</v>
      </c>
      <c r="M242" s="57">
        <v>21</v>
      </c>
      <c r="N242" s="57" t="s">
        <v>69</v>
      </c>
      <c r="Q242" s="59"/>
      <c r="R242" s="59"/>
      <c r="S242" s="63"/>
      <c r="T242" s="59"/>
      <c r="V242" s="59"/>
      <c r="W242" s="61"/>
      <c r="X242" s="61"/>
      <c r="Y242" s="61"/>
      <c r="Z242" s="61"/>
      <c r="AA242" s="61"/>
      <c r="AC242" s="61"/>
      <c r="AD242" s="61"/>
      <c r="AF242" s="61">
        <v>8712.5500000000011</v>
      </c>
      <c r="AG242" s="106"/>
      <c r="AH242" s="34"/>
      <c r="AW242" s="61"/>
      <c r="AX242" s="61"/>
      <c r="AY242" s="124" t="s">
        <v>369</v>
      </c>
      <c r="AZ242" s="57">
        <v>312.261511855001</v>
      </c>
      <c r="BA242" s="57">
        <v>18</v>
      </c>
      <c r="BB242" s="62">
        <v>5621</v>
      </c>
      <c r="BC242" s="42">
        <f>BB242/(5280*11.67)</f>
        <v>9.1223936018280494E-2</v>
      </c>
    </row>
    <row r="243" spans="2:55" x14ac:dyDescent="0.3">
      <c r="B243" s="30" t="s">
        <v>66</v>
      </c>
      <c r="C243" s="30"/>
      <c r="D243" s="30" t="s">
        <v>163</v>
      </c>
      <c r="E243" s="31">
        <v>43282</v>
      </c>
      <c r="F243" s="40"/>
      <c r="G243" s="151">
        <v>200</v>
      </c>
      <c r="H243" s="152">
        <v>499</v>
      </c>
      <c r="I243" s="33" t="s">
        <v>152</v>
      </c>
      <c r="J243" s="33" t="s">
        <v>107</v>
      </c>
      <c r="K243" s="33" t="s">
        <v>153</v>
      </c>
      <c r="L243" s="37">
        <v>51.000785790292213</v>
      </c>
      <c r="M243" s="30">
        <v>21</v>
      </c>
      <c r="N243" s="57" t="s">
        <v>69</v>
      </c>
      <c r="AB243" s="59">
        <v>6</v>
      </c>
      <c r="AF243" s="61">
        <v>91627.5</v>
      </c>
      <c r="AI243" s="57" t="s">
        <v>97</v>
      </c>
      <c r="AK243" s="61">
        <v>91627.5</v>
      </c>
      <c r="AL243" s="61" t="str">
        <f>IF(AG243="","",AG243)</f>
        <v/>
      </c>
      <c r="AY243" s="128" t="s">
        <v>154</v>
      </c>
      <c r="AZ243" s="62">
        <v>2545.255317786271</v>
      </c>
      <c r="BA243" s="62">
        <v>23.999556969054293</v>
      </c>
      <c r="BB243" s="41">
        <v>61085</v>
      </c>
      <c r="BC243" s="42">
        <f>BB243/(5280*11.67)</f>
        <v>0.99135636571369223</v>
      </c>
    </row>
    <row r="244" spans="2:55" x14ac:dyDescent="0.3">
      <c r="B244" s="30" t="s">
        <v>66</v>
      </c>
      <c r="C244" s="30"/>
      <c r="D244" s="30" t="s">
        <v>163</v>
      </c>
      <c r="E244" s="31">
        <v>43282</v>
      </c>
      <c r="F244" s="40"/>
      <c r="G244" s="151">
        <v>400</v>
      </c>
      <c r="H244" s="152">
        <v>599</v>
      </c>
      <c r="I244" s="33" t="s">
        <v>155</v>
      </c>
      <c r="J244" s="33" t="s">
        <v>152</v>
      </c>
      <c r="K244" s="33" t="s">
        <v>75</v>
      </c>
      <c r="L244" s="37">
        <v>29.241756905965417</v>
      </c>
      <c r="M244" s="30">
        <v>21</v>
      </c>
      <c r="N244" s="57" t="s">
        <v>69</v>
      </c>
      <c r="AB244" s="57">
        <v>0</v>
      </c>
      <c r="AF244" s="61">
        <v>71077.679999999993</v>
      </c>
      <c r="AI244" s="57" t="s">
        <v>97</v>
      </c>
      <c r="AK244" s="61">
        <v>71077.679999999993</v>
      </c>
      <c r="AL244" s="61" t="str">
        <f>IF(AG244="","",AG244)</f>
        <v/>
      </c>
      <c r="AY244" s="128"/>
      <c r="AZ244" s="57">
        <v>1974.3799999999999</v>
      </c>
      <c r="BA244" s="57">
        <v>24</v>
      </c>
      <c r="BB244" s="41">
        <v>47385.119999999995</v>
      </c>
      <c r="BC244" s="42">
        <f>BB244/(5280*11.67)</f>
        <v>0.76901924125574506</v>
      </c>
    </row>
    <row r="245" spans="2:55" x14ac:dyDescent="0.25">
      <c r="B245" s="57" t="s">
        <v>66</v>
      </c>
      <c r="D245" s="176"/>
      <c r="G245" s="138">
        <v>500</v>
      </c>
      <c r="H245" s="139">
        <v>599</v>
      </c>
      <c r="I245" s="60" t="s">
        <v>664</v>
      </c>
      <c r="J245" s="60" t="s">
        <v>665</v>
      </c>
      <c r="K245" s="60" t="s">
        <v>661</v>
      </c>
      <c r="L245" s="59">
        <v>25</v>
      </c>
      <c r="M245" s="57">
        <v>21</v>
      </c>
      <c r="N245" s="57" t="s">
        <v>69</v>
      </c>
      <c r="AF245" s="61">
        <v>52331.1</v>
      </c>
      <c r="AY245" s="127"/>
      <c r="AZ245" s="57">
        <v>1407</v>
      </c>
      <c r="BA245" s="57">
        <v>24</v>
      </c>
      <c r="BB245" s="62">
        <v>33762</v>
      </c>
    </row>
    <row r="246" spans="2:55" x14ac:dyDescent="0.3">
      <c r="B246" s="30"/>
      <c r="C246" s="30"/>
      <c r="D246" s="30"/>
      <c r="E246" s="31">
        <v>42917</v>
      </c>
      <c r="F246" s="32"/>
      <c r="G246" s="121"/>
      <c r="H246" s="122"/>
      <c r="I246" s="33" t="s">
        <v>114</v>
      </c>
      <c r="J246" s="33" t="s">
        <v>115</v>
      </c>
      <c r="K246" s="33" t="s">
        <v>75</v>
      </c>
      <c r="L246" s="37"/>
      <c r="M246" s="30">
        <v>21</v>
      </c>
      <c r="N246" s="30" t="s">
        <v>69</v>
      </c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6">
        <v>27956</v>
      </c>
      <c r="AG246" s="36"/>
      <c r="AH246" s="32"/>
      <c r="AI246" s="57" t="s">
        <v>142</v>
      </c>
      <c r="AJ246" s="37"/>
      <c r="AK246" s="36"/>
      <c r="AL246" s="36"/>
      <c r="AM246" s="30"/>
      <c r="AN246" s="36"/>
      <c r="AO246" s="36"/>
      <c r="AP246" s="30"/>
      <c r="AQ246" s="36"/>
      <c r="AR246" s="36"/>
      <c r="AS246" s="30"/>
      <c r="AT246" s="36"/>
      <c r="AU246" s="36"/>
      <c r="AV246" s="30"/>
      <c r="AW246" s="30"/>
      <c r="AX246" s="30"/>
      <c r="AY246" s="153" t="s">
        <v>166</v>
      </c>
      <c r="AZ246" s="30"/>
      <c r="BA246" s="30"/>
      <c r="BB246" s="41">
        <v>16943</v>
      </c>
      <c r="BC246" s="42">
        <f>BB246/(5280*11.67)</f>
        <v>0.27497013840201501</v>
      </c>
    </row>
    <row r="247" spans="2:55" x14ac:dyDescent="0.3">
      <c r="B247" s="30"/>
      <c r="C247" s="30"/>
      <c r="D247" s="30"/>
      <c r="E247" s="31">
        <v>42917</v>
      </c>
      <c r="F247" s="32"/>
      <c r="G247" s="121"/>
      <c r="H247" s="122"/>
      <c r="I247" s="33" t="s">
        <v>109</v>
      </c>
      <c r="J247" s="33" t="s">
        <v>110</v>
      </c>
      <c r="K247" s="33" t="s">
        <v>111</v>
      </c>
      <c r="L247" s="37"/>
      <c r="M247" s="30">
        <v>21</v>
      </c>
      <c r="N247" s="30" t="s">
        <v>69</v>
      </c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6">
        <v>57107</v>
      </c>
      <c r="AG247" s="36"/>
      <c r="AH247" s="32"/>
      <c r="AI247" s="30" t="s">
        <v>112</v>
      </c>
      <c r="AJ247" s="37" t="s">
        <v>113</v>
      </c>
      <c r="AK247" s="36">
        <v>50000</v>
      </c>
      <c r="AL247" s="36"/>
      <c r="AM247" s="30"/>
      <c r="AN247" s="36"/>
      <c r="AO247" s="36"/>
      <c r="AP247" s="30"/>
      <c r="AQ247" s="36"/>
      <c r="AR247" s="36"/>
      <c r="AS247" s="30"/>
      <c r="AT247" s="36"/>
      <c r="AU247" s="36"/>
      <c r="AV247" s="30"/>
      <c r="AW247" s="30"/>
      <c r="AX247" s="30"/>
      <c r="AY247" s="153" t="s">
        <v>166</v>
      </c>
      <c r="AZ247" s="30"/>
      <c r="BA247" s="30"/>
      <c r="BB247" s="41">
        <v>34610</v>
      </c>
      <c r="BC247" s="42">
        <f>BB247/(5280*11.67)</f>
        <v>0.56169016644595049</v>
      </c>
    </row>
    <row r="248" spans="2:55" x14ac:dyDescent="0.3">
      <c r="B248" s="30" t="s">
        <v>66</v>
      </c>
      <c r="C248" s="30"/>
      <c r="D248" s="30" t="s">
        <v>163</v>
      </c>
      <c r="E248" s="31">
        <v>43282</v>
      </c>
      <c r="F248" s="40"/>
      <c r="G248" s="151">
        <v>6700</v>
      </c>
      <c r="H248" s="152">
        <v>6799</v>
      </c>
      <c r="I248" s="33" t="s">
        <v>156</v>
      </c>
      <c r="J248" s="33" t="s">
        <v>152</v>
      </c>
      <c r="K248" s="33" t="s">
        <v>155</v>
      </c>
      <c r="L248" s="37">
        <v>2</v>
      </c>
      <c r="M248" s="30">
        <v>21</v>
      </c>
      <c r="N248" s="57" t="s">
        <v>69</v>
      </c>
      <c r="AB248" s="59">
        <v>0</v>
      </c>
      <c r="AF248" s="61">
        <v>14709.600000000002</v>
      </c>
      <c r="AI248" s="57" t="s">
        <v>97</v>
      </c>
      <c r="AK248" s="61">
        <v>14709.600000000002</v>
      </c>
      <c r="AL248" s="61" t="str">
        <f>IF(AG248="","",AG248)</f>
        <v/>
      </c>
      <c r="AY248" s="128"/>
      <c r="AZ248" s="62">
        <v>408.6</v>
      </c>
      <c r="BA248" s="62">
        <v>24.000000000000004</v>
      </c>
      <c r="BB248" s="41">
        <v>9806.4000000000015</v>
      </c>
      <c r="BC248" s="42">
        <f>BB248/(5280*11.67)</f>
        <v>0.15914933395653194</v>
      </c>
    </row>
    <row r="249" spans="2:55" x14ac:dyDescent="0.3">
      <c r="B249" s="30" t="s">
        <v>66</v>
      </c>
      <c r="C249" s="30"/>
      <c r="D249" s="30" t="s">
        <v>163</v>
      </c>
      <c r="E249" s="31">
        <v>43282</v>
      </c>
      <c r="F249" s="40"/>
      <c r="G249" s="151">
        <v>6500</v>
      </c>
      <c r="H249" s="152">
        <v>6699</v>
      </c>
      <c r="I249" s="33" t="s">
        <v>156</v>
      </c>
      <c r="J249" s="33" t="s">
        <v>152</v>
      </c>
      <c r="K249" s="33" t="s">
        <v>157</v>
      </c>
      <c r="L249" s="37">
        <v>53.977723345801195</v>
      </c>
      <c r="M249" s="30">
        <v>21</v>
      </c>
      <c r="N249" s="57" t="s">
        <v>69</v>
      </c>
      <c r="AB249" s="57">
        <v>4</v>
      </c>
      <c r="AF249" s="61">
        <v>45316.5</v>
      </c>
      <c r="AI249" s="57" t="s">
        <v>97</v>
      </c>
      <c r="AK249" s="61">
        <v>45316.5</v>
      </c>
      <c r="AL249" s="61" t="str">
        <f>IF(AG249="","",AG249)</f>
        <v/>
      </c>
      <c r="AY249" s="128"/>
      <c r="AZ249" s="57">
        <v>1316.5660123774539</v>
      </c>
      <c r="BA249" s="57">
        <v>22.94681749033229</v>
      </c>
      <c r="BB249" s="41">
        <v>30211</v>
      </c>
      <c r="BC249" s="42">
        <f>BB249/(5280*11.67)</f>
        <v>0.49029822648074578</v>
      </c>
    </row>
    <row r="250" spans="2:55" x14ac:dyDescent="0.25">
      <c r="B250" s="57" t="s">
        <v>66</v>
      </c>
      <c r="D250" s="176"/>
      <c r="F250" s="57"/>
      <c r="G250" s="121">
        <v>200</v>
      </c>
      <c r="H250" s="122">
        <v>399</v>
      </c>
      <c r="I250" s="60" t="s">
        <v>276</v>
      </c>
      <c r="J250" s="60" t="s">
        <v>275</v>
      </c>
      <c r="K250" s="60" t="s">
        <v>277</v>
      </c>
      <c r="L250" s="84">
        <v>52.759037111334003</v>
      </c>
      <c r="M250" s="57">
        <v>21</v>
      </c>
      <c r="N250" s="57" t="s">
        <v>69</v>
      </c>
      <c r="AF250" s="61">
        <v>38633.75</v>
      </c>
      <c r="AH250" s="57"/>
      <c r="AQ250" s="57"/>
      <c r="AR250" s="57"/>
      <c r="AT250" s="57"/>
      <c r="AU250" s="57"/>
      <c r="AY250" s="124" t="s">
        <v>370</v>
      </c>
      <c r="AZ250" s="57">
        <v>1704.5485143992798</v>
      </c>
      <c r="BA250" s="57">
        <v>14.622640417356566</v>
      </c>
      <c r="BB250" s="62">
        <v>24925</v>
      </c>
      <c r="BC250" s="42">
        <f>BB250/(5280*11.67)</f>
        <v>0.40451104879125444</v>
      </c>
    </row>
    <row r="251" spans="2:55" ht="14.4" thickBot="1" x14ac:dyDescent="0.3">
      <c r="B251" s="57" t="s">
        <v>66</v>
      </c>
      <c r="D251" s="176"/>
      <c r="G251" s="138">
        <v>4800</v>
      </c>
      <c r="H251" s="139">
        <v>5099</v>
      </c>
      <c r="I251" s="60" t="s">
        <v>206</v>
      </c>
      <c r="J251" s="60" t="s">
        <v>659</v>
      </c>
      <c r="K251" s="60" t="s">
        <v>663</v>
      </c>
      <c r="L251" s="59">
        <v>55</v>
      </c>
      <c r="M251" s="57">
        <v>21</v>
      </c>
      <c r="N251" s="57" t="s">
        <v>69</v>
      </c>
      <c r="AF251" s="61">
        <v>103527.6</v>
      </c>
      <c r="AY251" s="127"/>
      <c r="AZ251" s="57">
        <v>2450</v>
      </c>
      <c r="BA251" s="57">
        <v>27</v>
      </c>
      <c r="BB251" s="62">
        <v>66792</v>
      </c>
    </row>
    <row r="252" spans="2:55" x14ac:dyDescent="0.25">
      <c r="B252" s="57" t="s">
        <v>66</v>
      </c>
      <c r="D252" s="176"/>
      <c r="G252" s="154">
        <v>4800</v>
      </c>
      <c r="H252" s="155">
        <v>4999</v>
      </c>
      <c r="I252" s="60" t="s">
        <v>118</v>
      </c>
      <c r="J252" s="60" t="s">
        <v>659</v>
      </c>
      <c r="K252" s="60" t="s">
        <v>662</v>
      </c>
      <c r="L252" s="59">
        <v>51</v>
      </c>
      <c r="M252" s="57">
        <v>21</v>
      </c>
      <c r="N252" s="57" t="s">
        <v>69</v>
      </c>
      <c r="AF252" s="61">
        <v>66095.100000000006</v>
      </c>
      <c r="AY252" s="127"/>
      <c r="AZ252" s="57">
        <v>1653</v>
      </c>
      <c r="BA252" s="57">
        <v>26</v>
      </c>
      <c r="BB252" s="62">
        <v>42642</v>
      </c>
    </row>
    <row r="253" spans="2:55" x14ac:dyDescent="0.25">
      <c r="B253" s="57" t="s">
        <v>66</v>
      </c>
      <c r="D253" s="176"/>
      <c r="G253" s="138">
        <v>500</v>
      </c>
      <c r="H253" s="139">
        <v>599</v>
      </c>
      <c r="I253" s="60" t="s">
        <v>665</v>
      </c>
      <c r="J253" s="60" t="s">
        <v>664</v>
      </c>
      <c r="K253" s="60" t="s">
        <v>661</v>
      </c>
      <c r="L253" s="59">
        <v>24</v>
      </c>
      <c r="M253" s="57">
        <v>21</v>
      </c>
      <c r="N253" s="57" t="s">
        <v>69</v>
      </c>
      <c r="AF253" s="61">
        <v>41704.300000000003</v>
      </c>
      <c r="AY253" s="127"/>
      <c r="AZ253" s="57">
        <v>1121</v>
      </c>
      <c r="BA253" s="57">
        <v>24</v>
      </c>
      <c r="BB253" s="62">
        <v>26906</v>
      </c>
    </row>
    <row r="254" spans="2:55" x14ac:dyDescent="0.25">
      <c r="B254" s="57" t="s">
        <v>66</v>
      </c>
      <c r="D254" s="176"/>
      <c r="F254" s="57"/>
      <c r="G254" s="138">
        <v>115</v>
      </c>
      <c r="H254" s="139">
        <v>499</v>
      </c>
      <c r="I254" s="60" t="s">
        <v>193</v>
      </c>
      <c r="J254" s="60" t="s">
        <v>108</v>
      </c>
      <c r="K254" s="60" t="s">
        <v>242</v>
      </c>
      <c r="L254" s="59">
        <v>44.191383837714412</v>
      </c>
      <c r="M254" s="57">
        <v>21</v>
      </c>
      <c r="N254" s="57" t="s">
        <v>69</v>
      </c>
      <c r="AF254" s="61">
        <v>48178.618999999962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27"/>
      <c r="AZ254" s="57">
        <v>1422.2999999999988</v>
      </c>
      <c r="BA254" s="57">
        <v>22</v>
      </c>
      <c r="BB254" s="57">
        <v>31082.979999999974</v>
      </c>
      <c r="BC254" s="57"/>
    </row>
    <row r="255" spans="2:55" x14ac:dyDescent="0.25">
      <c r="B255" s="57" t="s">
        <v>66</v>
      </c>
      <c r="D255" s="176"/>
      <c r="G255" s="138">
        <v>300</v>
      </c>
      <c r="H255" s="139">
        <v>599</v>
      </c>
      <c r="I255" s="60" t="s">
        <v>663</v>
      </c>
      <c r="J255" s="60" t="s">
        <v>661</v>
      </c>
      <c r="K255" s="60" t="s">
        <v>203</v>
      </c>
      <c r="L255" s="59">
        <v>45</v>
      </c>
      <c r="M255" s="57">
        <v>21</v>
      </c>
      <c r="N255" s="57" t="s">
        <v>69</v>
      </c>
      <c r="AF255" s="61">
        <v>89424.150000000009</v>
      </c>
      <c r="AY255" s="127"/>
      <c r="AZ255" s="57">
        <v>1950</v>
      </c>
      <c r="BA255" s="57">
        <v>30</v>
      </c>
      <c r="BB255" s="62">
        <v>57693</v>
      </c>
    </row>
    <row r="256" spans="2:55" x14ac:dyDescent="0.3">
      <c r="B256" s="22" t="s">
        <v>74</v>
      </c>
      <c r="C256" s="22"/>
      <c r="D256" s="22" t="s">
        <v>782</v>
      </c>
      <c r="E256" s="22"/>
      <c r="F256" s="27"/>
      <c r="G256" s="132">
        <v>9900</v>
      </c>
      <c r="H256" s="133">
        <v>11699</v>
      </c>
      <c r="I256" s="28" t="s">
        <v>278</v>
      </c>
      <c r="J256" s="28" t="s">
        <v>94</v>
      </c>
      <c r="K256" s="28" t="s">
        <v>116</v>
      </c>
      <c r="L256" s="184">
        <v>72.774033063006868</v>
      </c>
      <c r="M256" s="22">
        <v>22</v>
      </c>
      <c r="N256" s="22" t="s">
        <v>102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43">
        <v>100000</v>
      </c>
      <c r="AG256" s="43">
        <v>319266.46999999997</v>
      </c>
      <c r="AH256" s="27" t="s">
        <v>801</v>
      </c>
      <c r="AI256" s="22"/>
      <c r="AJ256" s="29"/>
      <c r="AK256" s="43"/>
      <c r="AL256" s="43"/>
      <c r="AM256" s="22"/>
      <c r="AN256" s="43"/>
      <c r="AO256" s="43"/>
      <c r="AP256" s="22"/>
      <c r="AQ256" s="43"/>
      <c r="AR256" s="43"/>
      <c r="AS256" s="22"/>
      <c r="AT256" s="43"/>
      <c r="AU256" s="43"/>
      <c r="AV256" s="22"/>
      <c r="AW256" s="22"/>
      <c r="AX256" s="22"/>
      <c r="AY256" s="175" t="s">
        <v>371</v>
      </c>
      <c r="AZ256" s="57">
        <v>9967.872099744267</v>
      </c>
      <c r="BA256" s="57">
        <v>19.298000423273404</v>
      </c>
      <c r="BB256" s="62">
        <v>192360</v>
      </c>
      <c r="BC256" s="42">
        <f>BB256/(5280*11.67)</f>
        <v>3.1218353197787647</v>
      </c>
    </row>
    <row r="257" spans="2:55" x14ac:dyDescent="0.25">
      <c r="B257" s="57" t="s">
        <v>74</v>
      </c>
      <c r="D257" s="57" t="s">
        <v>783</v>
      </c>
      <c r="F257" s="57"/>
      <c r="G257" s="138">
        <v>7500</v>
      </c>
      <c r="H257" s="139">
        <v>9849</v>
      </c>
      <c r="I257" s="60" t="s">
        <v>666</v>
      </c>
      <c r="J257" s="60" t="s">
        <v>94</v>
      </c>
      <c r="K257" s="60" t="s">
        <v>195</v>
      </c>
      <c r="L257" s="59">
        <v>40</v>
      </c>
      <c r="M257" s="57">
        <v>22</v>
      </c>
      <c r="N257" s="57" t="s">
        <v>102</v>
      </c>
      <c r="AF257" s="61">
        <v>638144.1</v>
      </c>
      <c r="AG257" s="61">
        <v>25117.69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37" t="s">
        <v>667</v>
      </c>
      <c r="AZ257" s="57">
        <v>20702.229070531808</v>
      </c>
      <c r="BA257" s="57">
        <v>18.68175637910014</v>
      </c>
      <c r="BB257" s="57">
        <v>386754</v>
      </c>
      <c r="BC257" s="57"/>
    </row>
    <row r="258" spans="2:55" x14ac:dyDescent="0.25">
      <c r="B258" s="57" t="s">
        <v>66</v>
      </c>
      <c r="F258" s="57"/>
      <c r="G258" s="138">
        <v>8100</v>
      </c>
      <c r="H258" s="139">
        <v>8299</v>
      </c>
      <c r="I258" s="60" t="s">
        <v>668</v>
      </c>
      <c r="J258" s="60" t="s">
        <v>75</v>
      </c>
      <c r="K258" s="60" t="s">
        <v>75</v>
      </c>
      <c r="L258" s="59">
        <v>52</v>
      </c>
      <c r="M258" s="57">
        <v>22</v>
      </c>
      <c r="N258" s="57" t="s">
        <v>69</v>
      </c>
      <c r="AF258" s="61">
        <v>24711.65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688.77197820072388</v>
      </c>
      <c r="BA258" s="57">
        <v>23.146992770594167</v>
      </c>
      <c r="BB258" s="57">
        <v>15943</v>
      </c>
      <c r="BC258" s="57"/>
    </row>
    <row r="259" spans="2:55" x14ac:dyDescent="0.25">
      <c r="B259" s="57" t="s">
        <v>66</v>
      </c>
      <c r="F259" s="57"/>
      <c r="G259" s="138">
        <v>6200</v>
      </c>
      <c r="H259" s="139">
        <v>6299</v>
      </c>
      <c r="I259" s="60" t="s">
        <v>669</v>
      </c>
      <c r="J259" s="60" t="s">
        <v>670</v>
      </c>
      <c r="K259" s="60" t="s">
        <v>668</v>
      </c>
      <c r="L259" s="59">
        <v>28</v>
      </c>
      <c r="M259" s="57">
        <v>22</v>
      </c>
      <c r="N259" s="57" t="s">
        <v>69</v>
      </c>
      <c r="AF259" s="61">
        <v>22909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641.12385143677307</v>
      </c>
      <c r="BA259" s="57">
        <v>23.053268049344421</v>
      </c>
      <c r="BB259" s="57">
        <v>14780</v>
      </c>
      <c r="BC259" s="57"/>
    </row>
    <row r="260" spans="2:55" x14ac:dyDescent="0.25">
      <c r="B260" s="57" t="s">
        <v>66</v>
      </c>
      <c r="F260" s="57"/>
      <c r="G260" s="158">
        <v>8100</v>
      </c>
      <c r="H260" s="159">
        <v>8199</v>
      </c>
      <c r="I260" s="60" t="s">
        <v>671</v>
      </c>
      <c r="J260" s="60" t="s">
        <v>672</v>
      </c>
      <c r="K260" s="60" t="s">
        <v>75</v>
      </c>
      <c r="L260" s="59">
        <v>46</v>
      </c>
      <c r="M260" s="57">
        <v>22</v>
      </c>
      <c r="N260" s="57" t="s">
        <v>69</v>
      </c>
      <c r="AF260" s="61">
        <v>28117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907.00719957110903</v>
      </c>
      <c r="BA260" s="57">
        <v>20</v>
      </c>
      <c r="BB260" s="57">
        <v>18140</v>
      </c>
      <c r="BC260" s="57"/>
    </row>
    <row r="261" spans="2:55" x14ac:dyDescent="0.25">
      <c r="B261" s="57" t="s">
        <v>66</v>
      </c>
      <c r="F261" s="57"/>
      <c r="G261" s="158">
        <v>7800</v>
      </c>
      <c r="H261" s="159">
        <v>8299</v>
      </c>
      <c r="I261" s="60" t="s">
        <v>670</v>
      </c>
      <c r="J261" s="60" t="s">
        <v>673</v>
      </c>
      <c r="K261" s="60" t="s">
        <v>75</v>
      </c>
      <c r="L261" s="59">
        <v>38</v>
      </c>
      <c r="M261" s="57">
        <v>22</v>
      </c>
      <c r="N261" s="57" t="s">
        <v>69</v>
      </c>
      <c r="AF261" s="61">
        <v>99939.35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2782.6885884230901</v>
      </c>
      <c r="BA261" s="57">
        <v>23.170756608643082</v>
      </c>
      <c r="BB261" s="57">
        <v>64477</v>
      </c>
      <c r="BC261" s="57"/>
    </row>
    <row r="262" spans="2:55" ht="14.4" thickBot="1" x14ac:dyDescent="0.3">
      <c r="B262" s="57" t="s">
        <v>66</v>
      </c>
      <c r="F262" s="57"/>
      <c r="G262" s="160">
        <v>7800</v>
      </c>
      <c r="H262" s="161">
        <v>7899</v>
      </c>
      <c r="I262" s="60" t="s">
        <v>674</v>
      </c>
      <c r="J262" s="60" t="s">
        <v>675</v>
      </c>
      <c r="K262" s="60" t="s">
        <v>670</v>
      </c>
      <c r="L262" s="59">
        <v>28</v>
      </c>
      <c r="M262" s="57">
        <v>22</v>
      </c>
      <c r="N262" s="57" t="s">
        <v>69</v>
      </c>
      <c r="AF262" s="61">
        <v>20301.900000000001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467.77450577968602</v>
      </c>
      <c r="BA262" s="57">
        <v>28</v>
      </c>
      <c r="BB262" s="57">
        <v>13098</v>
      </c>
      <c r="BC262" s="57"/>
    </row>
    <row r="263" spans="2:55" x14ac:dyDescent="0.25">
      <c r="B263" s="57" t="s">
        <v>66</v>
      </c>
      <c r="F263" s="57"/>
      <c r="G263" s="162">
        <v>6300</v>
      </c>
      <c r="H263" s="163">
        <v>6399</v>
      </c>
      <c r="I263" s="60" t="s">
        <v>676</v>
      </c>
      <c r="J263" s="60" t="s">
        <v>668</v>
      </c>
      <c r="K263" s="60" t="s">
        <v>673</v>
      </c>
      <c r="L263" s="59">
        <v>33</v>
      </c>
      <c r="M263" s="57">
        <v>22</v>
      </c>
      <c r="N263" s="57" t="s">
        <v>69</v>
      </c>
      <c r="AF263" s="61">
        <v>17727.350000000002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476.52437535020698</v>
      </c>
      <c r="BA263" s="57">
        <v>24</v>
      </c>
      <c r="BB263" s="57">
        <v>11437</v>
      </c>
      <c r="BC263" s="57"/>
    </row>
    <row r="264" spans="2:55" x14ac:dyDescent="0.25">
      <c r="B264" s="57" t="s">
        <v>66</v>
      </c>
      <c r="F264" s="57"/>
      <c r="G264" s="164">
        <v>8100</v>
      </c>
      <c r="H264" s="165">
        <v>8199</v>
      </c>
      <c r="I264" s="60" t="s">
        <v>677</v>
      </c>
      <c r="J264" s="60" t="s">
        <v>672</v>
      </c>
      <c r="K264" s="60" t="s">
        <v>75</v>
      </c>
      <c r="L264" s="59">
        <v>50</v>
      </c>
      <c r="M264" s="57">
        <v>22</v>
      </c>
      <c r="N264" s="57" t="s">
        <v>69</v>
      </c>
      <c r="AF264" s="61">
        <v>14196.45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457.96296427922903</v>
      </c>
      <c r="BA264" s="57">
        <v>20</v>
      </c>
      <c r="BB264" s="57">
        <v>9159</v>
      </c>
      <c r="BC264" s="57"/>
    </row>
    <row r="265" spans="2:55" x14ac:dyDescent="0.25">
      <c r="B265" s="57" t="s">
        <v>66</v>
      </c>
      <c r="F265" s="57"/>
      <c r="G265" s="138">
        <v>5900</v>
      </c>
      <c r="H265" s="139">
        <v>6599</v>
      </c>
      <c r="I265" s="60" t="s">
        <v>672</v>
      </c>
      <c r="J265" s="60" t="s">
        <v>75</v>
      </c>
      <c r="K265" s="60" t="s">
        <v>670</v>
      </c>
      <c r="L265" s="59">
        <v>42</v>
      </c>
      <c r="M265" s="57">
        <v>22</v>
      </c>
      <c r="N265" s="57" t="s">
        <v>69</v>
      </c>
      <c r="AF265" s="61">
        <v>97240.8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2873.3705843047496</v>
      </c>
      <c r="BA265" s="57">
        <v>21.833591651102605</v>
      </c>
      <c r="BB265" s="57">
        <v>62736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678</v>
      </c>
      <c r="J266" s="60" t="s">
        <v>672</v>
      </c>
      <c r="K266" s="60" t="s">
        <v>75</v>
      </c>
      <c r="L266" s="59">
        <v>42</v>
      </c>
      <c r="M266" s="57">
        <v>22</v>
      </c>
      <c r="N266" s="57" t="s">
        <v>69</v>
      </c>
      <c r="AF266" s="61">
        <v>5651.3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165.710492193166</v>
      </c>
      <c r="BA266" s="57">
        <v>22</v>
      </c>
      <c r="BB266" s="57">
        <v>3646</v>
      </c>
      <c r="BC266" s="57"/>
    </row>
    <row r="267" spans="2:55" x14ac:dyDescent="0.25">
      <c r="B267" s="57" t="s">
        <v>74</v>
      </c>
      <c r="D267" s="57" t="s">
        <v>784</v>
      </c>
      <c r="F267" s="57"/>
      <c r="G267" s="138">
        <v>9900</v>
      </c>
      <c r="H267" s="139">
        <v>10499</v>
      </c>
      <c r="I267" s="60" t="s">
        <v>679</v>
      </c>
      <c r="J267" s="60" t="s">
        <v>680</v>
      </c>
      <c r="K267" s="60" t="s">
        <v>681</v>
      </c>
      <c r="L267" s="59">
        <v>20</v>
      </c>
      <c r="M267" s="57">
        <v>22</v>
      </c>
      <c r="N267" s="57" t="s">
        <v>102</v>
      </c>
      <c r="AF267" s="61">
        <v>102677.84999999999</v>
      </c>
      <c r="AG267" s="61">
        <v>6431.33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3889.3638534799047</v>
      </c>
      <c r="BA267" s="57">
        <v>15.99978874291287</v>
      </c>
      <c r="BB267" s="57">
        <v>62229</v>
      </c>
      <c r="BC267" s="57"/>
    </row>
    <row r="268" spans="2:55" x14ac:dyDescent="0.25">
      <c r="B268" s="57" t="s">
        <v>66</v>
      </c>
      <c r="F268" s="57"/>
      <c r="G268" s="138">
        <v>8100</v>
      </c>
      <c r="H268" s="139">
        <v>8299</v>
      </c>
      <c r="I268" s="60" t="s">
        <v>682</v>
      </c>
      <c r="J268" s="60" t="s">
        <v>669</v>
      </c>
      <c r="K268" s="60" t="s">
        <v>75</v>
      </c>
      <c r="L268" s="59">
        <v>53</v>
      </c>
      <c r="M268" s="57">
        <v>22</v>
      </c>
      <c r="N268" s="57" t="s">
        <v>69</v>
      </c>
      <c r="AF268" s="61">
        <v>14872.25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399.78446963268698</v>
      </c>
      <c r="BA268" s="57">
        <v>24</v>
      </c>
      <c r="BB268" s="57">
        <v>9595</v>
      </c>
      <c r="BC268" s="57"/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683</v>
      </c>
      <c r="J269" s="60" t="s">
        <v>75</v>
      </c>
      <c r="K269" s="60" t="s">
        <v>672</v>
      </c>
      <c r="L269" s="59">
        <v>81</v>
      </c>
      <c r="M269" s="57">
        <v>22</v>
      </c>
      <c r="N269" s="57" t="s">
        <v>69</v>
      </c>
      <c r="AF269" s="61">
        <v>5707.1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167.346731231159</v>
      </c>
      <c r="BA269" s="57">
        <v>22</v>
      </c>
      <c r="BB269" s="57">
        <v>3682</v>
      </c>
      <c r="BC269" s="57"/>
    </row>
    <row r="270" spans="2:55" x14ac:dyDescent="0.25">
      <c r="B270" s="57" t="s">
        <v>66</v>
      </c>
      <c r="F270" s="57"/>
      <c r="G270" s="138"/>
      <c r="H270" s="139"/>
      <c r="I270" s="60" t="s">
        <v>790</v>
      </c>
      <c r="J270" s="60" t="s">
        <v>687</v>
      </c>
      <c r="K270" s="60" t="s">
        <v>75</v>
      </c>
      <c r="L270" s="59">
        <v>48</v>
      </c>
      <c r="M270" s="57">
        <v>23</v>
      </c>
      <c r="N270" s="57" t="s">
        <v>69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BB270" s="57"/>
      <c r="BC270" s="57"/>
    </row>
    <row r="271" spans="2:55" x14ac:dyDescent="0.25">
      <c r="B271" s="57" t="s">
        <v>66</v>
      </c>
      <c r="F271" s="57"/>
      <c r="G271" s="138"/>
      <c r="H271" s="139"/>
      <c r="I271" s="60" t="s">
        <v>789</v>
      </c>
      <c r="J271" s="60" t="s">
        <v>687</v>
      </c>
      <c r="K271" s="60" t="s">
        <v>75</v>
      </c>
      <c r="L271" s="59">
        <v>56</v>
      </c>
      <c r="M271" s="57">
        <v>23</v>
      </c>
      <c r="N271" s="57" t="s">
        <v>69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BB271" s="57"/>
      <c r="BC271" s="57"/>
    </row>
    <row r="272" spans="2:55" x14ac:dyDescent="0.25">
      <c r="B272" s="57" t="s">
        <v>66</v>
      </c>
      <c r="F272" s="57"/>
      <c r="G272" s="138">
        <v>8500</v>
      </c>
      <c r="H272" s="139">
        <v>8699</v>
      </c>
      <c r="I272" s="60" t="s">
        <v>687</v>
      </c>
      <c r="J272" s="60" t="s">
        <v>685</v>
      </c>
      <c r="K272" s="60" t="s">
        <v>75</v>
      </c>
      <c r="L272" s="59">
        <v>34.96950700410185</v>
      </c>
      <c r="M272" s="57">
        <v>23</v>
      </c>
      <c r="N272" s="57" t="s">
        <v>69</v>
      </c>
      <c r="AF272" s="61">
        <v>43259.507999999892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1162.8899999999969</v>
      </c>
      <c r="BA272" s="57">
        <v>24</v>
      </c>
      <c r="BB272" s="57">
        <v>27909.359999999928</v>
      </c>
      <c r="BC272" s="57"/>
    </row>
    <row r="273" spans="2:55" x14ac:dyDescent="0.25">
      <c r="B273" s="57" t="s">
        <v>66</v>
      </c>
      <c r="F273" s="57"/>
      <c r="G273" s="138"/>
      <c r="H273" s="139"/>
      <c r="I273" s="60" t="s">
        <v>788</v>
      </c>
      <c r="J273" s="60" t="s">
        <v>685</v>
      </c>
      <c r="K273" s="60" t="s">
        <v>75</v>
      </c>
      <c r="L273" s="59">
        <v>84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/>
      <c r="BC273" s="57"/>
    </row>
    <row r="274" spans="2:55" x14ac:dyDescent="0.25">
      <c r="B274" s="57" t="s">
        <v>66</v>
      </c>
      <c r="F274" s="57"/>
      <c r="G274" s="138"/>
      <c r="H274" s="139"/>
      <c r="I274" s="60" t="s">
        <v>792</v>
      </c>
      <c r="J274" s="60" t="s">
        <v>685</v>
      </c>
      <c r="K274" s="60" t="s">
        <v>75</v>
      </c>
      <c r="L274" s="59">
        <v>60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/>
      <c r="BC274" s="57"/>
    </row>
    <row r="275" spans="2:55" x14ac:dyDescent="0.25">
      <c r="B275" s="57" t="s">
        <v>66</v>
      </c>
      <c r="F275" s="57"/>
      <c r="G275" s="138"/>
      <c r="H275" s="139"/>
      <c r="I275" s="60" t="s">
        <v>787</v>
      </c>
      <c r="J275" s="60" t="s">
        <v>685</v>
      </c>
      <c r="K275" s="60" t="s">
        <v>75</v>
      </c>
      <c r="L275" s="59">
        <v>65</v>
      </c>
      <c r="M275" s="57">
        <v>23</v>
      </c>
      <c r="N275" s="57" t="s">
        <v>69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BB275" s="57"/>
      <c r="BC275" s="57"/>
    </row>
    <row r="276" spans="2:55" x14ac:dyDescent="0.25">
      <c r="B276" s="57" t="s">
        <v>66</v>
      </c>
      <c r="F276" s="57"/>
      <c r="G276" s="138">
        <v>8000</v>
      </c>
      <c r="H276" s="139">
        <v>8799</v>
      </c>
      <c r="I276" s="60" t="s">
        <v>685</v>
      </c>
      <c r="J276" s="60" t="s">
        <v>688</v>
      </c>
      <c r="K276" s="60" t="s">
        <v>689</v>
      </c>
      <c r="L276" s="59">
        <v>44</v>
      </c>
      <c r="M276" s="57">
        <v>23</v>
      </c>
      <c r="N276" s="57" t="s">
        <v>69</v>
      </c>
      <c r="AF276" s="61">
        <v>199410.6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5482.3638296722675</v>
      </c>
      <c r="BA276" s="57">
        <v>23.46651991677297</v>
      </c>
      <c r="BB276" s="57">
        <v>128652</v>
      </c>
      <c r="BC276" s="57"/>
    </row>
    <row r="277" spans="2:55" x14ac:dyDescent="0.25">
      <c r="B277" s="57" t="s">
        <v>66</v>
      </c>
      <c r="F277" s="57"/>
      <c r="G277" s="138"/>
      <c r="H277" s="139"/>
      <c r="I277" s="60" t="s">
        <v>786</v>
      </c>
      <c r="J277" s="60" t="s">
        <v>685</v>
      </c>
      <c r="K277" s="60" t="s">
        <v>347</v>
      </c>
      <c r="L277" s="59">
        <v>37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/>
      <c r="BC277" s="57"/>
    </row>
    <row r="278" spans="2:55" x14ac:dyDescent="0.25">
      <c r="B278" s="57" t="s">
        <v>66</v>
      </c>
      <c r="F278" s="57"/>
      <c r="G278" s="138">
        <v>6100</v>
      </c>
      <c r="H278" s="139">
        <v>6299</v>
      </c>
      <c r="I278" s="60" t="s">
        <v>690</v>
      </c>
      <c r="J278" s="60" t="s">
        <v>75</v>
      </c>
      <c r="K278" s="60" t="s">
        <v>689</v>
      </c>
      <c r="L278" s="59">
        <v>50</v>
      </c>
      <c r="M278" s="57">
        <v>23</v>
      </c>
      <c r="N278" s="57" t="s">
        <v>69</v>
      </c>
      <c r="AF278" s="61">
        <v>43984.35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1218.950192693359</v>
      </c>
      <c r="BA278" s="57">
        <v>23.279868340886807</v>
      </c>
      <c r="BB278" s="57">
        <v>28377</v>
      </c>
      <c r="BC278" s="57"/>
    </row>
    <row r="279" spans="2:55" x14ac:dyDescent="0.25">
      <c r="B279" s="57" t="s">
        <v>66</v>
      </c>
      <c r="F279" s="57"/>
      <c r="G279" s="138"/>
      <c r="H279" s="139"/>
      <c r="I279" s="60" t="s">
        <v>791</v>
      </c>
      <c r="J279" s="60" t="s">
        <v>685</v>
      </c>
      <c r="K279" s="60" t="s">
        <v>75</v>
      </c>
      <c r="L279" s="59">
        <v>60</v>
      </c>
      <c r="M279" s="57">
        <v>23</v>
      </c>
      <c r="N279" s="57" t="s">
        <v>69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BB279" s="57"/>
      <c r="BC279" s="57"/>
    </row>
    <row r="280" spans="2:55" x14ac:dyDescent="0.25">
      <c r="B280" s="57" t="s">
        <v>66</v>
      </c>
      <c r="F280" s="57"/>
      <c r="G280" s="138">
        <v>6200</v>
      </c>
      <c r="H280" s="139">
        <v>6299</v>
      </c>
      <c r="I280" s="60" t="s">
        <v>691</v>
      </c>
      <c r="J280" s="60" t="s">
        <v>692</v>
      </c>
      <c r="K280" s="60" t="s">
        <v>75</v>
      </c>
      <c r="L280" s="59">
        <v>81</v>
      </c>
      <c r="M280" s="57">
        <v>23</v>
      </c>
      <c r="N280" s="57" t="s">
        <v>69</v>
      </c>
      <c r="AF280" s="61">
        <v>14365.4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463</v>
      </c>
      <c r="BA280" s="57">
        <v>20</v>
      </c>
      <c r="BB280" s="57">
        <v>9268</v>
      </c>
      <c r="BC280" s="57"/>
    </row>
    <row r="281" spans="2:55" x14ac:dyDescent="0.25">
      <c r="B281" s="57" t="s">
        <v>66</v>
      </c>
      <c r="F281" s="57"/>
      <c r="G281" s="138">
        <v>8100</v>
      </c>
      <c r="H281" s="139">
        <v>8199</v>
      </c>
      <c r="I281" s="60" t="s">
        <v>692</v>
      </c>
      <c r="J281" s="60" t="s">
        <v>693</v>
      </c>
      <c r="K281" s="60" t="s">
        <v>690</v>
      </c>
      <c r="L281" s="59">
        <v>32</v>
      </c>
      <c r="M281" s="57">
        <v>23</v>
      </c>
      <c r="N281" s="57" t="s">
        <v>69</v>
      </c>
      <c r="AF281" s="61">
        <v>25040.25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621.35167483707505</v>
      </c>
      <c r="BA281" s="57">
        <v>25.999768978229618</v>
      </c>
      <c r="BB281" s="57">
        <v>16155</v>
      </c>
      <c r="BC281" s="57"/>
    </row>
    <row r="282" spans="2:55" x14ac:dyDescent="0.25">
      <c r="B282" s="57" t="s">
        <v>66</v>
      </c>
      <c r="F282" s="57"/>
      <c r="G282" s="138"/>
      <c r="H282" s="139"/>
      <c r="I282" s="60" t="s">
        <v>785</v>
      </c>
      <c r="J282" s="60" t="s">
        <v>685</v>
      </c>
      <c r="K282" s="60" t="s">
        <v>75</v>
      </c>
      <c r="L282" s="59">
        <v>34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/>
      <c r="BC282" s="57"/>
    </row>
    <row r="283" spans="2:55" x14ac:dyDescent="0.25">
      <c r="B283" s="57" t="s">
        <v>66</v>
      </c>
      <c r="F283" s="57"/>
      <c r="G283" s="138">
        <v>6900</v>
      </c>
      <c r="H283" s="139">
        <v>7299</v>
      </c>
      <c r="I283" s="60" t="s">
        <v>694</v>
      </c>
      <c r="J283" s="60" t="s">
        <v>695</v>
      </c>
      <c r="K283" s="60" t="s">
        <v>279</v>
      </c>
      <c r="L283" s="59">
        <v>21</v>
      </c>
      <c r="M283" s="57">
        <v>23</v>
      </c>
      <c r="N283" s="57" t="s">
        <v>69</v>
      </c>
      <c r="AF283" s="61">
        <v>66363.25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2100.9802219513867</v>
      </c>
      <c r="BA283" s="57">
        <v>20.378583078822846</v>
      </c>
      <c r="BB283" s="57">
        <v>42815</v>
      </c>
      <c r="BC283" s="57"/>
    </row>
    <row r="284" spans="2:55" x14ac:dyDescent="0.25">
      <c r="B284" s="57" t="s">
        <v>66</v>
      </c>
      <c r="F284" s="57"/>
      <c r="G284" s="125">
        <v>5900</v>
      </c>
      <c r="H284" s="126">
        <v>5999</v>
      </c>
      <c r="I284" s="60" t="s">
        <v>696</v>
      </c>
      <c r="J284" s="60" t="s">
        <v>697</v>
      </c>
      <c r="K284" s="60" t="s">
        <v>75</v>
      </c>
      <c r="L284" s="59">
        <v>54</v>
      </c>
      <c r="M284" s="57">
        <v>24</v>
      </c>
      <c r="N284" s="57" t="s">
        <v>69</v>
      </c>
      <c r="AF284" s="61">
        <v>26512.75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713</v>
      </c>
      <c r="BA284" s="57">
        <v>24</v>
      </c>
      <c r="BB284" s="57">
        <v>17105</v>
      </c>
      <c r="BC284" s="57"/>
    </row>
    <row r="285" spans="2:55" x14ac:dyDescent="0.25">
      <c r="B285" s="57" t="s">
        <v>66</v>
      </c>
      <c r="F285" s="57"/>
      <c r="G285" s="138">
        <v>7614</v>
      </c>
      <c r="H285" s="139">
        <v>7699</v>
      </c>
      <c r="I285" s="60" t="s">
        <v>698</v>
      </c>
      <c r="J285" s="60" t="s">
        <v>216</v>
      </c>
      <c r="K285" s="60" t="s">
        <v>161</v>
      </c>
      <c r="L285" s="59">
        <v>61</v>
      </c>
      <c r="M285" s="57">
        <v>24</v>
      </c>
      <c r="N285" s="57" t="s">
        <v>69</v>
      </c>
      <c r="AF285" s="61">
        <v>23570.850000000002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634</v>
      </c>
      <c r="BA285" s="57">
        <v>24</v>
      </c>
      <c r="BB285" s="57">
        <v>15207</v>
      </c>
      <c r="BC285" s="57"/>
    </row>
    <row r="286" spans="2:55" x14ac:dyDescent="0.25">
      <c r="E286" s="58"/>
      <c r="G286" s="142"/>
      <c r="H286" s="143"/>
      <c r="I286" s="80" t="s">
        <v>326</v>
      </c>
      <c r="J286" s="80"/>
      <c r="K286" s="80"/>
      <c r="L286" s="74"/>
      <c r="M286" s="79">
        <v>24</v>
      </c>
      <c r="N286" s="79" t="s">
        <v>69</v>
      </c>
      <c r="AB286" s="59"/>
      <c r="AF286" s="119">
        <v>75927.45</v>
      </c>
      <c r="AI286" s="57" t="s">
        <v>159</v>
      </c>
      <c r="AJ286" s="59" t="s">
        <v>327</v>
      </c>
      <c r="AK286" s="61">
        <v>3342.34</v>
      </c>
      <c r="AM286" s="57" t="s">
        <v>328</v>
      </c>
      <c r="AN286" s="61">
        <v>3342.34</v>
      </c>
      <c r="AP286" s="57" t="s">
        <v>329</v>
      </c>
      <c r="AQ286" s="61">
        <v>20822.37</v>
      </c>
      <c r="AS286" s="57" t="s">
        <v>201</v>
      </c>
      <c r="AT286" s="61">
        <v>48420.4</v>
      </c>
      <c r="AY286" s="145" t="s">
        <v>330</v>
      </c>
      <c r="AZ286" s="81"/>
      <c r="BA286" s="74"/>
      <c r="BB286" s="82"/>
      <c r="BC286" s="42"/>
    </row>
    <row r="287" spans="2:55" x14ac:dyDescent="0.25">
      <c r="B287" s="57" t="s">
        <v>92</v>
      </c>
      <c r="E287" s="58"/>
      <c r="G287" s="142">
        <v>7200</v>
      </c>
      <c r="H287" s="143">
        <v>7499</v>
      </c>
      <c r="I287" s="80" t="s">
        <v>197</v>
      </c>
      <c r="J287" s="76" t="s">
        <v>198</v>
      </c>
      <c r="K287" s="76" t="s">
        <v>75</v>
      </c>
      <c r="L287" s="74">
        <v>34</v>
      </c>
      <c r="M287" s="79">
        <v>24</v>
      </c>
      <c r="N287" s="79" t="s">
        <v>69</v>
      </c>
      <c r="AB287" s="59">
        <v>0</v>
      </c>
      <c r="AF287" s="119">
        <v>36798.550000000003</v>
      </c>
      <c r="AY287" s="145" t="s">
        <v>199</v>
      </c>
      <c r="AZ287" s="81">
        <v>1032.2135459281001</v>
      </c>
      <c r="BA287" s="74">
        <v>23</v>
      </c>
      <c r="BB287" s="82">
        <v>23741</v>
      </c>
      <c r="BC287" s="42">
        <f>BB287/(5280*11.67)</f>
        <v>0.38529575965308616</v>
      </c>
    </row>
    <row r="288" spans="2:55" x14ac:dyDescent="0.25">
      <c r="B288" s="57" t="s">
        <v>66</v>
      </c>
      <c r="F288" s="57"/>
      <c r="G288" s="138">
        <v>5800</v>
      </c>
      <c r="H288" s="139">
        <v>5899</v>
      </c>
      <c r="I288" s="60" t="s">
        <v>699</v>
      </c>
      <c r="J288" s="60" t="s">
        <v>700</v>
      </c>
      <c r="K288" s="60" t="s">
        <v>75</v>
      </c>
      <c r="L288" s="59">
        <v>30</v>
      </c>
      <c r="M288" s="57">
        <v>24</v>
      </c>
      <c r="N288" s="57" t="s">
        <v>69</v>
      </c>
      <c r="AF288" s="61">
        <v>4358.6000000000004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117</v>
      </c>
      <c r="BA288" s="57">
        <v>24</v>
      </c>
      <c r="BB288" s="57">
        <v>2812</v>
      </c>
      <c r="BC288" s="57"/>
    </row>
    <row r="289" spans="2:55" x14ac:dyDescent="0.25">
      <c r="B289" s="57" t="s">
        <v>66</v>
      </c>
      <c r="F289" s="57"/>
      <c r="G289" s="138">
        <v>5200</v>
      </c>
      <c r="H289" s="139">
        <v>5599</v>
      </c>
      <c r="I289" s="60" t="s">
        <v>701</v>
      </c>
      <c r="J289" s="60" t="s">
        <v>702</v>
      </c>
      <c r="K289" s="60" t="s">
        <v>160</v>
      </c>
      <c r="L289" s="59">
        <v>39</v>
      </c>
      <c r="M289" s="57">
        <v>24</v>
      </c>
      <c r="N289" s="57" t="s">
        <v>69</v>
      </c>
      <c r="AF289" s="61">
        <v>80906.900000000009</v>
      </c>
      <c r="AH289" s="57"/>
      <c r="AJ289" s="57"/>
      <c r="AK289" s="57"/>
      <c r="AL289" s="57"/>
      <c r="AN289" s="57"/>
      <c r="AO289" s="57"/>
      <c r="AQ289" s="57"/>
      <c r="AR289" s="57"/>
      <c r="AT289" s="57"/>
      <c r="AU289" s="57"/>
      <c r="AY289" s="127"/>
      <c r="AZ289" s="57">
        <v>2211.0708929026341</v>
      </c>
      <c r="BA289" s="57">
        <v>23.607565079686736</v>
      </c>
      <c r="BB289" s="57">
        <v>52198</v>
      </c>
      <c r="BC289" s="57"/>
    </row>
    <row r="290" spans="2:55" x14ac:dyDescent="0.25">
      <c r="B290" s="57" t="s">
        <v>66</v>
      </c>
      <c r="F290" s="57"/>
      <c r="G290" s="138">
        <v>550</v>
      </c>
      <c r="H290" s="139">
        <v>5599</v>
      </c>
      <c r="I290" s="60" t="s">
        <v>703</v>
      </c>
      <c r="J290" s="60" t="s">
        <v>702</v>
      </c>
      <c r="K290" s="60" t="s">
        <v>704</v>
      </c>
      <c r="L290" s="59">
        <v>52</v>
      </c>
      <c r="M290" s="57">
        <v>24</v>
      </c>
      <c r="N290" s="57" t="s">
        <v>69</v>
      </c>
      <c r="AF290" s="61">
        <v>21520.2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27"/>
      <c r="AZ290" s="57">
        <v>694</v>
      </c>
      <c r="BA290" s="57">
        <v>20</v>
      </c>
      <c r="BB290" s="57">
        <v>13884</v>
      </c>
      <c r="BC290" s="57"/>
    </row>
    <row r="291" spans="2:55" x14ac:dyDescent="0.25">
      <c r="B291" s="57" t="s">
        <v>66</v>
      </c>
      <c r="F291" s="57"/>
      <c r="G291" s="125">
        <v>6000</v>
      </c>
      <c r="H291" s="126">
        <v>6099</v>
      </c>
      <c r="I291" s="60" t="s">
        <v>705</v>
      </c>
      <c r="J291" s="60" t="s">
        <v>706</v>
      </c>
      <c r="K291" s="60" t="s">
        <v>75</v>
      </c>
      <c r="L291" s="59">
        <v>46</v>
      </c>
      <c r="M291" s="57">
        <v>24</v>
      </c>
      <c r="N291" s="57" t="s">
        <v>69</v>
      </c>
      <c r="AF291" s="61">
        <v>14797.85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398</v>
      </c>
      <c r="BA291" s="57">
        <v>24</v>
      </c>
      <c r="BB291" s="57">
        <v>9547</v>
      </c>
      <c r="BC291" s="57"/>
    </row>
    <row r="292" spans="2:55" x14ac:dyDescent="0.25">
      <c r="B292" s="57" t="s">
        <v>66</v>
      </c>
      <c r="F292" s="57"/>
      <c r="G292" s="125">
        <v>6800</v>
      </c>
      <c r="H292" s="126">
        <v>6999</v>
      </c>
      <c r="I292" s="60" t="s">
        <v>707</v>
      </c>
      <c r="J292" s="60" t="s">
        <v>708</v>
      </c>
      <c r="K292" s="60" t="s">
        <v>700</v>
      </c>
      <c r="L292" s="59">
        <v>28</v>
      </c>
      <c r="M292" s="57">
        <v>24</v>
      </c>
      <c r="N292" s="57" t="s">
        <v>69</v>
      </c>
      <c r="AF292" s="61">
        <v>30826.400000000001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828.65821567934199</v>
      </c>
      <c r="BA292" s="57">
        <v>24.000244761581982</v>
      </c>
      <c r="BB292" s="57">
        <v>19888</v>
      </c>
      <c r="BC292" s="57"/>
    </row>
    <row r="293" spans="2:55" x14ac:dyDescent="0.25">
      <c r="B293" s="57" t="s">
        <v>66</v>
      </c>
      <c r="F293" s="57"/>
      <c r="G293" s="125">
        <v>6800</v>
      </c>
      <c r="H293" s="126">
        <v>7099</v>
      </c>
      <c r="I293" s="60" t="s">
        <v>700</v>
      </c>
      <c r="J293" s="60" t="s">
        <v>707</v>
      </c>
      <c r="K293" s="60" t="s">
        <v>708</v>
      </c>
      <c r="L293" s="59">
        <v>36.778867913292039</v>
      </c>
      <c r="M293" s="57">
        <v>24</v>
      </c>
      <c r="N293" s="57" t="s">
        <v>69</v>
      </c>
      <c r="AF293" s="61">
        <v>49972.991999999969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1343.3599999999992</v>
      </c>
      <c r="BA293" s="57">
        <v>24</v>
      </c>
      <c r="BB293" s="57">
        <v>32240.639999999978</v>
      </c>
      <c r="BC293" s="57"/>
    </row>
    <row r="294" spans="2:55" x14ac:dyDescent="0.25">
      <c r="B294" s="57" t="s">
        <v>66</v>
      </c>
      <c r="F294" s="57"/>
      <c r="G294" s="138">
        <v>6800</v>
      </c>
      <c r="H294" s="139">
        <v>6999</v>
      </c>
      <c r="I294" s="60" t="s">
        <v>706</v>
      </c>
      <c r="J294" s="60" t="s">
        <v>708</v>
      </c>
      <c r="K294" s="60" t="s">
        <v>697</v>
      </c>
      <c r="L294" s="59">
        <v>24</v>
      </c>
      <c r="M294" s="57">
        <v>24</v>
      </c>
      <c r="N294" s="57" t="s">
        <v>69</v>
      </c>
      <c r="AF294" s="61">
        <v>68093.05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1830.4281757396072</v>
      </c>
      <c r="BA294" s="57">
        <v>24.000395416907924</v>
      </c>
      <c r="BB294" s="57">
        <v>43931</v>
      </c>
      <c r="BC294" s="57"/>
    </row>
    <row r="295" spans="2:55" x14ac:dyDescent="0.25">
      <c r="B295" s="57" t="s">
        <v>66</v>
      </c>
      <c r="F295" s="57"/>
      <c r="G295" s="138">
        <v>7400</v>
      </c>
      <c r="H295" s="139">
        <v>7699</v>
      </c>
      <c r="I295" s="60" t="s">
        <v>704</v>
      </c>
      <c r="J295" s="60" t="s">
        <v>695</v>
      </c>
      <c r="K295" s="60" t="s">
        <v>75</v>
      </c>
      <c r="L295" s="59">
        <v>68</v>
      </c>
      <c r="M295" s="57">
        <v>24</v>
      </c>
      <c r="N295" s="57" t="s">
        <v>69</v>
      </c>
      <c r="AF295" s="61">
        <v>27816.3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897.28263238182308</v>
      </c>
      <c r="BA295" s="57">
        <v>20.000387115888575</v>
      </c>
      <c r="BB295" s="57">
        <v>17946</v>
      </c>
      <c r="BC295" s="57"/>
    </row>
    <row r="296" spans="2:55" x14ac:dyDescent="0.25">
      <c r="B296" s="57" t="s">
        <v>66</v>
      </c>
      <c r="F296" s="57"/>
      <c r="G296" s="125">
        <v>6000</v>
      </c>
      <c r="H296" s="126">
        <v>6199</v>
      </c>
      <c r="I296" s="60" t="s">
        <v>697</v>
      </c>
      <c r="J296" s="60" t="s">
        <v>706</v>
      </c>
      <c r="K296" s="60" t="s">
        <v>279</v>
      </c>
      <c r="L296" s="59">
        <v>38</v>
      </c>
      <c r="M296" s="57">
        <v>24</v>
      </c>
      <c r="N296" s="57" t="s">
        <v>69</v>
      </c>
      <c r="AF296" s="61">
        <v>35073.4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942.85128630097597</v>
      </c>
      <c r="BA296" s="57">
        <v>23.99954301253052</v>
      </c>
      <c r="BB296" s="57">
        <v>22628</v>
      </c>
      <c r="BC296" s="57"/>
    </row>
    <row r="297" spans="2:55" x14ac:dyDescent="0.25">
      <c r="B297" s="22" t="s">
        <v>74</v>
      </c>
      <c r="C297" s="22"/>
      <c r="D297" s="22" t="s">
        <v>793</v>
      </c>
      <c r="E297" s="22"/>
      <c r="F297" s="22"/>
      <c r="G297" s="168">
        <v>9303</v>
      </c>
      <c r="H297" s="169">
        <v>9799</v>
      </c>
      <c r="I297" s="28" t="s">
        <v>259</v>
      </c>
      <c r="J297" s="28" t="s">
        <v>280</v>
      </c>
      <c r="K297" s="28" t="s">
        <v>200</v>
      </c>
      <c r="L297" s="29">
        <v>22</v>
      </c>
      <c r="M297" s="22">
        <v>25</v>
      </c>
      <c r="N297" s="22" t="s">
        <v>73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43">
        <v>274825.25</v>
      </c>
      <c r="AG297" s="43">
        <v>285503.59000000003</v>
      </c>
      <c r="AH297" s="22" t="s">
        <v>76</v>
      </c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181"/>
      <c r="AZ297" s="57">
        <v>2814.6936495395503</v>
      </c>
      <c r="BA297" s="57">
        <v>55.79399378887657</v>
      </c>
      <c r="BB297" s="57">
        <v>157043</v>
      </c>
      <c r="BC297" s="57"/>
    </row>
    <row r="298" spans="2:55" ht="14.4" thickBot="1" x14ac:dyDescent="0.3">
      <c r="B298" s="57" t="s">
        <v>66</v>
      </c>
      <c r="F298" s="57"/>
      <c r="G298" s="160">
        <v>1800</v>
      </c>
      <c r="H298" s="161">
        <v>1899</v>
      </c>
      <c r="I298" s="60" t="s">
        <v>709</v>
      </c>
      <c r="J298" s="60" t="s">
        <v>710</v>
      </c>
      <c r="K298" s="60" t="s">
        <v>75</v>
      </c>
      <c r="L298" s="59">
        <v>39</v>
      </c>
      <c r="M298" s="57">
        <v>25</v>
      </c>
      <c r="N298" s="57" t="s">
        <v>69</v>
      </c>
      <c r="AF298" s="61">
        <v>45475.450000000004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1128.4373892043259</v>
      </c>
      <c r="BA298" s="57">
        <v>25.999670234861028</v>
      </c>
      <c r="BB298" s="57">
        <v>29339</v>
      </c>
      <c r="BC298" s="57"/>
    </row>
    <row r="299" spans="2:55" x14ac:dyDescent="0.3">
      <c r="B299" s="22" t="s">
        <v>66</v>
      </c>
      <c r="C299" s="22"/>
      <c r="D299" s="176"/>
      <c r="E299" s="22"/>
      <c r="F299" s="22"/>
      <c r="G299" s="22"/>
      <c r="H299" s="22"/>
      <c r="I299" s="28" t="s">
        <v>711</v>
      </c>
      <c r="J299" s="28" t="s">
        <v>712</v>
      </c>
      <c r="K299" s="28" t="s">
        <v>713</v>
      </c>
      <c r="L299" s="29"/>
      <c r="M299" s="22">
        <v>25</v>
      </c>
      <c r="AH299" s="57" t="s">
        <v>801</v>
      </c>
      <c r="AI299" s="57" t="s">
        <v>123</v>
      </c>
      <c r="AJ299" s="57" t="s">
        <v>714</v>
      </c>
      <c r="AK299" s="57"/>
      <c r="AL299" s="57"/>
      <c r="AN299" s="57"/>
      <c r="AO299" s="57"/>
      <c r="AQ299" s="57"/>
      <c r="AR299" s="57"/>
      <c r="AT299" s="57"/>
      <c r="AU299" s="57"/>
      <c r="AY299" s="57"/>
      <c r="BB299" s="57"/>
      <c r="BC299" s="57"/>
    </row>
    <row r="300" spans="2:55" x14ac:dyDescent="0.25">
      <c r="B300" s="57" t="s">
        <v>66</v>
      </c>
      <c r="F300" s="57"/>
      <c r="G300" s="118">
        <v>1000</v>
      </c>
      <c r="H300" s="118">
        <v>1699</v>
      </c>
      <c r="I300" s="60" t="s">
        <v>715</v>
      </c>
      <c r="J300" s="60" t="s">
        <v>200</v>
      </c>
      <c r="K300" s="60" t="s">
        <v>75</v>
      </c>
      <c r="L300" s="59">
        <v>30</v>
      </c>
      <c r="M300" s="57">
        <v>25</v>
      </c>
      <c r="N300" s="57" t="s">
        <v>69</v>
      </c>
      <c r="AF300" s="61">
        <v>153572.45000000001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17"/>
      <c r="AZ300" s="57">
        <v>4254</v>
      </c>
      <c r="BA300" s="57">
        <v>23.297181827837772</v>
      </c>
      <c r="BB300" s="57">
        <v>99079</v>
      </c>
      <c r="BC300" s="57"/>
    </row>
    <row r="301" spans="2:55" x14ac:dyDescent="0.3">
      <c r="B301" s="22" t="s">
        <v>66</v>
      </c>
      <c r="C301" s="22"/>
      <c r="D301" s="22"/>
      <c r="E301" s="22"/>
      <c r="F301" s="22"/>
      <c r="G301" s="22"/>
      <c r="H301" s="22"/>
      <c r="I301" s="28" t="s">
        <v>716</v>
      </c>
      <c r="J301" s="28" t="s">
        <v>717</v>
      </c>
      <c r="K301" s="28" t="s">
        <v>75</v>
      </c>
      <c r="L301" s="29"/>
      <c r="M301" s="22">
        <v>25</v>
      </c>
      <c r="AH301" s="57" t="s">
        <v>801</v>
      </c>
      <c r="AI301" s="57" t="s">
        <v>123</v>
      </c>
      <c r="AJ301" s="57" t="s">
        <v>714</v>
      </c>
      <c r="AK301" s="57"/>
      <c r="AL301" s="57"/>
      <c r="AN301" s="57"/>
      <c r="AO301" s="57"/>
      <c r="AQ301" s="57"/>
      <c r="AR301" s="57"/>
      <c r="AT301" s="57"/>
      <c r="AU301" s="57"/>
      <c r="AY301" s="57"/>
      <c r="BB301" s="57"/>
      <c r="BC301" s="57"/>
    </row>
    <row r="302" spans="2:55" x14ac:dyDescent="0.3">
      <c r="B302" s="22" t="s">
        <v>66</v>
      </c>
      <c r="C302" s="22"/>
      <c r="D302" s="22"/>
      <c r="E302" s="22"/>
      <c r="F302" s="22"/>
      <c r="G302" s="22"/>
      <c r="H302" s="22"/>
      <c r="I302" s="28" t="s">
        <v>718</v>
      </c>
      <c r="J302" s="28" t="s">
        <v>719</v>
      </c>
      <c r="K302" s="28" t="s">
        <v>75</v>
      </c>
      <c r="L302" s="29"/>
      <c r="M302" s="22">
        <v>25</v>
      </c>
      <c r="AH302" s="57" t="s">
        <v>801</v>
      </c>
      <c r="AI302" s="57" t="s">
        <v>123</v>
      </c>
      <c r="AJ302" s="57" t="s">
        <v>714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3">
      <c r="B303" s="22" t="s">
        <v>66</v>
      </c>
      <c r="C303" s="22"/>
      <c r="D303" s="22"/>
      <c r="E303" s="22"/>
      <c r="F303" s="22"/>
      <c r="G303" s="22"/>
      <c r="H303" s="22"/>
      <c r="I303" s="28" t="s">
        <v>717</v>
      </c>
      <c r="J303" s="28" t="s">
        <v>720</v>
      </c>
      <c r="K303" s="28" t="s">
        <v>260</v>
      </c>
      <c r="L303" s="29"/>
      <c r="M303" s="22">
        <v>25</v>
      </c>
      <c r="AH303" s="57" t="s">
        <v>801</v>
      </c>
      <c r="AI303" s="57" t="s">
        <v>123</v>
      </c>
      <c r="AJ303" s="57" t="s">
        <v>714</v>
      </c>
      <c r="AK303" s="57"/>
      <c r="AL303" s="57"/>
      <c r="AN303" s="57"/>
      <c r="AO303" s="57"/>
      <c r="AQ303" s="57"/>
      <c r="AR303" s="57"/>
      <c r="AT303" s="57"/>
      <c r="AU303" s="57"/>
      <c r="AY303" s="57"/>
      <c r="BB303" s="57"/>
      <c r="BC303" s="57"/>
    </row>
    <row r="304" spans="2:55" x14ac:dyDescent="0.25">
      <c r="B304" s="57" t="s">
        <v>66</v>
      </c>
      <c r="F304" s="57"/>
      <c r="G304" s="118">
        <v>7900</v>
      </c>
      <c r="H304" s="118">
        <v>8399</v>
      </c>
      <c r="I304" s="60" t="s">
        <v>710</v>
      </c>
      <c r="J304" s="60" t="s">
        <v>721</v>
      </c>
      <c r="K304" s="60" t="s">
        <v>277</v>
      </c>
      <c r="L304" s="59">
        <v>26</v>
      </c>
      <c r="M304" s="57">
        <v>25</v>
      </c>
      <c r="N304" s="57" t="s">
        <v>69</v>
      </c>
      <c r="AF304" s="61">
        <v>70776.100000000006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0" t="s">
        <v>722</v>
      </c>
      <c r="AZ304" s="57">
        <v>3055.009135275654</v>
      </c>
      <c r="BA304" s="57">
        <v>14.946600150143221</v>
      </c>
      <c r="BB304" s="57">
        <v>45662</v>
      </c>
      <c r="BC304" s="57"/>
    </row>
    <row r="305" spans="2:55" x14ac:dyDescent="0.25">
      <c r="B305" s="57" t="s">
        <v>66</v>
      </c>
      <c r="F305" s="57"/>
      <c r="G305" s="118">
        <v>1900</v>
      </c>
      <c r="H305" s="118">
        <v>1999</v>
      </c>
      <c r="I305" s="60" t="s">
        <v>723</v>
      </c>
      <c r="J305" s="60" t="s">
        <v>75</v>
      </c>
      <c r="K305" s="60" t="s">
        <v>724</v>
      </c>
      <c r="L305" s="59">
        <v>62</v>
      </c>
      <c r="M305" s="57">
        <v>25</v>
      </c>
      <c r="N305" s="57" t="s">
        <v>69</v>
      </c>
      <c r="AF305" s="61">
        <v>8098.75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237.48009936596401</v>
      </c>
      <c r="BA305" s="57">
        <v>22</v>
      </c>
      <c r="BB305" s="57">
        <v>5225</v>
      </c>
      <c r="BC305" s="57"/>
    </row>
    <row r="306" spans="2:55" x14ac:dyDescent="0.25">
      <c r="B306" s="57" t="s">
        <v>66</v>
      </c>
      <c r="F306" s="57"/>
      <c r="G306" s="118">
        <v>7900</v>
      </c>
      <c r="H306" s="118">
        <v>7999</v>
      </c>
      <c r="I306" s="60" t="s">
        <v>724</v>
      </c>
      <c r="J306" s="60" t="s">
        <v>75</v>
      </c>
      <c r="K306" s="60" t="s">
        <v>709</v>
      </c>
      <c r="L306" s="59">
        <v>52</v>
      </c>
      <c r="M306" s="57">
        <v>25</v>
      </c>
      <c r="N306" s="57" t="s">
        <v>69</v>
      </c>
      <c r="AF306" s="61">
        <v>18855.75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552.97358892232398</v>
      </c>
      <c r="BA306" s="57">
        <v>21.999242357502201</v>
      </c>
      <c r="BB306" s="57">
        <v>12165</v>
      </c>
      <c r="BC306" s="57"/>
    </row>
    <row r="307" spans="2:55" x14ac:dyDescent="0.3">
      <c r="B307" s="22" t="s">
        <v>66</v>
      </c>
      <c r="C307" s="22"/>
      <c r="D307" s="22"/>
      <c r="E307" s="22"/>
      <c r="F307" s="22"/>
      <c r="G307" s="22"/>
      <c r="H307" s="22"/>
      <c r="I307" s="28" t="s">
        <v>725</v>
      </c>
      <c r="J307" s="28" t="s">
        <v>719</v>
      </c>
      <c r="K307" s="28" t="s">
        <v>75</v>
      </c>
      <c r="L307" s="29"/>
      <c r="M307" s="22">
        <v>25</v>
      </c>
      <c r="AH307" s="57" t="s">
        <v>801</v>
      </c>
      <c r="AI307" s="57" t="s">
        <v>123</v>
      </c>
      <c r="AJ307" s="57" t="s">
        <v>714</v>
      </c>
      <c r="AK307" s="57"/>
      <c r="AL307" s="57"/>
      <c r="AN307" s="57"/>
      <c r="AO307" s="57"/>
      <c r="AQ307" s="57"/>
      <c r="AR307" s="57"/>
      <c r="AT307" s="57"/>
      <c r="AU307" s="57"/>
      <c r="AY307" s="57"/>
      <c r="BB307" s="57"/>
      <c r="BC307" s="57"/>
    </row>
    <row r="308" spans="2:55" x14ac:dyDescent="0.3">
      <c r="B308" s="22" t="s">
        <v>66</v>
      </c>
      <c r="C308" s="22"/>
      <c r="D308" s="22"/>
      <c r="E308" s="22"/>
      <c r="F308" s="22"/>
      <c r="G308" s="22"/>
      <c r="H308" s="22"/>
      <c r="I308" s="28" t="s">
        <v>719</v>
      </c>
      <c r="J308" s="28" t="s">
        <v>726</v>
      </c>
      <c r="K308" s="28" t="s">
        <v>75</v>
      </c>
      <c r="L308" s="29"/>
      <c r="M308" s="22">
        <v>25</v>
      </c>
      <c r="AH308" s="57" t="s">
        <v>801</v>
      </c>
      <c r="AI308" s="57" t="s">
        <v>123</v>
      </c>
      <c r="AJ308" s="57" t="s">
        <v>714</v>
      </c>
      <c r="AK308" s="57"/>
      <c r="AL308" s="57"/>
      <c r="AN308" s="57"/>
      <c r="AO308" s="57"/>
      <c r="AQ308" s="57"/>
      <c r="AR308" s="57"/>
      <c r="AT308" s="57"/>
      <c r="AU308" s="57"/>
      <c r="AY308" s="57"/>
      <c r="BB308" s="57"/>
      <c r="BC308" s="57"/>
    </row>
    <row r="309" spans="2:55" x14ac:dyDescent="0.25">
      <c r="B309" s="57" t="s">
        <v>74</v>
      </c>
      <c r="F309" s="57"/>
      <c r="G309" s="118">
        <v>7100</v>
      </c>
      <c r="H309" s="118">
        <v>8299</v>
      </c>
      <c r="I309" s="60" t="s">
        <v>727</v>
      </c>
      <c r="J309" s="60" t="s">
        <v>253</v>
      </c>
      <c r="K309" s="60" t="s">
        <v>99</v>
      </c>
      <c r="L309" s="59">
        <v>22</v>
      </c>
      <c r="M309" s="57">
        <v>25</v>
      </c>
      <c r="N309" s="57" t="s">
        <v>71</v>
      </c>
      <c r="AF309" s="61">
        <v>390484.05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11697.799689044397</v>
      </c>
      <c r="BA309" s="57">
        <v>20.23089865538061</v>
      </c>
      <c r="BB309" s="57">
        <v>236657</v>
      </c>
      <c r="BC309" s="57"/>
    </row>
    <row r="310" spans="2:55" x14ac:dyDescent="0.3">
      <c r="B310" s="22" t="s">
        <v>66</v>
      </c>
      <c r="C310" s="22"/>
      <c r="D310" s="22"/>
      <c r="E310" s="22"/>
      <c r="F310" s="22"/>
      <c r="G310" s="22"/>
      <c r="H310" s="22"/>
      <c r="I310" s="28" t="s">
        <v>728</v>
      </c>
      <c r="J310" s="28" t="s">
        <v>717</v>
      </c>
      <c r="K310" s="28" t="s">
        <v>717</v>
      </c>
      <c r="L310" s="29"/>
      <c r="M310" s="22">
        <v>25</v>
      </c>
      <c r="AH310" s="57" t="s">
        <v>801</v>
      </c>
      <c r="AI310" s="57" t="s">
        <v>123</v>
      </c>
      <c r="AJ310" s="57" t="s">
        <v>714</v>
      </c>
      <c r="AK310" s="57"/>
      <c r="AL310" s="57"/>
      <c r="AN310" s="57"/>
      <c r="AO310" s="57"/>
      <c r="AQ310" s="57"/>
      <c r="AR310" s="57"/>
      <c r="AT310" s="57"/>
      <c r="AU310" s="57"/>
      <c r="AY310" s="57"/>
      <c r="BB310" s="57"/>
      <c r="BC310" s="57"/>
    </row>
    <row r="311" spans="2:55" x14ac:dyDescent="0.3">
      <c r="B311" s="22" t="s">
        <v>66</v>
      </c>
      <c r="C311" s="22"/>
      <c r="D311" s="176"/>
      <c r="E311" s="22"/>
      <c r="F311" s="22"/>
      <c r="G311" s="22"/>
      <c r="H311" s="22"/>
      <c r="I311" s="28" t="s">
        <v>729</v>
      </c>
      <c r="J311" s="28" t="s">
        <v>730</v>
      </c>
      <c r="K311" s="28" t="s">
        <v>75</v>
      </c>
      <c r="L311" s="29"/>
      <c r="M311" s="22">
        <v>25</v>
      </c>
      <c r="AH311" s="57" t="s">
        <v>801</v>
      </c>
      <c r="AI311" s="57" t="s">
        <v>123</v>
      </c>
      <c r="AJ311" s="57" t="s">
        <v>731</v>
      </c>
      <c r="AK311" s="57">
        <v>225809.78</v>
      </c>
      <c r="AL311" s="57"/>
      <c r="AM311" s="57" t="s">
        <v>732</v>
      </c>
      <c r="AN311" s="57">
        <v>103190.22</v>
      </c>
      <c r="AO311" s="57"/>
      <c r="AP311" s="57" t="s">
        <v>733</v>
      </c>
      <c r="AQ311" s="57">
        <v>100000</v>
      </c>
      <c r="AR311" s="57"/>
      <c r="AT311" s="57"/>
      <c r="AU311" s="57"/>
      <c r="AY311" s="57"/>
      <c r="BB311" s="57"/>
      <c r="BC311" s="57"/>
    </row>
    <row r="312" spans="2:55" x14ac:dyDescent="0.25">
      <c r="B312" s="22" t="s">
        <v>66</v>
      </c>
      <c r="C312" s="22"/>
      <c r="D312" s="22" t="s">
        <v>794</v>
      </c>
      <c r="E312" s="22"/>
      <c r="F312" s="22"/>
      <c r="G312" s="172">
        <v>3400</v>
      </c>
      <c r="H312" s="172">
        <v>3499</v>
      </c>
      <c r="I312" s="28" t="s">
        <v>741</v>
      </c>
      <c r="J312" s="28" t="s">
        <v>96</v>
      </c>
      <c r="K312" s="28" t="s">
        <v>742</v>
      </c>
      <c r="L312" s="29">
        <v>45</v>
      </c>
      <c r="M312" s="22">
        <v>26</v>
      </c>
      <c r="N312" s="22" t="s">
        <v>69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>
        <v>13049.45</v>
      </c>
      <c r="AG312" s="22">
        <v>49914.82</v>
      </c>
      <c r="AH312" s="43" t="s">
        <v>761</v>
      </c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192"/>
      <c r="AZ312" s="57">
        <v>351</v>
      </c>
      <c r="BA312" s="57">
        <v>24</v>
      </c>
      <c r="BB312" s="57">
        <v>8419</v>
      </c>
      <c r="BC312" s="57"/>
    </row>
    <row r="313" spans="2:55" x14ac:dyDescent="0.25">
      <c r="B313" s="22" t="s">
        <v>66</v>
      </c>
      <c r="C313" s="22"/>
      <c r="D313" s="22" t="s">
        <v>795</v>
      </c>
      <c r="E313" s="22"/>
      <c r="F313" s="22"/>
      <c r="G313" s="172">
        <v>3800</v>
      </c>
      <c r="H313" s="172">
        <v>4299</v>
      </c>
      <c r="I313" s="28" t="s">
        <v>748</v>
      </c>
      <c r="J313" s="28" t="s">
        <v>749</v>
      </c>
      <c r="K313" s="28" t="s">
        <v>750</v>
      </c>
      <c r="L313" s="29">
        <v>33</v>
      </c>
      <c r="M313" s="22">
        <v>26</v>
      </c>
      <c r="N313" s="22" t="s">
        <v>69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>
        <v>115834.6</v>
      </c>
      <c r="AG313" s="22">
        <v>308980.90000000002</v>
      </c>
      <c r="AH313" s="43" t="s">
        <v>761</v>
      </c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192"/>
      <c r="AZ313" s="57">
        <v>3135.2058706127718</v>
      </c>
      <c r="BA313" s="57">
        <v>23.8363932335307</v>
      </c>
      <c r="BB313" s="57">
        <v>74732</v>
      </c>
      <c r="BC313" s="57"/>
    </row>
    <row r="314" spans="2:55" x14ac:dyDescent="0.25">
      <c r="B314" s="22" t="s">
        <v>66</v>
      </c>
      <c r="C314" s="22"/>
      <c r="D314" s="22" t="s">
        <v>794</v>
      </c>
      <c r="E314" s="22"/>
      <c r="F314" s="22"/>
      <c r="G314" s="172">
        <v>3100</v>
      </c>
      <c r="H314" s="172">
        <v>3399</v>
      </c>
      <c r="I314" s="28" t="s">
        <v>742</v>
      </c>
      <c r="J314" s="28" t="s">
        <v>751</v>
      </c>
      <c r="K314" s="28" t="s">
        <v>75</v>
      </c>
      <c r="L314" s="29">
        <v>40</v>
      </c>
      <c r="M314" s="22">
        <v>26</v>
      </c>
      <c r="N314" s="22" t="s">
        <v>69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>
        <v>52848.800000000003</v>
      </c>
      <c r="AG314" s="22" t="s">
        <v>807</v>
      </c>
      <c r="AH314" s="43" t="s">
        <v>761</v>
      </c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192"/>
      <c r="AZ314" s="57">
        <v>1433.544992607337</v>
      </c>
      <c r="BA314" s="57">
        <v>23.784394752749314</v>
      </c>
      <c r="BB314" s="57">
        <v>34096</v>
      </c>
      <c r="BC314" s="57"/>
    </row>
    <row r="315" spans="2:55" x14ac:dyDescent="0.25">
      <c r="B315" s="22" t="s">
        <v>66</v>
      </c>
      <c r="C315" s="22"/>
      <c r="D315" s="22" t="s">
        <v>795</v>
      </c>
      <c r="E315" s="22"/>
      <c r="F315" s="22"/>
      <c r="G315" s="172">
        <v>3000</v>
      </c>
      <c r="H315" s="172">
        <v>3099</v>
      </c>
      <c r="I315" s="28" t="s">
        <v>752</v>
      </c>
      <c r="J315" s="28" t="s">
        <v>748</v>
      </c>
      <c r="K315" s="28" t="s">
        <v>753</v>
      </c>
      <c r="L315" s="29">
        <v>51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45653.700000000004</v>
      </c>
      <c r="AG315" s="22" t="s">
        <v>808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1339</v>
      </c>
      <c r="BA315" s="57">
        <v>22</v>
      </c>
      <c r="BB315" s="57">
        <v>29454</v>
      </c>
      <c r="BC315" s="57"/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3000</v>
      </c>
      <c r="H316" s="172">
        <v>3199</v>
      </c>
      <c r="I316" s="28" t="s">
        <v>757</v>
      </c>
      <c r="J316" s="28" t="s">
        <v>117</v>
      </c>
      <c r="K316" s="28" t="s">
        <v>758</v>
      </c>
      <c r="L316" s="29">
        <v>44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77986.7</v>
      </c>
      <c r="AG316" s="22" t="s">
        <v>808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2287.0093756185179</v>
      </c>
      <c r="BA316" s="57">
        <v>21.999909810773147</v>
      </c>
      <c r="BB316" s="57">
        <v>50314</v>
      </c>
      <c r="BC316" s="57"/>
    </row>
    <row r="317" spans="2:55" x14ac:dyDescent="0.3">
      <c r="B317" s="57" t="s">
        <v>66</v>
      </c>
      <c r="F317" s="57"/>
      <c r="G317" s="57"/>
      <c r="H317" s="57"/>
      <c r="I317" s="60" t="s">
        <v>734</v>
      </c>
      <c r="J317" s="60" t="s">
        <v>735</v>
      </c>
      <c r="K317" s="60" t="s">
        <v>75</v>
      </c>
      <c r="M317" s="57">
        <v>26</v>
      </c>
      <c r="AH317" s="57"/>
      <c r="AI317" s="57" t="s">
        <v>123</v>
      </c>
      <c r="AJ317" s="57" t="s">
        <v>736</v>
      </c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25">
      <c r="B318" s="22" t="s">
        <v>66</v>
      </c>
      <c r="C318" s="22"/>
      <c r="D318" s="22" t="s">
        <v>737</v>
      </c>
      <c r="E318" s="22"/>
      <c r="F318" s="22"/>
      <c r="G318" s="172">
        <v>100</v>
      </c>
      <c r="H318" s="172">
        <v>1099</v>
      </c>
      <c r="I318" s="28" t="s">
        <v>149</v>
      </c>
      <c r="J318" s="28" t="s">
        <v>632</v>
      </c>
      <c r="K318" s="28" t="s">
        <v>738</v>
      </c>
      <c r="L318" s="29">
        <v>45</v>
      </c>
      <c r="M318" s="22">
        <v>26</v>
      </c>
      <c r="N318" s="57" t="s">
        <v>71</v>
      </c>
      <c r="AF318" s="61">
        <v>199070.84999999998</v>
      </c>
      <c r="AG318" s="61" t="s">
        <v>739</v>
      </c>
      <c r="AH318" s="57" t="s">
        <v>801</v>
      </c>
      <c r="AJ318" s="57"/>
      <c r="AK318" s="57"/>
      <c r="AL318" s="57"/>
      <c r="AN318" s="57"/>
      <c r="AO318" s="57"/>
      <c r="AQ318" s="57"/>
      <c r="AR318" s="57"/>
      <c r="AT318" s="57"/>
      <c r="AU318" s="57"/>
      <c r="AY318" s="120" t="s">
        <v>740</v>
      </c>
      <c r="AZ318" s="57">
        <v>5308</v>
      </c>
      <c r="BA318" s="57">
        <v>23</v>
      </c>
      <c r="BB318" s="57">
        <v>120649</v>
      </c>
      <c r="BC318" s="57"/>
    </row>
    <row r="319" spans="2:55" x14ac:dyDescent="0.3">
      <c r="B319" s="57" t="s">
        <v>66</v>
      </c>
      <c r="F319" s="57"/>
      <c r="G319" s="57"/>
      <c r="H319" s="57"/>
      <c r="I319" s="60" t="s">
        <v>743</v>
      </c>
      <c r="J319" s="60" t="s">
        <v>744</v>
      </c>
      <c r="K319" s="60" t="s">
        <v>745</v>
      </c>
      <c r="M319" s="57">
        <v>26</v>
      </c>
      <c r="AH319" s="57"/>
      <c r="AI319" s="57" t="s">
        <v>123</v>
      </c>
      <c r="AJ319" s="57" t="s">
        <v>736</v>
      </c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3800</v>
      </c>
      <c r="H320" s="172">
        <v>4299</v>
      </c>
      <c r="I320" s="28" t="s">
        <v>738</v>
      </c>
      <c r="J320" s="28" t="s">
        <v>746</v>
      </c>
      <c r="K320" s="28" t="s">
        <v>747</v>
      </c>
      <c r="L320" s="29">
        <v>38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217118.55</v>
      </c>
      <c r="AG320" s="43">
        <f>54103.14+143486.96</f>
        <v>197590.09999999998</v>
      </c>
      <c r="AH320" s="22" t="s">
        <v>809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2633.6159911301352</v>
      </c>
      <c r="BA320" s="57">
        <v>49.964383738243285</v>
      </c>
      <c r="BB320" s="57">
        <v>131587</v>
      </c>
      <c r="BC320" s="57"/>
    </row>
    <row r="321" spans="2:55" x14ac:dyDescent="0.3">
      <c r="B321" s="57" t="s">
        <v>66</v>
      </c>
      <c r="F321" s="57"/>
      <c r="G321" s="57"/>
      <c r="H321" s="57"/>
      <c r="I321" s="60" t="s">
        <v>745</v>
      </c>
      <c r="J321" s="60" t="s">
        <v>217</v>
      </c>
      <c r="K321" s="60" t="s">
        <v>75</v>
      </c>
      <c r="M321" s="57">
        <v>26</v>
      </c>
      <c r="AG321" s="57"/>
      <c r="AH321" s="61"/>
      <c r="AI321" s="57" t="s">
        <v>123</v>
      </c>
      <c r="AJ321" s="57" t="s">
        <v>754</v>
      </c>
      <c r="AK321" s="57">
        <v>30362</v>
      </c>
      <c r="AL321" s="57"/>
      <c r="AM321" s="57" t="s">
        <v>755</v>
      </c>
      <c r="AN321" s="57">
        <v>79500</v>
      </c>
      <c r="AO321" s="57"/>
      <c r="AP321" s="57" t="s">
        <v>756</v>
      </c>
      <c r="AQ321" s="57">
        <v>39638</v>
      </c>
      <c r="AR321" s="57"/>
      <c r="AT321" s="57"/>
      <c r="AU321" s="57"/>
      <c r="AY321" s="57"/>
      <c r="BB321" s="57"/>
      <c r="BC321" s="57"/>
    </row>
    <row r="322" spans="2:55" x14ac:dyDescent="0.3">
      <c r="B322" s="57" t="s">
        <v>66</v>
      </c>
      <c r="F322" s="57"/>
      <c r="G322" s="57"/>
      <c r="H322" s="57"/>
      <c r="I322" s="60" t="s">
        <v>759</v>
      </c>
      <c r="J322" s="60" t="s">
        <v>745</v>
      </c>
      <c r="K322" s="60" t="s">
        <v>745</v>
      </c>
      <c r="M322" s="57">
        <v>26</v>
      </c>
      <c r="AG322" s="57"/>
      <c r="AH322" s="61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/>
      <c r="BC322" s="57"/>
    </row>
    <row r="323" spans="2:55" x14ac:dyDescent="0.3">
      <c r="F323" s="57"/>
      <c r="G323" s="57"/>
      <c r="H323" s="57"/>
      <c r="AH323" s="57"/>
      <c r="AJ323" s="57"/>
      <c r="AK323" s="57"/>
      <c r="AL323" s="57"/>
      <c r="AN323" s="57"/>
      <c r="AO323" s="57"/>
      <c r="AQ323" s="57"/>
      <c r="AR323" s="57"/>
      <c r="AT323" s="57"/>
      <c r="AU323" s="57"/>
      <c r="AY323" s="57"/>
      <c r="BB323" s="57"/>
      <c r="BC323" s="57"/>
    </row>
    <row r="324" spans="2:55" x14ac:dyDescent="0.3">
      <c r="F324" s="57"/>
      <c r="G324" s="57"/>
      <c r="H324" s="57"/>
      <c r="AH324" s="57"/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3">
      <c r="F325" s="57"/>
      <c r="G325" s="57"/>
      <c r="H325" s="57"/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57"/>
      <c r="BB325" s="57"/>
      <c r="BC325" s="57"/>
    </row>
    <row r="326" spans="2:55" x14ac:dyDescent="0.3">
      <c r="F326" s="57"/>
      <c r="G326" s="57"/>
      <c r="H326" s="57"/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3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3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I2" sqref="I2"/>
      <selection pane="bottomLeft" activeCell="I326" sqref="I326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customWidth="1"/>
    <col min="56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34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42">
        <f t="shared" si="0"/>
        <v>1.370144244501571</v>
      </c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C19" s="42">
        <f t="shared" si="0"/>
        <v>0.31833437199761105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C20" s="42">
        <f t="shared" si="0"/>
        <v>0.24082405027135104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C21" s="42">
        <f t="shared" si="0"/>
        <v>0.56493608555704788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C22" s="42">
        <f t="shared" si="0"/>
        <v>0.23321258861104621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C23" s="42">
        <f t="shared" si="0"/>
        <v>0.32368251928020569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C24" s="42">
        <f t="shared" si="0"/>
        <v>0.17744930019994287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C25" s="42">
        <f t="shared" si="0"/>
        <v>0.58671548388772043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42">
        <f t="shared" si="0"/>
        <v>6.3334951265732435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C31" s="42">
        <f t="shared" si="0"/>
        <v>0.70973228428241286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C32" s="42">
        <f t="shared" si="0"/>
        <v>0.32708187271169276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42">
        <f t="shared" si="0"/>
        <v>3.1841246656799327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C34" s="42">
        <f t="shared" si="0"/>
        <v>0.30231622133935759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33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 t="shared" ref="BC35:BC66" si="1"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 t="shared" si="1"/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C37" s="42">
        <f t="shared" si="1"/>
        <v>0.5295240320947262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42">
        <f t="shared" si="1"/>
        <v>1.8451870894030278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 t="shared" si="1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 t="shared" si="1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1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1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1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1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1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1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1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1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1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1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1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1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1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1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1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1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1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1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1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</f>
        <v>293273.52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1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1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1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1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1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1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1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98" si="2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2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2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2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2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2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2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2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2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2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2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2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2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2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2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2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2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2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2"/>
        <v>0.26320401963075485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2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2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2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57" t="s">
        <v>69</v>
      </c>
      <c r="AF89" s="61">
        <v>12000</v>
      </c>
      <c r="AH89" s="39" t="s">
        <v>810</v>
      </c>
      <c r="AY89" s="127"/>
      <c r="AZ89" s="57">
        <v>209.31</v>
      </c>
      <c r="BA89" s="57">
        <v>12</v>
      </c>
      <c r="BB89" s="62">
        <v>2511.7200000000003</v>
      </c>
      <c r="BC89" s="42">
        <f t="shared" si="2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57" t="s">
        <v>69</v>
      </c>
      <c r="AF90" s="61">
        <v>32746.850000000002</v>
      </c>
      <c r="AG90" s="61">
        <v>4700.95</v>
      </c>
      <c r="AH90" s="39" t="s">
        <v>810</v>
      </c>
      <c r="AY90" s="127"/>
      <c r="AZ90" s="57">
        <v>621</v>
      </c>
      <c r="BA90" s="57">
        <v>34.020933977455719</v>
      </c>
      <c r="BB90" s="62">
        <v>21127</v>
      </c>
      <c r="BC90" s="42">
        <f t="shared" si="2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57" t="s">
        <v>69</v>
      </c>
      <c r="AF91" s="61">
        <v>61295.37</v>
      </c>
      <c r="AG91" s="61">
        <v>18706.41</v>
      </c>
      <c r="AH91" s="39" t="s">
        <v>810</v>
      </c>
      <c r="AY91" s="127"/>
      <c r="AZ91" s="57">
        <v>1445.54</v>
      </c>
      <c r="BA91" s="57">
        <v>27.5</v>
      </c>
      <c r="BB91" s="62">
        <v>39545.4</v>
      </c>
      <c r="BC91" s="42">
        <f t="shared" si="2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2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2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2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2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2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2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2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ref="BC99:BC100" si="3">BB99/(5280*11.67)</f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3"/>
        <v>0.46735023759445354</v>
      </c>
      <c r="BD100" s="99"/>
    </row>
    <row r="101" spans="1:56" x14ac:dyDescent="0.3">
      <c r="A101" s="98"/>
      <c r="B101" s="22" t="s">
        <v>66</v>
      </c>
      <c r="C101" s="22"/>
      <c r="D101" s="22" t="s">
        <v>812</v>
      </c>
      <c r="E101" s="22"/>
      <c r="F101" s="22"/>
      <c r="G101" s="22"/>
      <c r="H101" s="130"/>
      <c r="I101" s="28" t="s">
        <v>813</v>
      </c>
      <c r="J101" s="28" t="s">
        <v>463</v>
      </c>
      <c r="K101" s="28" t="s">
        <v>814</v>
      </c>
      <c r="L101" s="29"/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/>
      <c r="AG101" s="43">
        <v>3986.35</v>
      </c>
      <c r="AH101" s="22" t="s">
        <v>810</v>
      </c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193" t="s">
        <v>815</v>
      </c>
      <c r="BB101" s="57"/>
      <c r="BC101" s="57"/>
      <c r="BD101" s="99"/>
    </row>
    <row r="102" spans="1:56" x14ac:dyDescent="0.3">
      <c r="A102" s="114"/>
      <c r="B102" s="22" t="s">
        <v>66</v>
      </c>
      <c r="C102" s="28"/>
      <c r="D102" s="28"/>
      <c r="E102" s="59">
        <v>39</v>
      </c>
      <c r="F102" s="57">
        <v>20</v>
      </c>
      <c r="G102" s="57" t="s">
        <v>69</v>
      </c>
      <c r="H102" s="130"/>
      <c r="I102" s="28" t="s">
        <v>797</v>
      </c>
      <c r="J102" s="28"/>
      <c r="K102" s="28"/>
      <c r="L102" s="29"/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4950</v>
      </c>
      <c r="AG102" s="43">
        <v>650</v>
      </c>
      <c r="AH102" s="22" t="s">
        <v>801</v>
      </c>
      <c r="AI102" s="22" t="s">
        <v>123</v>
      </c>
      <c r="AJ102" s="22" t="s">
        <v>798</v>
      </c>
      <c r="AK102" s="22">
        <v>4950</v>
      </c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193" t="s">
        <v>799</v>
      </c>
      <c r="BB102" s="57"/>
      <c r="BC102" s="42">
        <f t="shared" ref="BC102:BC133" si="4">BB102/(5280*11.67)</f>
        <v>0</v>
      </c>
      <c r="BD102" s="99"/>
    </row>
    <row r="103" spans="1:56" x14ac:dyDescent="0.25">
      <c r="A103" s="98"/>
      <c r="B103" s="57" t="s">
        <v>66</v>
      </c>
      <c r="C103" s="60"/>
      <c r="D103" s="60" t="s">
        <v>812</v>
      </c>
      <c r="E103" s="59">
        <v>43</v>
      </c>
      <c r="F103" s="57">
        <v>20</v>
      </c>
      <c r="G103" s="57" t="s">
        <v>69</v>
      </c>
      <c r="H103" s="126">
        <v>2999</v>
      </c>
      <c r="I103" s="60" t="s">
        <v>478</v>
      </c>
      <c r="J103" s="60" t="s">
        <v>479</v>
      </c>
      <c r="K103" s="60" t="s">
        <v>480</v>
      </c>
      <c r="L103" s="59">
        <v>12</v>
      </c>
      <c r="M103" s="57">
        <v>9</v>
      </c>
      <c r="N103" s="57" t="s">
        <v>69</v>
      </c>
      <c r="AF103" s="61">
        <v>19898.900000000001</v>
      </c>
      <c r="AY103" s="127"/>
      <c r="AZ103" s="57">
        <v>642</v>
      </c>
      <c r="BA103" s="57">
        <v>20</v>
      </c>
      <c r="BB103" s="62">
        <v>12838</v>
      </c>
      <c r="BC103" s="42">
        <f t="shared" si="4"/>
        <v>0.208349562462673</v>
      </c>
      <c r="BD103" s="99"/>
    </row>
    <row r="104" spans="1:56" x14ac:dyDescent="0.25">
      <c r="A104" s="98"/>
      <c r="B104" s="57" t="s">
        <v>66</v>
      </c>
      <c r="C104" s="60"/>
      <c r="D104" s="60" t="s">
        <v>812</v>
      </c>
      <c r="E104" s="59">
        <v>63</v>
      </c>
      <c r="F104" s="57">
        <v>20</v>
      </c>
      <c r="G104" s="57" t="s">
        <v>69</v>
      </c>
      <c r="H104" s="126">
        <v>2899</v>
      </c>
      <c r="I104" s="60" t="s">
        <v>481</v>
      </c>
      <c r="J104" s="60" t="s">
        <v>482</v>
      </c>
      <c r="K104" s="60" t="s">
        <v>479</v>
      </c>
      <c r="L104" s="59">
        <v>46</v>
      </c>
      <c r="M104" s="57">
        <v>9</v>
      </c>
      <c r="N104" s="57" t="s">
        <v>69</v>
      </c>
      <c r="AF104" s="61">
        <v>44207.55</v>
      </c>
      <c r="AY104" s="127"/>
      <c r="AZ104" s="57">
        <v>1426.064020087068</v>
      </c>
      <c r="BA104" s="57">
        <v>19.999803373665269</v>
      </c>
      <c r="BB104" s="62">
        <v>28521</v>
      </c>
      <c r="BC104" s="42">
        <f t="shared" si="4"/>
        <v>0.46287099789670483</v>
      </c>
      <c r="BD104" s="99"/>
    </row>
    <row r="105" spans="1:56" x14ac:dyDescent="0.25">
      <c r="A105" s="98"/>
      <c r="B105" s="57" t="s">
        <v>66</v>
      </c>
      <c r="C105" s="60"/>
      <c r="D105" s="60"/>
      <c r="E105" s="59">
        <v>67</v>
      </c>
      <c r="F105" s="57">
        <v>20</v>
      </c>
      <c r="G105" s="57" t="s">
        <v>69</v>
      </c>
      <c r="H105" s="139">
        <v>2527</v>
      </c>
      <c r="I105" s="60" t="s">
        <v>93</v>
      </c>
      <c r="J105" s="60" t="s">
        <v>463</v>
      </c>
      <c r="K105" s="60" t="s">
        <v>483</v>
      </c>
      <c r="L105" s="59">
        <v>54</v>
      </c>
      <c r="M105" s="57">
        <v>9</v>
      </c>
      <c r="N105" s="57" t="s">
        <v>73</v>
      </c>
      <c r="AF105" s="61">
        <v>185858.75</v>
      </c>
      <c r="AH105" s="57"/>
      <c r="AJ105" s="57"/>
      <c r="AK105" s="57"/>
      <c r="AL105" s="57"/>
      <c r="AN105" s="57"/>
      <c r="AO105" s="57"/>
      <c r="AQ105" s="57"/>
      <c r="AR105" s="57"/>
      <c r="AT105" s="57"/>
      <c r="AU105" s="57"/>
      <c r="AY105" s="127"/>
      <c r="AZ105" s="57">
        <v>1938.5245786288349</v>
      </c>
      <c r="BA105" s="57">
        <v>54.786511953911543</v>
      </c>
      <c r="BB105" s="57">
        <v>106205</v>
      </c>
      <c r="BC105" s="42">
        <f t="shared" si="4"/>
        <v>1.7236146815195659</v>
      </c>
      <c r="BD105" s="99"/>
    </row>
    <row r="106" spans="1:56" x14ac:dyDescent="0.25">
      <c r="A106" s="98"/>
      <c r="B106" s="57" t="s">
        <v>66</v>
      </c>
      <c r="C106" s="60"/>
      <c r="D106" s="60" t="s">
        <v>812</v>
      </c>
      <c r="E106" s="59">
        <v>68</v>
      </c>
      <c r="F106" s="57">
        <v>20</v>
      </c>
      <c r="G106" s="57" t="s">
        <v>69</v>
      </c>
      <c r="H106" s="126">
        <v>2699</v>
      </c>
      <c r="I106" s="60" t="s">
        <v>484</v>
      </c>
      <c r="J106" s="60" t="s">
        <v>482</v>
      </c>
      <c r="K106" s="60" t="s">
        <v>75</v>
      </c>
      <c r="L106" s="59">
        <v>37</v>
      </c>
      <c r="M106" s="57">
        <v>9</v>
      </c>
      <c r="N106" s="57" t="s">
        <v>69</v>
      </c>
      <c r="AF106" s="61">
        <v>7230.75</v>
      </c>
      <c r="AY106" s="127"/>
      <c r="AZ106" s="57">
        <v>212</v>
      </c>
      <c r="BA106" s="57">
        <v>22</v>
      </c>
      <c r="BB106" s="62">
        <v>4665</v>
      </c>
      <c r="BC106" s="42">
        <f t="shared" si="4"/>
        <v>7.5708888369556748E-2</v>
      </c>
      <c r="BD106" s="99"/>
    </row>
    <row r="107" spans="1:56" x14ac:dyDescent="0.25">
      <c r="A107" s="98"/>
      <c r="B107" s="57" t="s">
        <v>66</v>
      </c>
      <c r="C107" s="60"/>
      <c r="D107" s="60" t="s">
        <v>812</v>
      </c>
      <c r="E107" s="59">
        <v>67</v>
      </c>
      <c r="F107" s="57">
        <v>20</v>
      </c>
      <c r="G107" s="57" t="s">
        <v>69</v>
      </c>
      <c r="H107" s="126">
        <v>2999</v>
      </c>
      <c r="I107" s="60" t="s">
        <v>485</v>
      </c>
      <c r="J107" s="60" t="s">
        <v>486</v>
      </c>
      <c r="K107" s="60" t="s">
        <v>75</v>
      </c>
      <c r="L107" s="59">
        <v>11</v>
      </c>
      <c r="M107" s="57">
        <v>9</v>
      </c>
      <c r="N107" s="57" t="s">
        <v>69</v>
      </c>
      <c r="AF107" s="61">
        <v>8277</v>
      </c>
      <c r="AY107" s="127"/>
      <c r="AZ107" s="57">
        <v>243</v>
      </c>
      <c r="BA107" s="57">
        <v>22</v>
      </c>
      <c r="BB107" s="62">
        <v>5340</v>
      </c>
      <c r="BC107" s="42">
        <f t="shared" si="4"/>
        <v>8.6663550673833453E-2</v>
      </c>
      <c r="BD107" s="99"/>
    </row>
    <row r="108" spans="1:56" x14ac:dyDescent="0.25">
      <c r="A108" s="98"/>
      <c r="B108" s="57" t="s">
        <v>66</v>
      </c>
      <c r="C108" s="60"/>
      <c r="D108" s="60" t="s">
        <v>812</v>
      </c>
      <c r="E108" s="59">
        <v>68</v>
      </c>
      <c r="F108" s="57">
        <v>20</v>
      </c>
      <c r="G108" s="57" t="s">
        <v>69</v>
      </c>
      <c r="H108" s="126">
        <v>499</v>
      </c>
      <c r="I108" s="60" t="s">
        <v>479</v>
      </c>
      <c r="J108" s="60" t="s">
        <v>91</v>
      </c>
      <c r="K108" s="60" t="s">
        <v>478</v>
      </c>
      <c r="L108" s="59">
        <v>23</v>
      </c>
      <c r="M108" s="57">
        <v>9</v>
      </c>
      <c r="N108" s="57" t="s">
        <v>69</v>
      </c>
      <c r="AF108" s="61">
        <v>77242.7</v>
      </c>
      <c r="AY108" s="127"/>
      <c r="AZ108" s="57">
        <v>1916.6368262115379</v>
      </c>
      <c r="BA108" s="57">
        <v>26.000752630065481</v>
      </c>
      <c r="BB108" s="62">
        <v>49834</v>
      </c>
      <c r="BC108" s="42">
        <f t="shared" si="4"/>
        <v>0.80876243151307425</v>
      </c>
      <c r="BD108" s="99"/>
    </row>
    <row r="109" spans="1:56" x14ac:dyDescent="0.25">
      <c r="A109" s="98"/>
      <c r="B109" s="57" t="s">
        <v>66</v>
      </c>
      <c r="C109" s="60"/>
      <c r="D109" s="60" t="s">
        <v>812</v>
      </c>
      <c r="E109" s="59">
        <v>43</v>
      </c>
      <c r="F109" s="57">
        <v>20</v>
      </c>
      <c r="G109" s="57" t="s">
        <v>69</v>
      </c>
      <c r="H109" s="126">
        <v>399</v>
      </c>
      <c r="I109" s="60" t="s">
        <v>486</v>
      </c>
      <c r="J109" s="60" t="s">
        <v>91</v>
      </c>
      <c r="K109" s="60" t="s">
        <v>75</v>
      </c>
      <c r="L109" s="59">
        <v>12</v>
      </c>
      <c r="M109" s="57">
        <v>9</v>
      </c>
      <c r="N109" s="57" t="s">
        <v>69</v>
      </c>
      <c r="AF109" s="61">
        <v>27047.5</v>
      </c>
      <c r="AY109" s="127"/>
      <c r="AZ109" s="57">
        <v>754.65474428303401</v>
      </c>
      <c r="BA109" s="57">
        <v>23.123156823957313</v>
      </c>
      <c r="BB109" s="62">
        <v>17450</v>
      </c>
      <c r="BC109" s="42">
        <f t="shared" si="4"/>
        <v>0.28319830697722731</v>
      </c>
      <c r="BD109" s="99"/>
    </row>
    <row r="110" spans="1:56" x14ac:dyDescent="0.25">
      <c r="A110" s="98"/>
      <c r="B110" s="57" t="s">
        <v>66</v>
      </c>
      <c r="C110" s="60"/>
      <c r="D110" s="60" t="s">
        <v>812</v>
      </c>
      <c r="E110" s="59">
        <v>28</v>
      </c>
      <c r="F110" s="57">
        <v>20</v>
      </c>
      <c r="G110" s="57" t="s">
        <v>69</v>
      </c>
      <c r="H110" s="126">
        <v>2999</v>
      </c>
      <c r="I110" s="60" t="s">
        <v>487</v>
      </c>
      <c r="J110" s="60" t="s">
        <v>488</v>
      </c>
      <c r="K110" s="60" t="s">
        <v>489</v>
      </c>
      <c r="L110" s="59">
        <v>44</v>
      </c>
      <c r="M110" s="57">
        <v>9</v>
      </c>
      <c r="N110" s="57" t="s">
        <v>69</v>
      </c>
      <c r="AF110" s="61">
        <v>102264.35</v>
      </c>
      <c r="AY110" s="127"/>
      <c r="AZ110" s="57">
        <v>3068.9028193761178</v>
      </c>
      <c r="BA110" s="57">
        <v>21.498562803436236</v>
      </c>
      <c r="BB110" s="62">
        <v>65977</v>
      </c>
      <c r="BC110" s="42">
        <f t="shared" si="4"/>
        <v>1.0707492664433538</v>
      </c>
      <c r="BD110" s="99"/>
    </row>
    <row r="111" spans="1:56" x14ac:dyDescent="0.25">
      <c r="A111" s="98"/>
      <c r="B111" s="57" t="s">
        <v>66</v>
      </c>
      <c r="C111" s="60"/>
      <c r="D111" s="60" t="s">
        <v>812</v>
      </c>
      <c r="E111" s="59">
        <v>54</v>
      </c>
      <c r="F111" s="57">
        <v>20</v>
      </c>
      <c r="G111" s="57" t="s">
        <v>69</v>
      </c>
      <c r="H111" s="126">
        <v>499</v>
      </c>
      <c r="I111" s="60" t="s">
        <v>490</v>
      </c>
      <c r="J111" s="60" t="s">
        <v>91</v>
      </c>
      <c r="K111" s="60" t="s">
        <v>491</v>
      </c>
      <c r="L111" s="59">
        <v>34</v>
      </c>
      <c r="M111" s="57">
        <v>9</v>
      </c>
      <c r="N111" s="57" t="s">
        <v>69</v>
      </c>
      <c r="AF111" s="61">
        <v>44973.25</v>
      </c>
      <c r="AY111" s="127"/>
      <c r="AZ111" s="57">
        <v>1390.1484590378609</v>
      </c>
      <c r="BA111" s="57">
        <v>20.871871497869833</v>
      </c>
      <c r="BB111" s="62">
        <v>29015</v>
      </c>
      <c r="BC111" s="42">
        <f t="shared" si="4"/>
        <v>0.4708881877905014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4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</f>
        <v>606247.04999999993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4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4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4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4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4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4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4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4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4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4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v>51275.01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4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4"/>
        <v>7.8273090805224488E-2</v>
      </c>
      <c r="BD124" s="99"/>
    </row>
    <row r="125" spans="1:56" ht="27.6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4"/>
        <v>0</v>
      </c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4"/>
        <v>0.2517624834462881</v>
      </c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4"/>
        <v>0.24483264521824935</v>
      </c>
      <c r="BD127" s="99"/>
    </row>
    <row r="128" spans="1:56" x14ac:dyDescent="0.3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4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4"/>
        <v>0.61949832515385217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4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4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4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4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ref="BC134:BC165" si="5">BB134/(5280*11.67)</f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5"/>
        <v>0.2020364311495417</v>
      </c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5"/>
        <v>0.58421619796941138</v>
      </c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5"/>
        <v>0.54737607436836233</v>
      </c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5"/>
        <v>7.5092181454649326E-2</v>
      </c>
      <c r="BD138" s="99"/>
    </row>
    <row r="139" spans="1:56" x14ac:dyDescent="0.3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5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5"/>
        <v>1.6580003115992834</v>
      </c>
      <c r="BD140" s="99"/>
    </row>
    <row r="141" spans="1:56" x14ac:dyDescent="0.3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5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5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5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57" t="s">
        <v>69</v>
      </c>
      <c r="AF144" s="61">
        <v>74429.45</v>
      </c>
      <c r="AH144" s="39" t="s">
        <v>810</v>
      </c>
      <c r="AY144" s="127"/>
      <c r="AZ144" s="57">
        <v>2527</v>
      </c>
      <c r="BA144" s="57">
        <v>19</v>
      </c>
      <c r="BB144" s="62">
        <v>48019</v>
      </c>
      <c r="BC144" s="42">
        <f t="shared" si="5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57" t="s">
        <v>69</v>
      </c>
      <c r="AF145" s="61">
        <v>57568.55</v>
      </c>
      <c r="AH145" s="39" t="s">
        <v>810</v>
      </c>
      <c r="AY145" s="137"/>
      <c r="AZ145" s="57">
        <v>2063</v>
      </c>
      <c r="BA145" s="57">
        <v>18</v>
      </c>
      <c r="BB145" s="62">
        <v>37141</v>
      </c>
      <c r="BC145" s="42">
        <f t="shared" si="5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5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5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5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5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5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v>473432.84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5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5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5"/>
        <v>0.34571291319363301</v>
      </c>
      <c r="BD153" s="99"/>
    </row>
    <row r="154" spans="1:56" x14ac:dyDescent="0.25">
      <c r="A154" s="98"/>
      <c r="B154" s="57" t="s">
        <v>74</v>
      </c>
      <c r="F154" s="57"/>
      <c r="G154" s="138">
        <v>2300</v>
      </c>
      <c r="H154" s="139">
        <v>2508</v>
      </c>
      <c r="I154" s="60" t="s">
        <v>101</v>
      </c>
      <c r="J154" s="60" t="s">
        <v>545</v>
      </c>
      <c r="K154" s="60" t="s">
        <v>546</v>
      </c>
      <c r="L154" s="59">
        <v>24</v>
      </c>
      <c r="M154" s="57">
        <v>13</v>
      </c>
      <c r="N154" s="57" t="s">
        <v>71</v>
      </c>
      <c r="AF154" s="61">
        <v>72616.5</v>
      </c>
      <c r="AH154" s="57"/>
      <c r="AJ154" s="57"/>
      <c r="AK154" s="57"/>
      <c r="AL154" s="57"/>
      <c r="AN154" s="57"/>
      <c r="AO154" s="57"/>
      <c r="AQ154" s="57"/>
      <c r="AR154" s="57"/>
      <c r="AT154" s="57"/>
      <c r="AU154" s="57"/>
      <c r="AY154" s="127"/>
      <c r="AZ154" s="57">
        <v>2200.5174601372601</v>
      </c>
      <c r="BA154" s="57">
        <v>19.999841308805074</v>
      </c>
      <c r="BB154" s="57">
        <v>44010</v>
      </c>
      <c r="BC154" s="42">
        <f t="shared" si="5"/>
        <v>0.71424398223884089</v>
      </c>
      <c r="BD154" s="99"/>
    </row>
    <row r="155" spans="1:56" x14ac:dyDescent="0.25">
      <c r="A155" s="98"/>
      <c r="E155" s="58"/>
      <c r="G155" s="121"/>
      <c r="H155" s="122"/>
      <c r="I155" s="103" t="s">
        <v>281</v>
      </c>
      <c r="J155" s="103" t="s">
        <v>551</v>
      </c>
      <c r="K155" s="103"/>
      <c r="L155" s="84"/>
      <c r="M155" s="57">
        <v>13</v>
      </c>
      <c r="AB155" s="59"/>
      <c r="AF155" s="61">
        <v>39000</v>
      </c>
      <c r="AI155" s="57" t="s">
        <v>123</v>
      </c>
      <c r="AJ155" s="59" t="s">
        <v>282</v>
      </c>
      <c r="AK155" s="61">
        <v>14000</v>
      </c>
      <c r="AM155" s="57" t="s">
        <v>552</v>
      </c>
      <c r="AN155" s="61">
        <v>25000</v>
      </c>
      <c r="AY155" s="128"/>
      <c r="AZ155" s="62"/>
      <c r="BA155" s="62"/>
      <c r="BB155" s="100"/>
      <c r="BC155" s="42">
        <f t="shared" si="5"/>
        <v>0</v>
      </c>
      <c r="BD155" s="99"/>
    </row>
    <row r="156" spans="1:56" x14ac:dyDescent="0.25">
      <c r="A156" s="98"/>
      <c r="B156" s="57" t="s">
        <v>66</v>
      </c>
      <c r="G156" s="125">
        <v>5500</v>
      </c>
      <c r="H156" s="126">
        <v>5699</v>
      </c>
      <c r="I156" s="60" t="s">
        <v>553</v>
      </c>
      <c r="J156" s="60" t="s">
        <v>554</v>
      </c>
      <c r="K156" s="60" t="s">
        <v>555</v>
      </c>
      <c r="L156" s="59">
        <v>45</v>
      </c>
      <c r="M156" s="57">
        <v>13</v>
      </c>
      <c r="N156" s="57" t="s">
        <v>69</v>
      </c>
      <c r="AF156" s="61">
        <v>40177.550000000003</v>
      </c>
      <c r="AY156" s="127"/>
      <c r="AZ156" s="57">
        <v>1224.0017344761241</v>
      </c>
      <c r="BA156" s="57">
        <v>21.178074564653034</v>
      </c>
      <c r="BB156" s="62">
        <v>25921</v>
      </c>
      <c r="BC156" s="42">
        <f t="shared" si="5"/>
        <v>0.42067526161356494</v>
      </c>
      <c r="BD156" s="99"/>
    </row>
    <row r="157" spans="1:56" x14ac:dyDescent="0.25">
      <c r="A157" s="98"/>
      <c r="B157" s="57" t="s">
        <v>66</v>
      </c>
      <c r="G157" s="196">
        <v>1000</v>
      </c>
      <c r="H157" s="197">
        <v>1099</v>
      </c>
      <c r="I157" s="60" t="s">
        <v>556</v>
      </c>
      <c r="J157" s="60" t="s">
        <v>553</v>
      </c>
      <c r="K157" s="60" t="s">
        <v>75</v>
      </c>
      <c r="L157" s="59">
        <v>61</v>
      </c>
      <c r="M157" s="57">
        <v>13</v>
      </c>
      <c r="N157" s="57" t="s">
        <v>69</v>
      </c>
      <c r="AF157" s="61">
        <v>5869.85</v>
      </c>
      <c r="AY157" s="127"/>
      <c r="AZ157" s="57">
        <v>237</v>
      </c>
      <c r="BA157" s="57">
        <v>16</v>
      </c>
      <c r="BB157" s="62">
        <v>3787</v>
      </c>
      <c r="BC157" s="42">
        <f t="shared" si="5"/>
        <v>6.1459712809327209E-2</v>
      </c>
      <c r="BD157" s="99"/>
    </row>
    <row r="158" spans="1:56" x14ac:dyDescent="0.25">
      <c r="A158" s="98"/>
      <c r="B158" s="57" t="s">
        <v>74</v>
      </c>
      <c r="D158" s="57" t="s">
        <v>817</v>
      </c>
      <c r="F158" s="57"/>
      <c r="G158" s="138">
        <v>1600</v>
      </c>
      <c r="H158" s="139">
        <v>2299</v>
      </c>
      <c r="I158" s="60" t="s">
        <v>545</v>
      </c>
      <c r="J158" s="60" t="s">
        <v>557</v>
      </c>
      <c r="K158" s="60" t="s">
        <v>101</v>
      </c>
      <c r="L158" s="59">
        <v>28.129097266320692</v>
      </c>
      <c r="M158" s="57">
        <v>13</v>
      </c>
      <c r="N158" s="57" t="s">
        <v>102</v>
      </c>
      <c r="AF158" s="61">
        <v>200510.76476210967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37" t="s">
        <v>558</v>
      </c>
      <c r="AZ158" s="57">
        <v>5964.4187806699902</v>
      </c>
      <c r="BA158" s="57">
        <v>20.5</v>
      </c>
      <c r="BB158" s="57">
        <v>121521.6756133998</v>
      </c>
      <c r="BC158" s="42">
        <f t="shared" si="5"/>
        <v>1.9721909911031881</v>
      </c>
      <c r="BD158" s="99"/>
    </row>
    <row r="159" spans="1:56" x14ac:dyDescent="0.25">
      <c r="A159" s="98"/>
      <c r="B159" s="57" t="s">
        <v>74</v>
      </c>
      <c r="D159" s="57" t="s">
        <v>818</v>
      </c>
      <c r="F159" s="57"/>
      <c r="G159" s="138">
        <v>9500</v>
      </c>
      <c r="H159" s="139">
        <v>10699</v>
      </c>
      <c r="I159" s="60" t="s">
        <v>562</v>
      </c>
      <c r="J159" s="60" t="s">
        <v>557</v>
      </c>
      <c r="K159" s="60" t="s">
        <v>257</v>
      </c>
      <c r="L159" s="59">
        <v>40</v>
      </c>
      <c r="M159" s="57">
        <v>13</v>
      </c>
      <c r="N159" s="57" t="s">
        <v>102</v>
      </c>
      <c r="AF159" s="61">
        <v>275416.34999999998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8596.7383770901797</v>
      </c>
      <c r="BA159" s="57">
        <v>19.416549937686796</v>
      </c>
      <c r="BB159" s="57">
        <v>166919</v>
      </c>
      <c r="BC159" s="42">
        <f t="shared" si="5"/>
        <v>2.7089500402482409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5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5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5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5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5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5"/>
        <v>1.7585073095998547</v>
      </c>
      <c r="BD165" s="99"/>
    </row>
    <row r="166" spans="1:56" x14ac:dyDescent="0.25">
      <c r="A166" s="98"/>
      <c r="B166" s="57" t="s">
        <v>66</v>
      </c>
      <c r="D166" s="57" t="s">
        <v>819</v>
      </c>
      <c r="G166" s="148">
        <v>9900</v>
      </c>
      <c r="H166" s="136">
        <v>9999</v>
      </c>
      <c r="I166" s="60" t="s">
        <v>569</v>
      </c>
      <c r="J166" s="60" t="s">
        <v>570</v>
      </c>
      <c r="K166" s="60" t="s">
        <v>75</v>
      </c>
      <c r="L166" s="59">
        <v>64</v>
      </c>
      <c r="M166" s="57">
        <v>14</v>
      </c>
      <c r="N166" s="57" t="s">
        <v>69</v>
      </c>
      <c r="AF166" s="61">
        <v>27546.600000000002</v>
      </c>
      <c r="AY166" s="127"/>
      <c r="AZ166" s="57">
        <v>740.5</v>
      </c>
      <c r="BA166" s="57">
        <v>24</v>
      </c>
      <c r="BB166" s="62">
        <v>17772</v>
      </c>
      <c r="BC166" s="42">
        <f t="shared" ref="BC166:BC183" si="6">BB166/(5280*11.67)</f>
        <v>0.28842408662460078</v>
      </c>
      <c r="BD166" s="99"/>
    </row>
    <row r="167" spans="1:56" x14ac:dyDescent="0.25">
      <c r="A167" s="98"/>
      <c r="B167" s="57" t="s">
        <v>66</v>
      </c>
      <c r="D167" s="57" t="s">
        <v>819</v>
      </c>
      <c r="G167" s="125">
        <v>9900</v>
      </c>
      <c r="H167" s="126">
        <v>9999</v>
      </c>
      <c r="I167" s="60" t="s">
        <v>570</v>
      </c>
      <c r="J167" s="60" t="s">
        <v>571</v>
      </c>
      <c r="K167" s="60" t="s">
        <v>569</v>
      </c>
      <c r="L167" s="59">
        <v>66.376872348408313</v>
      </c>
      <c r="M167" s="57">
        <v>14</v>
      </c>
      <c r="N167" s="57" t="s">
        <v>69</v>
      </c>
      <c r="AF167" s="61">
        <v>51557.711999999621</v>
      </c>
      <c r="AY167" s="127"/>
      <c r="AZ167" s="57">
        <v>1385.95999999999</v>
      </c>
      <c r="BA167" s="57">
        <v>24</v>
      </c>
      <c r="BB167" s="62">
        <v>33263.039999999753</v>
      </c>
      <c r="BC167" s="42">
        <f t="shared" si="6"/>
        <v>0.53983017839058567</v>
      </c>
      <c r="BD167" s="99"/>
    </row>
    <row r="168" spans="1:56" x14ac:dyDescent="0.25">
      <c r="A168" s="98"/>
      <c r="B168" s="57" t="s">
        <v>74</v>
      </c>
      <c r="F168" s="57"/>
      <c r="G168" s="138">
        <v>5800</v>
      </c>
      <c r="H168" s="139">
        <v>7399</v>
      </c>
      <c r="I168" s="60" t="s">
        <v>572</v>
      </c>
      <c r="J168" s="60" t="s">
        <v>89</v>
      </c>
      <c r="K168" s="60" t="s">
        <v>573</v>
      </c>
      <c r="L168" s="59">
        <v>48.635784391733381</v>
      </c>
      <c r="M168" s="57">
        <v>14</v>
      </c>
      <c r="N168" s="57" t="s">
        <v>71</v>
      </c>
      <c r="AF168" s="61">
        <v>270507.33493627777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7713.7136070599945</v>
      </c>
      <c r="BA168" s="57">
        <v>21.636363636363637</v>
      </c>
      <c r="BB168" s="57">
        <v>163943.83935531988</v>
      </c>
      <c r="BC168" s="42">
        <f t="shared" si="6"/>
        <v>2.6606657733394337</v>
      </c>
      <c r="BD168" s="99"/>
    </row>
    <row r="169" spans="1:56" x14ac:dyDescent="0.25">
      <c r="A169" s="98"/>
      <c r="B169" s="57" t="s">
        <v>74</v>
      </c>
      <c r="D169" s="57" t="s">
        <v>817</v>
      </c>
      <c r="F169" s="57"/>
      <c r="G169" s="138">
        <v>5100</v>
      </c>
      <c r="H169" s="139">
        <v>5699</v>
      </c>
      <c r="I169" s="60" t="s">
        <v>101</v>
      </c>
      <c r="J169" s="60" t="s">
        <v>259</v>
      </c>
      <c r="K169" s="60" t="s">
        <v>100</v>
      </c>
      <c r="L169" s="59">
        <v>18.537308808634339</v>
      </c>
      <c r="M169" s="57">
        <v>14</v>
      </c>
      <c r="N169" s="57" t="s">
        <v>102</v>
      </c>
      <c r="AF169" s="61">
        <v>117573.99375149999</v>
      </c>
      <c r="AH169" s="57"/>
      <c r="AJ169" s="57"/>
      <c r="AK169" s="57"/>
      <c r="AL169" s="57"/>
      <c r="AN169" s="57"/>
      <c r="AO169" s="57"/>
      <c r="AQ169" s="57"/>
      <c r="AR169" s="57"/>
      <c r="AT169" s="57"/>
      <c r="AU169" s="57"/>
      <c r="AY169" s="127"/>
      <c r="AZ169" s="57">
        <v>3562.8482954999999</v>
      </c>
      <c r="BA169" s="57">
        <v>20</v>
      </c>
      <c r="BB169" s="57">
        <v>71256.965909999999</v>
      </c>
      <c r="BC169" s="42">
        <f t="shared" si="6"/>
        <v>1.156438516105788</v>
      </c>
      <c r="BD169" s="99"/>
    </row>
    <row r="170" spans="1:56" x14ac:dyDescent="0.25">
      <c r="A170" s="98"/>
      <c r="B170" s="57" t="s">
        <v>66</v>
      </c>
      <c r="D170" s="57" t="s">
        <v>819</v>
      </c>
      <c r="G170" s="125">
        <v>5900</v>
      </c>
      <c r="H170" s="126">
        <v>6199</v>
      </c>
      <c r="I170" s="60" t="s">
        <v>574</v>
      </c>
      <c r="J170" s="60" t="s">
        <v>575</v>
      </c>
      <c r="K170" s="60" t="s">
        <v>576</v>
      </c>
      <c r="L170" s="59">
        <v>45</v>
      </c>
      <c r="M170" s="57">
        <v>14</v>
      </c>
      <c r="N170" s="57" t="s">
        <v>69</v>
      </c>
      <c r="AF170" s="61">
        <v>75560.95</v>
      </c>
      <c r="AY170" s="127"/>
      <c r="AZ170" s="57">
        <v>2151.3633841785499</v>
      </c>
      <c r="BA170" s="57">
        <v>22.659584316860407</v>
      </c>
      <c r="BB170" s="62">
        <v>48749</v>
      </c>
      <c r="BC170" s="42">
        <f t="shared" si="6"/>
        <v>0.79115382617953312</v>
      </c>
      <c r="BD170" s="99"/>
    </row>
    <row r="171" spans="1:56" x14ac:dyDescent="0.25">
      <c r="A171" s="98"/>
      <c r="B171" s="57" t="s">
        <v>66</v>
      </c>
      <c r="D171" s="57" t="s">
        <v>819</v>
      </c>
      <c r="G171" s="125">
        <v>10000</v>
      </c>
      <c r="H171" s="126">
        <v>10199</v>
      </c>
      <c r="I171" s="60" t="s">
        <v>261</v>
      </c>
      <c r="J171" s="60" t="s">
        <v>577</v>
      </c>
      <c r="K171" s="60" t="s">
        <v>576</v>
      </c>
      <c r="L171" s="59">
        <v>41</v>
      </c>
      <c r="M171" s="57">
        <v>14</v>
      </c>
      <c r="N171" s="57" t="s">
        <v>69</v>
      </c>
      <c r="AF171" s="61">
        <v>49395.4</v>
      </c>
      <c r="AY171" s="127"/>
      <c r="AZ171" s="57">
        <v>1327.8536171704991</v>
      </c>
      <c r="BA171" s="57">
        <v>24.000386479278578</v>
      </c>
      <c r="BB171" s="62">
        <v>31868</v>
      </c>
      <c r="BC171" s="42">
        <f t="shared" si="6"/>
        <v>0.51718989379657765</v>
      </c>
      <c r="BD171" s="99"/>
    </row>
    <row r="172" spans="1:56" x14ac:dyDescent="0.25">
      <c r="A172" s="98"/>
      <c r="B172" s="57" t="s">
        <v>66</v>
      </c>
      <c r="D172" s="57" t="s">
        <v>819</v>
      </c>
      <c r="G172" s="125">
        <v>9413</v>
      </c>
      <c r="H172" s="126">
        <v>9999</v>
      </c>
      <c r="I172" s="60" t="s">
        <v>575</v>
      </c>
      <c r="J172" s="60" t="s">
        <v>578</v>
      </c>
      <c r="K172" s="60" t="s">
        <v>262</v>
      </c>
      <c r="L172" s="59">
        <v>43</v>
      </c>
      <c r="M172" s="57">
        <v>14</v>
      </c>
      <c r="N172" s="57" t="s">
        <v>69</v>
      </c>
      <c r="AF172" s="61">
        <v>53543.200000000004</v>
      </c>
      <c r="AY172" s="127"/>
      <c r="AZ172" s="57">
        <v>1439.3365464509859</v>
      </c>
      <c r="BA172" s="57">
        <v>24.000641187899117</v>
      </c>
      <c r="BB172" s="62">
        <v>34544</v>
      </c>
      <c r="BC172" s="42">
        <f t="shared" si="6"/>
        <v>0.56061904390953232</v>
      </c>
      <c r="BD172" s="99"/>
    </row>
    <row r="173" spans="1:56" x14ac:dyDescent="0.25">
      <c r="A173" s="98"/>
      <c r="B173" s="57" t="s">
        <v>66</v>
      </c>
      <c r="D173" s="57" t="s">
        <v>819</v>
      </c>
      <c r="G173" s="125">
        <v>5900</v>
      </c>
      <c r="H173" s="126">
        <v>6099</v>
      </c>
      <c r="I173" s="60" t="s">
        <v>578</v>
      </c>
      <c r="J173" s="60" t="s">
        <v>575</v>
      </c>
      <c r="K173" s="60" t="s">
        <v>258</v>
      </c>
      <c r="L173" s="59">
        <v>54</v>
      </c>
      <c r="M173" s="57">
        <v>14</v>
      </c>
      <c r="N173" s="57" t="s">
        <v>69</v>
      </c>
      <c r="AF173" s="61">
        <v>37764.200000000004</v>
      </c>
      <c r="AY173" s="127"/>
      <c r="AZ173" s="57">
        <v>1015.16605345638</v>
      </c>
      <c r="BA173" s="57">
        <v>24</v>
      </c>
      <c r="BB173" s="62">
        <v>24364</v>
      </c>
      <c r="BC173" s="42">
        <f t="shared" si="6"/>
        <v>0.39540650723170007</v>
      </c>
      <c r="BD173" s="99"/>
    </row>
    <row r="174" spans="1:56" x14ac:dyDescent="0.25">
      <c r="A174" s="98"/>
      <c r="B174" s="57" t="s">
        <v>66</v>
      </c>
      <c r="D174" s="57" t="s">
        <v>819</v>
      </c>
      <c r="G174" s="125">
        <v>5900</v>
      </c>
      <c r="H174" s="126">
        <v>6099</v>
      </c>
      <c r="I174" s="60" t="s">
        <v>580</v>
      </c>
      <c r="J174" s="60" t="s">
        <v>575</v>
      </c>
      <c r="K174" s="60" t="s">
        <v>258</v>
      </c>
      <c r="L174" s="59">
        <v>52</v>
      </c>
      <c r="M174" s="57">
        <v>14</v>
      </c>
      <c r="N174" s="57" t="s">
        <v>69</v>
      </c>
      <c r="AF174" s="61">
        <v>49198.55</v>
      </c>
      <c r="AY174" s="127"/>
      <c r="AZ174" s="57">
        <v>1322.5462769738799</v>
      </c>
      <c r="BA174" s="57">
        <v>24</v>
      </c>
      <c r="BB174" s="62">
        <v>31741</v>
      </c>
      <c r="BC174" s="42">
        <f t="shared" si="6"/>
        <v>0.51512879437043968</v>
      </c>
      <c r="BD174" s="99"/>
    </row>
    <row r="175" spans="1:56" x14ac:dyDescent="0.25">
      <c r="A175" s="98"/>
      <c r="B175" s="57" t="s">
        <v>66</v>
      </c>
      <c r="D175" s="57" t="s">
        <v>819</v>
      </c>
      <c r="G175" s="125">
        <v>9900</v>
      </c>
      <c r="H175" s="126">
        <v>10199</v>
      </c>
      <c r="I175" s="60" t="s">
        <v>576</v>
      </c>
      <c r="J175" s="60" t="s">
        <v>574</v>
      </c>
      <c r="K175" s="60" t="s">
        <v>75</v>
      </c>
      <c r="L175" s="59">
        <v>42</v>
      </c>
      <c r="M175" s="57">
        <v>14</v>
      </c>
      <c r="N175" s="57" t="s">
        <v>69</v>
      </c>
      <c r="AF175" s="61">
        <v>85848.3</v>
      </c>
      <c r="AY175" s="127"/>
      <c r="AZ175" s="57">
        <v>2307.714431734551</v>
      </c>
      <c r="BA175" s="57">
        <v>24.000369906414345</v>
      </c>
      <c r="BB175" s="62">
        <v>55386</v>
      </c>
      <c r="BC175" s="42">
        <f t="shared" si="6"/>
        <v>0.89886655760691747</v>
      </c>
      <c r="BD175" s="99"/>
    </row>
    <row r="176" spans="1:56" x14ac:dyDescent="0.25">
      <c r="A176" s="98"/>
      <c r="B176" s="57" t="s">
        <v>66</v>
      </c>
      <c r="D176" s="57" t="s">
        <v>819</v>
      </c>
      <c r="G176" s="125">
        <v>6000</v>
      </c>
      <c r="H176" s="126">
        <v>6199</v>
      </c>
      <c r="I176" s="60" t="s">
        <v>577</v>
      </c>
      <c r="J176" s="60" t="s">
        <v>261</v>
      </c>
      <c r="K176" s="60" t="s">
        <v>576</v>
      </c>
      <c r="L176" s="59">
        <v>60</v>
      </c>
      <c r="M176" s="57">
        <v>14</v>
      </c>
      <c r="N176" s="57" t="s">
        <v>69</v>
      </c>
      <c r="AF176" s="61">
        <v>29284.15</v>
      </c>
      <c r="AY176" s="127"/>
      <c r="AZ176" s="57">
        <v>787.22746659100301</v>
      </c>
      <c r="BA176" s="57">
        <v>23.999416689326072</v>
      </c>
      <c r="BB176" s="62">
        <v>18893</v>
      </c>
      <c r="BC176" s="42">
        <f t="shared" si="6"/>
        <v>0.30661694061436995</v>
      </c>
      <c r="BD176" s="99"/>
    </row>
    <row r="177" spans="1:56" ht="27.6" x14ac:dyDescent="0.3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6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6"/>
        <v>1.1831632520578526</v>
      </c>
      <c r="BD178" s="99"/>
    </row>
    <row r="179" spans="1:56" x14ac:dyDescent="0.25">
      <c r="A179" s="98"/>
      <c r="B179" s="57" t="s">
        <v>66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6"/>
        <v>0.57743242190542965</v>
      </c>
      <c r="BD179" s="99"/>
    </row>
    <row r="180" spans="1:56" x14ac:dyDescent="0.25">
      <c r="A180" s="98"/>
      <c r="B180" s="57" t="s">
        <v>66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6"/>
        <v>1.2185804055984004</v>
      </c>
      <c r="BD180" s="99"/>
    </row>
    <row r="181" spans="1:56" x14ac:dyDescent="0.25">
      <c r="A181" s="98"/>
      <c r="B181" s="57" t="s">
        <v>66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6"/>
        <v>0.15185596323128459</v>
      </c>
      <c r="BD181" s="99"/>
    </row>
    <row r="182" spans="1:56" x14ac:dyDescent="0.25">
      <c r="A182" s="98"/>
      <c r="B182" s="57" t="s">
        <v>66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6"/>
        <v>0.56813313079379923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6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16" si="7">BB185/(5280*11.67)</f>
        <v>0.81540014541299888</v>
      </c>
      <c r="BD185" s="99"/>
    </row>
    <row r="186" spans="1:56" x14ac:dyDescent="0.25">
      <c r="A186" s="98"/>
      <c r="B186" s="57" t="s">
        <v>66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7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7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7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7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7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7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7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7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7"/>
        <v>0.2800336267559918</v>
      </c>
      <c r="BD194" s="99"/>
    </row>
    <row r="195" spans="1:56" x14ac:dyDescent="0.25">
      <c r="A195" s="98"/>
      <c r="B195" s="22" t="s">
        <v>66</v>
      </c>
      <c r="C195" s="22"/>
      <c r="D195" s="22" t="s">
        <v>778</v>
      </c>
      <c r="E195" s="22"/>
      <c r="F195" s="27"/>
      <c r="G195" s="166">
        <v>6700</v>
      </c>
      <c r="H195" s="167">
        <v>6999</v>
      </c>
      <c r="I195" s="28" t="s">
        <v>594</v>
      </c>
      <c r="J195" s="28" t="s">
        <v>595</v>
      </c>
      <c r="K195" s="28" t="s">
        <v>596</v>
      </c>
      <c r="L195" s="29">
        <v>42</v>
      </c>
      <c r="M195" s="22">
        <v>16</v>
      </c>
      <c r="N195" s="22" t="s">
        <v>69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123324.2</v>
      </c>
      <c r="AG195" s="43" t="s">
        <v>806</v>
      </c>
      <c r="AH195" s="27" t="s">
        <v>801</v>
      </c>
      <c r="AI195" s="22"/>
      <c r="AJ195" s="29"/>
      <c r="AK195" s="43"/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81"/>
      <c r="AZ195" s="57">
        <v>2453.0900792970792</v>
      </c>
      <c r="BA195" s="57">
        <v>32.434194191025661</v>
      </c>
      <c r="BB195" s="62">
        <v>79564</v>
      </c>
      <c r="BC195" s="42">
        <f t="shared" si="7"/>
        <v>1.2912544467814391</v>
      </c>
      <c r="BD195" s="99"/>
    </row>
    <row r="196" spans="1:56" x14ac:dyDescent="0.25">
      <c r="A196" s="98"/>
      <c r="B196" s="22" t="s">
        <v>66</v>
      </c>
      <c r="C196" s="22"/>
      <c r="D196" s="22" t="s">
        <v>778</v>
      </c>
      <c r="E196" s="22"/>
      <c r="F196" s="27"/>
      <c r="G196" s="166">
        <v>3000</v>
      </c>
      <c r="H196" s="167">
        <v>3099</v>
      </c>
      <c r="I196" s="28" t="s">
        <v>597</v>
      </c>
      <c r="J196" s="28" t="s">
        <v>594</v>
      </c>
      <c r="K196" s="28" t="s">
        <v>598</v>
      </c>
      <c r="L196" s="29">
        <v>35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14859.85</v>
      </c>
      <c r="AG196" s="43">
        <v>191892.52</v>
      </c>
      <c r="AH196" s="27" t="s">
        <v>801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81"/>
      <c r="AZ196" s="57">
        <v>436</v>
      </c>
      <c r="BA196" s="57">
        <v>22</v>
      </c>
      <c r="BB196" s="62">
        <v>9587</v>
      </c>
      <c r="BC196" s="42">
        <f t="shared" si="7"/>
        <v>0.15558866297940849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/>
      <c r="H197" s="167"/>
      <c r="I197" s="28" t="s">
        <v>604</v>
      </c>
      <c r="J197" s="28" t="s">
        <v>598</v>
      </c>
      <c r="K197" s="28" t="s">
        <v>75</v>
      </c>
      <c r="L197" s="29"/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/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BB197" s="62">
        <v>3828</v>
      </c>
      <c r="BC197" s="42">
        <f t="shared" si="7"/>
        <v>6.2125107112253643E-2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7000</v>
      </c>
      <c r="H198" s="167">
        <v>7099</v>
      </c>
      <c r="I198" s="28" t="s">
        <v>598</v>
      </c>
      <c r="J198" s="28" t="s">
        <v>605</v>
      </c>
      <c r="K198" s="28" t="s">
        <v>75</v>
      </c>
      <c r="L198" s="29">
        <v>53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40575.9</v>
      </c>
      <c r="AG198" s="43" t="s">
        <v>806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1120.6118398163151</v>
      </c>
      <c r="BA198" s="57">
        <v>23.360452807897303</v>
      </c>
      <c r="BB198" s="62">
        <v>26178</v>
      </c>
      <c r="BC198" s="42">
        <f t="shared" si="7"/>
        <v>0.42484614785385993</v>
      </c>
      <c r="BD198" s="99"/>
    </row>
    <row r="199" spans="1:56" x14ac:dyDescent="0.3">
      <c r="A199" s="98"/>
      <c r="B199" s="57" t="s">
        <v>66</v>
      </c>
      <c r="D199" s="57" t="s">
        <v>214</v>
      </c>
      <c r="E199" s="58"/>
      <c r="G199" s="121"/>
      <c r="H199" s="122"/>
      <c r="I199" s="33" t="s">
        <v>188</v>
      </c>
      <c r="J199" s="60" t="s">
        <v>91</v>
      </c>
      <c r="K199" s="60" t="s">
        <v>215</v>
      </c>
      <c r="L199" s="59">
        <v>73</v>
      </c>
      <c r="M199" s="57">
        <v>16</v>
      </c>
      <c r="N199" s="57" t="s">
        <v>71</v>
      </c>
      <c r="AB199" s="59"/>
      <c r="AE199" s="61"/>
      <c r="AF199" s="61">
        <v>297233</v>
      </c>
      <c r="AY199" s="128" t="s">
        <v>367</v>
      </c>
      <c r="AZ199" s="62"/>
      <c r="BA199" s="62"/>
      <c r="BB199" s="41"/>
      <c r="BC199" s="42">
        <f t="shared" si="7"/>
        <v>0</v>
      </c>
      <c r="BD199" s="99"/>
    </row>
    <row r="200" spans="1:56" x14ac:dyDescent="0.25">
      <c r="A200" s="98"/>
      <c r="B200" s="57" t="s">
        <v>74</v>
      </c>
      <c r="D200" s="57" t="s">
        <v>829</v>
      </c>
      <c r="F200" s="57"/>
      <c r="G200" s="138">
        <v>4300</v>
      </c>
      <c r="H200" s="139">
        <v>5238</v>
      </c>
      <c r="I200" s="60" t="s">
        <v>105</v>
      </c>
      <c r="J200" s="60" t="s">
        <v>599</v>
      </c>
      <c r="K200" s="60" t="s">
        <v>213</v>
      </c>
      <c r="L200" s="59">
        <v>35</v>
      </c>
      <c r="M200" s="57">
        <v>16</v>
      </c>
      <c r="N200" s="57" t="s">
        <v>73</v>
      </c>
      <c r="AF200" s="61">
        <v>412647.64972782659</v>
      </c>
      <c r="AH200" s="57"/>
      <c r="AJ200" s="57"/>
      <c r="AK200" s="57"/>
      <c r="AL200" s="57"/>
      <c r="AN200" s="57"/>
      <c r="AO200" s="57"/>
      <c r="AQ200" s="57"/>
      <c r="AR200" s="57"/>
      <c r="AT200" s="57"/>
      <c r="AU200" s="57"/>
      <c r="AY200" s="127"/>
      <c r="AZ200" s="57">
        <v>10499.632477709978</v>
      </c>
      <c r="BA200" s="57">
        <v>23.1</v>
      </c>
      <c r="BB200" s="57">
        <v>235798.65698732948</v>
      </c>
      <c r="BC200" s="42">
        <f t="shared" si="7"/>
        <v>3.8268069023676592</v>
      </c>
      <c r="BD200" s="99"/>
    </row>
    <row r="201" spans="1:56" x14ac:dyDescent="0.3">
      <c r="A201" s="98"/>
      <c r="B201" s="57" t="s">
        <v>74</v>
      </c>
      <c r="D201" s="57" t="s">
        <v>830</v>
      </c>
      <c r="F201" s="57"/>
      <c r="G201" s="121"/>
      <c r="H201" s="122"/>
      <c r="I201" s="60" t="s">
        <v>600</v>
      </c>
      <c r="J201" s="60" t="s">
        <v>601</v>
      </c>
      <c r="K201" s="60" t="s">
        <v>602</v>
      </c>
      <c r="M201" s="57">
        <v>16</v>
      </c>
      <c r="AF201" s="61">
        <v>110000</v>
      </c>
      <c r="AH201" s="57"/>
      <c r="AI201" s="57" t="s">
        <v>123</v>
      </c>
      <c r="AJ201" s="57" t="s">
        <v>603</v>
      </c>
      <c r="AK201" s="57">
        <v>110000</v>
      </c>
      <c r="AL201" s="57"/>
      <c r="AN201" s="57"/>
      <c r="AO201" s="57"/>
      <c r="AQ201" s="57"/>
      <c r="AR201" s="57"/>
      <c r="AT201" s="57"/>
      <c r="AU201" s="57"/>
      <c r="AY201" s="105"/>
      <c r="BB201" s="57"/>
      <c r="BC201" s="42">
        <f t="shared" si="7"/>
        <v>0</v>
      </c>
      <c r="BD201" s="99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7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7"/>
        <v>0.45370153981979178</v>
      </c>
      <c r="BD203" s="99"/>
    </row>
    <row r="204" spans="1:56" x14ac:dyDescent="0.25">
      <c r="A204" s="98"/>
      <c r="B204" s="57" t="s">
        <v>66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7"/>
        <v>0.32967853340603986</v>
      </c>
      <c r="BD204" s="99"/>
    </row>
    <row r="205" spans="1:56" x14ac:dyDescent="0.25">
      <c r="A205" s="98"/>
      <c r="B205" s="57" t="s">
        <v>66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7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7"/>
        <v>0.49914310197086548</v>
      </c>
      <c r="BD206" s="99"/>
    </row>
    <row r="207" spans="1:56" x14ac:dyDescent="0.25">
      <c r="B207" s="57" t="s">
        <v>66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7"/>
        <v>0.78529511048791256</v>
      </c>
    </row>
    <row r="208" spans="1:56" x14ac:dyDescent="0.25">
      <c r="B208" s="57" t="s">
        <v>66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7"/>
        <v>2.0462822310508688</v>
      </c>
    </row>
    <row r="209" spans="2:55" x14ac:dyDescent="0.25">
      <c r="B209" s="57" t="s">
        <v>66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7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7"/>
        <v>0.14460154241645246</v>
      </c>
    </row>
    <row r="211" spans="2:55" x14ac:dyDescent="0.25">
      <c r="B211" s="57" t="s">
        <v>66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7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7"/>
        <v>0</v>
      </c>
    </row>
    <row r="213" spans="2:55" x14ac:dyDescent="0.25">
      <c r="B213" s="57" t="s">
        <v>66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7"/>
        <v>0.21128703487315312</v>
      </c>
    </row>
    <row r="214" spans="2:55" x14ac:dyDescent="0.25">
      <c r="B214" s="57" t="s">
        <v>66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7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7"/>
        <v>0.34832580301731975</v>
      </c>
    </row>
    <row r="216" spans="2:55" x14ac:dyDescent="0.25">
      <c r="B216" s="57" t="s">
        <v>66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7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ref="BC217:BC248" si="8">BB217/(5280*11.67)</f>
        <v>8.145400015579965E-2</v>
      </c>
    </row>
    <row r="218" spans="2:55" x14ac:dyDescent="0.25">
      <c r="B218" s="57" t="s">
        <v>66</v>
      </c>
      <c r="D218" s="57" t="s">
        <v>779</v>
      </c>
      <c r="G218" s="125">
        <v>4000</v>
      </c>
      <c r="H218" s="126">
        <v>4299</v>
      </c>
      <c r="I218" s="60" t="s">
        <v>625</v>
      </c>
      <c r="J218" s="60" t="s">
        <v>626</v>
      </c>
      <c r="K218" s="60" t="s">
        <v>627</v>
      </c>
      <c r="L218" s="59">
        <v>27.134689635845625</v>
      </c>
      <c r="M218" s="57">
        <v>18</v>
      </c>
      <c r="N218" s="57" t="s">
        <v>69</v>
      </c>
      <c r="AF218" s="61">
        <v>95575.727999999959</v>
      </c>
      <c r="AG218" s="61">
        <v>13210.29</v>
      </c>
      <c r="AY218" s="127"/>
      <c r="AZ218" s="57">
        <v>2569.2399999999993</v>
      </c>
      <c r="BA218" s="57">
        <v>24</v>
      </c>
      <c r="BB218" s="62">
        <v>61661.759999999973</v>
      </c>
      <c r="BC218" s="42">
        <f t="shared" si="8"/>
        <v>1.0007166783516395</v>
      </c>
    </row>
    <row r="219" spans="2:55" x14ac:dyDescent="0.25">
      <c r="B219" s="57" t="s">
        <v>66</v>
      </c>
      <c r="D219" s="57" t="s">
        <v>779</v>
      </c>
      <c r="G219" s="125">
        <v>4300</v>
      </c>
      <c r="H219" s="126">
        <v>4499</v>
      </c>
      <c r="I219" s="60" t="s">
        <v>628</v>
      </c>
      <c r="J219" s="60" t="s">
        <v>629</v>
      </c>
      <c r="K219" s="60" t="s">
        <v>629</v>
      </c>
      <c r="L219" s="59">
        <v>39</v>
      </c>
      <c r="M219" s="57">
        <v>18</v>
      </c>
      <c r="N219" s="57" t="s">
        <v>69</v>
      </c>
      <c r="AF219" s="61">
        <v>86682.2</v>
      </c>
      <c r="AG219" s="61">
        <v>34296.11</v>
      </c>
      <c r="AY219" s="127"/>
      <c r="AZ219" s="57">
        <v>2330.171576077842</v>
      </c>
      <c r="BA219" s="57">
        <v>23.999949434681369</v>
      </c>
      <c r="BB219" s="62">
        <v>55924</v>
      </c>
      <c r="BC219" s="42">
        <f t="shared" si="8"/>
        <v>0.90759782919165954</v>
      </c>
    </row>
    <row r="220" spans="2:55" x14ac:dyDescent="0.25">
      <c r="B220" s="57" t="s">
        <v>66</v>
      </c>
      <c r="D220" s="57" t="s">
        <v>779</v>
      </c>
      <c r="G220" s="125">
        <v>2600</v>
      </c>
      <c r="H220" s="126">
        <v>2699</v>
      </c>
      <c r="I220" s="60" t="s">
        <v>626</v>
      </c>
      <c r="J220" s="60" t="s">
        <v>625</v>
      </c>
      <c r="K220" s="60" t="s">
        <v>283</v>
      </c>
      <c r="L220" s="59">
        <v>24</v>
      </c>
      <c r="M220" s="57">
        <v>18</v>
      </c>
      <c r="N220" s="57" t="s">
        <v>69</v>
      </c>
      <c r="AF220" s="61">
        <v>26379.45</v>
      </c>
      <c r="AG220" s="61" t="s">
        <v>780</v>
      </c>
      <c r="AY220" s="127"/>
      <c r="AZ220" s="57">
        <v>740</v>
      </c>
      <c r="BA220" s="57">
        <v>23</v>
      </c>
      <c r="BB220" s="62">
        <v>17019</v>
      </c>
      <c r="BC220" s="42">
        <f t="shared" si="8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8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8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v>305015.15999999997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8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8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8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8"/>
        <v>0.38531668204084546</v>
      </c>
    </row>
    <row r="227" spans="2:55" x14ac:dyDescent="0.25">
      <c r="B227" s="57" t="s">
        <v>66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Y227" s="127"/>
      <c r="AZ227" s="57">
        <v>480</v>
      </c>
      <c r="BA227" s="57">
        <v>18</v>
      </c>
      <c r="BB227" s="62">
        <v>8644</v>
      </c>
      <c r="BC227" s="42">
        <f t="shared" si="8"/>
        <v>0.14028459401210044</v>
      </c>
    </row>
    <row r="228" spans="2:55" x14ac:dyDescent="0.25">
      <c r="B228" s="57" t="s">
        <v>66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Y228" s="127"/>
      <c r="AZ228" s="57">
        <v>554</v>
      </c>
      <c r="BA228" s="57">
        <v>22</v>
      </c>
      <c r="BB228" s="62">
        <v>12197</v>
      </c>
      <c r="BC228" s="42">
        <f t="shared" si="8"/>
        <v>0.19794669055594505</v>
      </c>
    </row>
    <row r="229" spans="2:55" x14ac:dyDescent="0.25">
      <c r="B229" s="57" t="s">
        <v>66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Y229" s="127"/>
      <c r="AZ229" s="57">
        <v>552</v>
      </c>
      <c r="BA229" s="57">
        <v>24</v>
      </c>
      <c r="BB229" s="62">
        <v>13241</v>
      </c>
      <c r="BC229" s="42">
        <f t="shared" si="8"/>
        <v>0.21488990158655968</v>
      </c>
    </row>
    <row r="230" spans="2:55" x14ac:dyDescent="0.25">
      <c r="B230" s="57" t="s">
        <v>66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Y230" s="127"/>
      <c r="AZ230" s="57">
        <v>168</v>
      </c>
      <c r="BA230" s="57">
        <v>16</v>
      </c>
      <c r="BB230" s="62">
        <v>2680</v>
      </c>
      <c r="BC230" s="42">
        <f t="shared" si="8"/>
        <v>4.3494066630313417E-2</v>
      </c>
    </row>
    <row r="231" spans="2:55" x14ac:dyDescent="0.25">
      <c r="B231" s="57" t="s">
        <v>66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Y231" s="127"/>
      <c r="AZ231" s="57">
        <v>1064</v>
      </c>
      <c r="BA231" s="57">
        <v>23</v>
      </c>
      <c r="BB231" s="62">
        <v>24098</v>
      </c>
      <c r="BC231" s="42">
        <f t="shared" si="8"/>
        <v>0.39108955882734803</v>
      </c>
    </row>
    <row r="232" spans="2:55" x14ac:dyDescent="0.25">
      <c r="B232" s="57" t="s">
        <v>66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Y232" s="127"/>
      <c r="AZ232" s="57">
        <v>157</v>
      </c>
      <c r="BA232" s="57">
        <v>18</v>
      </c>
      <c r="BB232" s="62">
        <v>2831</v>
      </c>
      <c r="BC232" s="42">
        <f t="shared" si="8"/>
        <v>4.5944665160603464E-2</v>
      </c>
    </row>
    <row r="233" spans="2:55" x14ac:dyDescent="0.25">
      <c r="B233" s="57" t="s">
        <v>66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Y233" s="127"/>
      <c r="AZ233" s="57">
        <v>923</v>
      </c>
      <c r="BA233" s="57">
        <v>34</v>
      </c>
      <c r="BB233" s="62">
        <v>31382</v>
      </c>
      <c r="BC233" s="42">
        <f t="shared" si="8"/>
        <v>0.50930253693749838</v>
      </c>
    </row>
    <row r="234" spans="2:55" x14ac:dyDescent="0.25">
      <c r="B234" s="57" t="s">
        <v>66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Y234" s="127"/>
      <c r="AZ234" s="57">
        <v>240</v>
      </c>
      <c r="BA234" s="57">
        <v>22</v>
      </c>
      <c r="BB234" s="62">
        <v>5283</v>
      </c>
      <c r="BC234" s="42">
        <f t="shared" si="8"/>
        <v>8.5738490301472306E-2</v>
      </c>
    </row>
    <row r="235" spans="2:55" x14ac:dyDescent="0.25">
      <c r="B235" s="57" t="s">
        <v>66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Y235" s="127"/>
      <c r="AZ235" s="57">
        <v>480</v>
      </c>
      <c r="BA235" s="57">
        <v>18</v>
      </c>
      <c r="BB235" s="62">
        <v>8645</v>
      </c>
      <c r="BC235" s="42">
        <f t="shared" si="8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8"/>
        <v>2.4125959141543976</v>
      </c>
    </row>
    <row r="237" spans="2:55" x14ac:dyDescent="0.25">
      <c r="B237" s="57" t="s">
        <v>66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Y237" s="127"/>
      <c r="AZ237" s="57">
        <v>1674</v>
      </c>
      <c r="BA237" s="57">
        <v>24</v>
      </c>
      <c r="BB237" s="62">
        <v>40175</v>
      </c>
      <c r="BC237" s="42">
        <f t="shared" si="8"/>
        <v>0.65200527122120955</v>
      </c>
    </row>
    <row r="238" spans="2:55" x14ac:dyDescent="0.25">
      <c r="B238" s="57" t="s">
        <v>66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Y238" s="127"/>
      <c r="AZ238" s="57">
        <v>2273</v>
      </c>
      <c r="BA238" s="57">
        <v>24</v>
      </c>
      <c r="BB238" s="62">
        <v>54556</v>
      </c>
      <c r="BC238" s="42">
        <f t="shared" si="8"/>
        <v>0.88539638025499212</v>
      </c>
    </row>
    <row r="239" spans="2:55" x14ac:dyDescent="0.25">
      <c r="B239" s="57" t="s">
        <v>66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Y239" s="127"/>
      <c r="AZ239" s="57">
        <v>149</v>
      </c>
      <c r="BA239" s="57">
        <v>18</v>
      </c>
      <c r="BB239" s="62">
        <v>2677</v>
      </c>
      <c r="BC239" s="42">
        <f t="shared" si="8"/>
        <v>4.3445379242294413E-2</v>
      </c>
    </row>
    <row r="240" spans="2:55" x14ac:dyDescent="0.25">
      <c r="B240" s="57" t="s">
        <v>66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Y240" s="127"/>
      <c r="AZ240" s="57">
        <v>1958</v>
      </c>
      <c r="BA240" s="57">
        <v>23</v>
      </c>
      <c r="BB240" s="62">
        <v>44346</v>
      </c>
      <c r="BC240" s="42">
        <f t="shared" si="8"/>
        <v>0.71969696969696972</v>
      </c>
    </row>
    <row r="241" spans="2:55" x14ac:dyDescent="0.25">
      <c r="B241" s="57" t="s">
        <v>66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Y241" s="127"/>
      <c r="AZ241" s="57">
        <v>310</v>
      </c>
      <c r="BA241" s="57">
        <v>22</v>
      </c>
      <c r="BB241" s="62">
        <v>6828</v>
      </c>
      <c r="BC241" s="42">
        <f t="shared" si="8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8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8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8"/>
        <v>9.1223936018280494E-2</v>
      </c>
    </row>
    <row r="245" spans="2:55" x14ac:dyDescent="0.3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8"/>
        <v>0.99135636571369223</v>
      </c>
    </row>
    <row r="246" spans="2:55" x14ac:dyDescent="0.3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8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8"/>
        <v>0.54792786476591104</v>
      </c>
    </row>
    <row r="248" spans="2:55" x14ac:dyDescent="0.3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8"/>
        <v>0.27497013840201501</v>
      </c>
    </row>
    <row r="249" spans="2:55" x14ac:dyDescent="0.3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9">BB249/(5280*11.67)</f>
        <v>0.56169016644595049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9"/>
        <v>0.15914933395653194</v>
      </c>
    </row>
    <row r="251" spans="2:55" x14ac:dyDescent="0.3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9"/>
        <v>0.49029822648074578</v>
      </c>
    </row>
    <row r="252" spans="2:55" ht="14.4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9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9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9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9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9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9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670680.22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9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82752.61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9"/>
        <v>1.0099224896782737</v>
      </c>
    </row>
    <row r="260" spans="2:55" x14ac:dyDescent="0.3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v>319266.46999999997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9"/>
        <v>3.1218353197787647</v>
      </c>
    </row>
    <row r="261" spans="2:55" x14ac:dyDescent="0.25">
      <c r="B261" s="57" t="s">
        <v>66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9"/>
        <v>0.25874100906234582</v>
      </c>
    </row>
    <row r="262" spans="2:55" x14ac:dyDescent="0.25">
      <c r="B262" s="57" t="s">
        <v>66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9"/>
        <v>0.23986653164031058</v>
      </c>
    </row>
    <row r="263" spans="2:55" ht="14.4" thickBot="1" x14ac:dyDescent="0.3">
      <c r="B263" s="57" t="s">
        <v>66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9"/>
        <v>0.29439640622159902</v>
      </c>
    </row>
    <row r="264" spans="2:55" x14ac:dyDescent="0.25">
      <c r="B264" s="57" t="s">
        <v>66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9"/>
        <v>1.0464055724338501</v>
      </c>
    </row>
    <row r="265" spans="2:55" x14ac:dyDescent="0.25">
      <c r="B265" s="57" t="s">
        <v>66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9"/>
        <v>0.21256913609098699</v>
      </c>
    </row>
    <row r="266" spans="2:55" x14ac:dyDescent="0.25">
      <c r="B266" s="57" t="s">
        <v>66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9"/>
        <v>0.18561255225779646</v>
      </c>
    </row>
    <row r="267" spans="2:55" x14ac:dyDescent="0.25">
      <c r="B267" s="57" t="s">
        <v>66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9"/>
        <v>0.14864259562203008</v>
      </c>
    </row>
    <row r="268" spans="2:55" x14ac:dyDescent="0.25">
      <c r="B268" s="57" t="s">
        <v>66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9"/>
        <v>1.0181506582534861</v>
      </c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9"/>
        <v>5.9171405572433854E-2</v>
      </c>
    </row>
    <row r="270" spans="2:55" x14ac:dyDescent="0.25">
      <c r="B270" s="57" t="s">
        <v>66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9"/>
        <v>0.15571849601412585</v>
      </c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9"/>
        <v>5.9755654228661942E-2</v>
      </c>
    </row>
    <row r="272" spans="2:55" x14ac:dyDescent="0.25">
      <c r="B272" s="57" t="s">
        <v>66</v>
      </c>
      <c r="D272" s="57" t="s">
        <v>833</v>
      </c>
      <c r="F272" s="57"/>
      <c r="G272" s="138"/>
      <c r="H272" s="139"/>
      <c r="I272" s="60" t="s">
        <v>686</v>
      </c>
      <c r="J272" s="60" t="s">
        <v>834</v>
      </c>
      <c r="K272" s="60" t="s">
        <v>685</v>
      </c>
      <c r="M272" s="57">
        <v>23</v>
      </c>
      <c r="N272" s="57" t="s">
        <v>69</v>
      </c>
      <c r="AF272" s="61">
        <v>28700</v>
      </c>
      <c r="AH272" s="57"/>
      <c r="AI272" s="57" t="s">
        <v>123</v>
      </c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 t="s">
        <v>835</v>
      </c>
      <c r="BB272" s="57"/>
      <c r="BC272" s="42"/>
    </row>
    <row r="273" spans="2:55" x14ac:dyDescent="0.25">
      <c r="B273" s="57" t="s">
        <v>66</v>
      </c>
      <c r="D273" s="57" t="s">
        <v>833</v>
      </c>
      <c r="F273" s="57"/>
      <c r="G273" s="138"/>
      <c r="H273" s="139"/>
      <c r="I273" s="60" t="s">
        <v>790</v>
      </c>
      <c r="J273" s="60" t="s">
        <v>687</v>
      </c>
      <c r="K273" s="60" t="s">
        <v>75</v>
      </c>
      <c r="L273" s="59">
        <v>48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>
        <v>4682</v>
      </c>
      <c r="BC273" s="42">
        <f t="shared" ref="BC273:BC304" si="10">BB273/(5280*11.67)</f>
        <v>7.5984783568331132E-2</v>
      </c>
    </row>
    <row r="274" spans="2:55" x14ac:dyDescent="0.25">
      <c r="B274" s="57" t="s">
        <v>66</v>
      </c>
      <c r="D274" s="57" t="s">
        <v>833</v>
      </c>
      <c r="F274" s="57"/>
      <c r="G274" s="138"/>
      <c r="H274" s="139"/>
      <c r="I274" s="60" t="s">
        <v>789</v>
      </c>
      <c r="J274" s="60" t="s">
        <v>687</v>
      </c>
      <c r="K274" s="60" t="s">
        <v>75</v>
      </c>
      <c r="L274" s="59">
        <v>56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>
        <v>4626</v>
      </c>
      <c r="BC274" s="42">
        <f t="shared" si="10"/>
        <v>7.5075952325309656E-2</v>
      </c>
    </row>
    <row r="275" spans="2:55" x14ac:dyDescent="0.25">
      <c r="B275" s="57" t="s">
        <v>66</v>
      </c>
      <c r="D275" s="57" t="s">
        <v>833</v>
      </c>
      <c r="F275" s="57"/>
      <c r="G275" s="138">
        <v>8500</v>
      </c>
      <c r="H275" s="139">
        <v>8699</v>
      </c>
      <c r="I275" s="60" t="s">
        <v>687</v>
      </c>
      <c r="J275" s="60" t="s">
        <v>685</v>
      </c>
      <c r="K275" s="60" t="s">
        <v>75</v>
      </c>
      <c r="L275" s="59">
        <v>34.96950700410185</v>
      </c>
      <c r="M275" s="57">
        <v>23</v>
      </c>
      <c r="N275" s="57" t="s">
        <v>69</v>
      </c>
      <c r="AF275" s="61">
        <v>43259.507999999892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1162.8899999999969</v>
      </c>
      <c r="BA275" s="57">
        <v>24</v>
      </c>
      <c r="BB275" s="57">
        <v>27909.359999999928</v>
      </c>
      <c r="BC275" s="42">
        <f t="shared" si="10"/>
        <v>0.45294461322738844</v>
      </c>
    </row>
    <row r="276" spans="2:55" x14ac:dyDescent="0.25">
      <c r="B276" s="57" t="s">
        <v>66</v>
      </c>
      <c r="D276" s="57" t="s">
        <v>833</v>
      </c>
      <c r="F276" s="57"/>
      <c r="G276" s="138"/>
      <c r="H276" s="139"/>
      <c r="I276" s="60" t="s">
        <v>788</v>
      </c>
      <c r="J276" s="60" t="s">
        <v>685</v>
      </c>
      <c r="K276" s="60" t="s">
        <v>75</v>
      </c>
      <c r="L276" s="59">
        <v>84</v>
      </c>
      <c r="M276" s="57">
        <v>23</v>
      </c>
      <c r="N276" s="57" t="s">
        <v>69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BB276" s="57">
        <v>4000</v>
      </c>
      <c r="BC276" s="42">
        <f t="shared" si="10"/>
        <v>6.4916517358676748E-2</v>
      </c>
    </row>
    <row r="277" spans="2:55" x14ac:dyDescent="0.25">
      <c r="B277" s="57" t="s">
        <v>66</v>
      </c>
      <c r="D277" s="57" t="s">
        <v>833</v>
      </c>
      <c r="F277" s="57"/>
      <c r="G277" s="138"/>
      <c r="H277" s="139"/>
      <c r="I277" s="60" t="s">
        <v>792</v>
      </c>
      <c r="J277" s="60" t="s">
        <v>685</v>
      </c>
      <c r="K277" s="60" t="s">
        <v>75</v>
      </c>
      <c r="L277" s="59">
        <v>60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>
        <v>9510</v>
      </c>
      <c r="BC277" s="42">
        <f t="shared" si="10"/>
        <v>0.15433902002025396</v>
      </c>
    </row>
    <row r="278" spans="2:55" x14ac:dyDescent="0.25">
      <c r="B278" s="57" t="s">
        <v>66</v>
      </c>
      <c r="D278" s="57" t="s">
        <v>833</v>
      </c>
      <c r="F278" s="57"/>
      <c r="G278" s="138"/>
      <c r="H278" s="139"/>
      <c r="I278" s="60" t="s">
        <v>787</v>
      </c>
      <c r="J278" s="60" t="s">
        <v>685</v>
      </c>
      <c r="K278" s="60" t="s">
        <v>75</v>
      </c>
      <c r="L278" s="59">
        <v>65</v>
      </c>
      <c r="M278" s="57">
        <v>23</v>
      </c>
      <c r="N278" s="57" t="s">
        <v>69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BB278" s="57">
        <v>4707</v>
      </c>
      <c r="BC278" s="42">
        <f t="shared" si="10"/>
        <v>7.6390511801822852E-2</v>
      </c>
    </row>
    <row r="279" spans="2:55" x14ac:dyDescent="0.25">
      <c r="B279" s="57" t="s">
        <v>66</v>
      </c>
      <c r="D279" s="57" t="s">
        <v>833</v>
      </c>
      <c r="F279" s="57"/>
      <c r="G279" s="138">
        <v>8000</v>
      </c>
      <c r="H279" s="139">
        <v>8799</v>
      </c>
      <c r="I279" s="60" t="s">
        <v>685</v>
      </c>
      <c r="J279" s="60" t="s">
        <v>688</v>
      </c>
      <c r="K279" s="60" t="s">
        <v>689</v>
      </c>
      <c r="L279" s="59">
        <v>44</v>
      </c>
      <c r="M279" s="57">
        <v>23</v>
      </c>
      <c r="N279" s="57" t="s">
        <v>69</v>
      </c>
      <c r="AF279" s="61">
        <v>199410.6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AZ279" s="57">
        <v>5482.3638296722675</v>
      </c>
      <c r="BA279" s="57">
        <v>23.46651991677297</v>
      </c>
      <c r="BB279" s="57">
        <v>128652</v>
      </c>
      <c r="BC279" s="42">
        <f t="shared" si="10"/>
        <v>2.0879099478071201</v>
      </c>
    </row>
    <row r="280" spans="2:55" x14ac:dyDescent="0.25">
      <c r="B280" s="57" t="s">
        <v>66</v>
      </c>
      <c r="D280" s="57" t="s">
        <v>833</v>
      </c>
      <c r="F280" s="57"/>
      <c r="G280" s="138"/>
      <c r="H280" s="139"/>
      <c r="I280" s="60" t="s">
        <v>786</v>
      </c>
      <c r="J280" s="60" t="s">
        <v>685</v>
      </c>
      <c r="K280" s="60" t="s">
        <v>347</v>
      </c>
      <c r="L280" s="59">
        <v>37</v>
      </c>
      <c r="M280" s="57">
        <v>23</v>
      </c>
      <c r="N280" s="57" t="s">
        <v>69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BB280" s="57">
        <v>6819</v>
      </c>
      <c r="BC280" s="42">
        <f t="shared" si="10"/>
        <v>0.11066643296720417</v>
      </c>
    </row>
    <row r="281" spans="2:55" x14ac:dyDescent="0.25">
      <c r="B281" s="57" t="s">
        <v>66</v>
      </c>
      <c r="D281" s="57" t="s">
        <v>833</v>
      </c>
      <c r="F281" s="57"/>
      <c r="G281" s="138">
        <v>6100</v>
      </c>
      <c r="H281" s="139">
        <v>6299</v>
      </c>
      <c r="I281" s="60" t="s">
        <v>690</v>
      </c>
      <c r="J281" s="60" t="s">
        <v>75</v>
      </c>
      <c r="K281" s="60" t="s">
        <v>689</v>
      </c>
      <c r="L281" s="59">
        <v>50</v>
      </c>
      <c r="M281" s="57">
        <v>23</v>
      </c>
      <c r="N281" s="57" t="s">
        <v>69</v>
      </c>
      <c r="AF281" s="61">
        <v>43984.35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1218.950192693359</v>
      </c>
      <c r="BA281" s="57">
        <v>23.279868340886807</v>
      </c>
      <c r="BB281" s="57">
        <v>28377</v>
      </c>
      <c r="BC281" s="42">
        <f t="shared" si="10"/>
        <v>0.4605340032717925</v>
      </c>
    </row>
    <row r="282" spans="2:55" x14ac:dyDescent="0.25">
      <c r="B282" s="57" t="s">
        <v>66</v>
      </c>
      <c r="D282" s="57" t="s">
        <v>833</v>
      </c>
      <c r="F282" s="57"/>
      <c r="G282" s="138"/>
      <c r="H282" s="139"/>
      <c r="I282" s="60" t="s">
        <v>791</v>
      </c>
      <c r="J282" s="60" t="s">
        <v>685</v>
      </c>
      <c r="K282" s="60" t="s">
        <v>75</v>
      </c>
      <c r="L282" s="59">
        <v>60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>
        <v>11970</v>
      </c>
      <c r="BC282" s="42">
        <f t="shared" si="10"/>
        <v>0.19426267819584014</v>
      </c>
    </row>
    <row r="283" spans="2:55" x14ac:dyDescent="0.25">
      <c r="B283" s="57" t="s">
        <v>66</v>
      </c>
      <c r="D283" s="57" t="s">
        <v>833</v>
      </c>
      <c r="F283" s="57"/>
      <c r="G283" s="138">
        <v>6200</v>
      </c>
      <c r="H283" s="139">
        <v>6299</v>
      </c>
      <c r="I283" s="60" t="s">
        <v>691</v>
      </c>
      <c r="J283" s="60" t="s">
        <v>692</v>
      </c>
      <c r="K283" s="60" t="s">
        <v>75</v>
      </c>
      <c r="L283" s="59">
        <v>81</v>
      </c>
      <c r="M283" s="57">
        <v>23</v>
      </c>
      <c r="N283" s="57" t="s">
        <v>69</v>
      </c>
      <c r="AF283" s="61">
        <v>14365.4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463</v>
      </c>
      <c r="BA283" s="57">
        <v>20</v>
      </c>
      <c r="BB283" s="57">
        <v>9268</v>
      </c>
      <c r="BC283" s="42">
        <f t="shared" si="10"/>
        <v>0.15041157072005401</v>
      </c>
    </row>
    <row r="284" spans="2:55" x14ac:dyDescent="0.25">
      <c r="B284" s="57" t="s">
        <v>66</v>
      </c>
      <c r="D284" s="57" t="s">
        <v>833</v>
      </c>
      <c r="F284" s="57"/>
      <c r="G284" s="138">
        <v>8100</v>
      </c>
      <c r="H284" s="139">
        <v>8199</v>
      </c>
      <c r="I284" s="60" t="s">
        <v>692</v>
      </c>
      <c r="J284" s="60" t="s">
        <v>693</v>
      </c>
      <c r="K284" s="60" t="s">
        <v>690</v>
      </c>
      <c r="L284" s="59">
        <v>32</v>
      </c>
      <c r="M284" s="57">
        <v>23</v>
      </c>
      <c r="N284" s="57" t="s">
        <v>69</v>
      </c>
      <c r="AF284" s="61">
        <v>25040.25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621.35167483707505</v>
      </c>
      <c r="BA284" s="57">
        <v>25.999768978229618</v>
      </c>
      <c r="BB284" s="57">
        <v>16155</v>
      </c>
      <c r="BC284" s="42">
        <f t="shared" si="10"/>
        <v>0.26218158448235568</v>
      </c>
    </row>
    <row r="285" spans="2:55" x14ac:dyDescent="0.25">
      <c r="B285" s="57" t="s">
        <v>66</v>
      </c>
      <c r="D285" s="57" t="s">
        <v>833</v>
      </c>
      <c r="F285" s="57"/>
      <c r="G285" s="138"/>
      <c r="H285" s="139"/>
      <c r="I285" s="60" t="s">
        <v>785</v>
      </c>
      <c r="J285" s="60" t="s">
        <v>685</v>
      </c>
      <c r="K285" s="60" t="s">
        <v>75</v>
      </c>
      <c r="L285" s="59">
        <v>34</v>
      </c>
      <c r="M285" s="57">
        <v>23</v>
      </c>
      <c r="N285" s="57" t="s">
        <v>69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BB285" s="57">
        <v>6309</v>
      </c>
      <c r="BC285" s="42">
        <f t="shared" si="10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10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10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10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10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10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10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10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10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10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10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10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10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10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10"/>
        <v>0.36723273869803436</v>
      </c>
    </row>
    <row r="300" spans="2:55" ht="14.4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10"/>
        <v>2.5486711588896678</v>
      </c>
    </row>
    <row r="301" spans="2:55" x14ac:dyDescent="0.3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10"/>
        <v>0.26674196982680276</v>
      </c>
    </row>
    <row r="302" spans="2:55" x14ac:dyDescent="0.3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10"/>
        <v>0.18889083638440965</v>
      </c>
    </row>
    <row r="303" spans="2:55" x14ac:dyDescent="0.3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10"/>
        <v>0.94437303627534996</v>
      </c>
    </row>
    <row r="304" spans="2:55" x14ac:dyDescent="0.3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10"/>
        <v>0.87286749240476746</v>
      </c>
    </row>
    <row r="305" spans="2:55" x14ac:dyDescent="0.3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ref="BC305:BC325" si="11">BB305/(5280*11.67)</f>
        <v>0.15948365402092909</v>
      </c>
    </row>
    <row r="306" spans="2:55" x14ac:dyDescent="0.3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11"/>
        <v>0.52913453299057411</v>
      </c>
    </row>
    <row r="307" spans="2:55" x14ac:dyDescent="0.3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11"/>
        <v>0.92543364233595593</v>
      </c>
    </row>
    <row r="308" spans="2:55" x14ac:dyDescent="0.3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11"/>
        <v>0.64776946846355588</v>
      </c>
    </row>
    <row r="309" spans="2:55" x14ac:dyDescent="0.25">
      <c r="B309" s="57" t="s">
        <v>66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11"/>
        <v>0.47614642569655424</v>
      </c>
    </row>
    <row r="310" spans="2:55" x14ac:dyDescent="0.25">
      <c r="B310" s="57" t="s">
        <v>66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11"/>
        <v>1.6079659058450833</v>
      </c>
    </row>
    <row r="311" spans="2:55" x14ac:dyDescent="0.25">
      <c r="B311" s="57" t="s">
        <v>66</v>
      </c>
      <c r="F311" s="57"/>
      <c r="G311" s="118">
        <v>7900</v>
      </c>
      <c r="H311" s="118">
        <v>8399</v>
      </c>
      <c r="I311" s="60" t="s">
        <v>710</v>
      </c>
      <c r="J311" s="60" t="s">
        <v>721</v>
      </c>
      <c r="K311" s="60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722</v>
      </c>
      <c r="AZ311" s="57">
        <v>3055.009135275654</v>
      </c>
      <c r="BA311" s="57">
        <v>14.946600150143221</v>
      </c>
      <c r="BB311" s="57">
        <v>45662</v>
      </c>
      <c r="BC311" s="42">
        <f t="shared" si="11"/>
        <v>0.74105450390797434</v>
      </c>
    </row>
    <row r="312" spans="2:55" x14ac:dyDescent="0.25">
      <c r="B312" s="57" t="s">
        <v>66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11"/>
        <v>8.4797200799771502E-2</v>
      </c>
    </row>
    <row r="313" spans="2:55" x14ac:dyDescent="0.25">
      <c r="B313" s="57" t="s">
        <v>66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11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11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11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v>308980.90000000002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11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11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11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11"/>
        <v>0.81655241359611541</v>
      </c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100</v>
      </c>
      <c r="H320" s="172">
        <v>1099</v>
      </c>
      <c r="I320" s="28" t="s">
        <v>149</v>
      </c>
      <c r="J320" s="28" t="s">
        <v>632</v>
      </c>
      <c r="K320" s="28" t="s">
        <v>738</v>
      </c>
      <c r="L320" s="29">
        <v>45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199070.84999999998</v>
      </c>
      <c r="AG320" s="43" t="s">
        <v>739</v>
      </c>
      <c r="AH320" s="22" t="s">
        <v>801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02" t="s">
        <v>740</v>
      </c>
      <c r="AZ320" s="57">
        <v>5308</v>
      </c>
      <c r="BA320" s="57">
        <v>23</v>
      </c>
      <c r="BB320" s="57">
        <v>120649</v>
      </c>
      <c r="BC320" s="42">
        <f t="shared" si="11"/>
        <v>1.9580282257017476</v>
      </c>
    </row>
    <row r="321" spans="2:55" x14ac:dyDescent="0.25">
      <c r="B321" s="22" t="s">
        <v>66</v>
      </c>
      <c r="C321" s="22"/>
      <c r="D321" s="22" t="s">
        <v>737</v>
      </c>
      <c r="E321" s="22"/>
      <c r="F321" s="22"/>
      <c r="G321" s="172">
        <v>3800</v>
      </c>
      <c r="H321" s="172">
        <v>4299</v>
      </c>
      <c r="I321" s="28" t="s">
        <v>738</v>
      </c>
      <c r="J321" s="28" t="s">
        <v>746</v>
      </c>
      <c r="K321" s="28" t="s">
        <v>747</v>
      </c>
      <c r="L321" s="29">
        <v>38</v>
      </c>
      <c r="M321" s="22">
        <v>26</v>
      </c>
      <c r="N321" s="22" t="s">
        <v>71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217118.55</v>
      </c>
      <c r="AG321" s="43">
        <v>404228.2</v>
      </c>
      <c r="AH321" s="22" t="s">
        <v>809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2633.6159911301352</v>
      </c>
      <c r="BA321" s="57">
        <v>49.964383738243285</v>
      </c>
      <c r="BB321" s="57">
        <v>131587</v>
      </c>
      <c r="BC321" s="42">
        <f t="shared" si="11"/>
        <v>2.135542442419049</v>
      </c>
    </row>
    <row r="322" spans="2:55" x14ac:dyDescent="0.3">
      <c r="B322" s="57" t="s">
        <v>66</v>
      </c>
      <c r="F322" s="57"/>
      <c r="G322" s="57"/>
      <c r="H322" s="57"/>
      <c r="I322" s="60" t="s">
        <v>734</v>
      </c>
      <c r="J322" s="60" t="s">
        <v>735</v>
      </c>
      <c r="K322" s="60" t="s">
        <v>75</v>
      </c>
      <c r="M322" s="57">
        <v>26</v>
      </c>
      <c r="AH322" s="57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>
        <v>4864</v>
      </c>
      <c r="BC322" s="42">
        <f t="shared" si="11"/>
        <v>7.8938485108150921E-2</v>
      </c>
    </row>
    <row r="323" spans="2:55" x14ac:dyDescent="0.3">
      <c r="B323" s="57" t="s">
        <v>66</v>
      </c>
      <c r="F323" s="57"/>
      <c r="G323" s="57"/>
      <c r="H323" s="57"/>
      <c r="I323" s="60" t="s">
        <v>743</v>
      </c>
      <c r="J323" s="60" t="s">
        <v>744</v>
      </c>
      <c r="K323" s="60" t="s">
        <v>745</v>
      </c>
      <c r="M323" s="57">
        <v>26</v>
      </c>
      <c r="AH323" s="57"/>
      <c r="AI323" s="57" t="s">
        <v>123</v>
      </c>
      <c r="AJ323" s="57" t="s">
        <v>736</v>
      </c>
      <c r="AK323" s="57"/>
      <c r="AL323" s="57"/>
      <c r="AN323" s="57"/>
      <c r="AO323" s="57"/>
      <c r="AQ323" s="57"/>
      <c r="AR323" s="57"/>
      <c r="AT323" s="57"/>
      <c r="AU323" s="57"/>
      <c r="AY323" s="57"/>
      <c r="BB323" s="57">
        <v>7520</v>
      </c>
      <c r="BC323" s="42">
        <f t="shared" si="11"/>
        <v>0.12204305263431228</v>
      </c>
    </row>
    <row r="324" spans="2:55" x14ac:dyDescent="0.3">
      <c r="B324" s="57" t="s">
        <v>66</v>
      </c>
      <c r="F324" s="57"/>
      <c r="G324" s="57"/>
      <c r="H324" s="57"/>
      <c r="I324" s="60" t="s">
        <v>745</v>
      </c>
      <c r="J324" s="60" t="s">
        <v>217</v>
      </c>
      <c r="K324" s="60" t="s">
        <v>75</v>
      </c>
      <c r="M324" s="57">
        <v>26</v>
      </c>
      <c r="AG324" s="57"/>
      <c r="AH324" s="61"/>
      <c r="AI324" s="57" t="s">
        <v>123</v>
      </c>
      <c r="AJ324" s="57" t="s">
        <v>754</v>
      </c>
      <c r="AK324" s="57">
        <v>30362</v>
      </c>
      <c r="AL324" s="57"/>
      <c r="AM324" s="57" t="s">
        <v>755</v>
      </c>
      <c r="AN324" s="57">
        <v>79500</v>
      </c>
      <c r="AO324" s="57"/>
      <c r="AP324" s="57" t="s">
        <v>756</v>
      </c>
      <c r="AQ324" s="57">
        <v>39638</v>
      </c>
      <c r="AR324" s="57"/>
      <c r="AT324" s="57"/>
      <c r="AU324" s="57"/>
      <c r="AY324" s="57"/>
      <c r="BB324" s="57">
        <v>41907</v>
      </c>
      <c r="BC324" s="42">
        <f t="shared" si="11"/>
        <v>0.68011412323751652</v>
      </c>
    </row>
    <row r="325" spans="2:55" x14ac:dyDescent="0.3">
      <c r="B325" s="57" t="s">
        <v>66</v>
      </c>
      <c r="F325" s="57"/>
      <c r="G325" s="57"/>
      <c r="H325" s="57"/>
      <c r="I325" s="60" t="s">
        <v>759</v>
      </c>
      <c r="J325" s="60" t="s">
        <v>745</v>
      </c>
      <c r="K325" s="60" t="s">
        <v>745</v>
      </c>
      <c r="M325" s="57">
        <v>26</v>
      </c>
      <c r="AG325" s="57"/>
      <c r="AH325" s="61"/>
      <c r="AI325" s="57" t="s">
        <v>123</v>
      </c>
      <c r="AJ325" s="57" t="s">
        <v>736</v>
      </c>
      <c r="AK325" s="57"/>
      <c r="AL325" s="57"/>
      <c r="AN325" s="57"/>
      <c r="AO325" s="57"/>
      <c r="AQ325" s="57"/>
      <c r="AR325" s="57"/>
      <c r="AT325" s="57"/>
      <c r="AU325" s="57"/>
      <c r="AY325" s="57"/>
      <c r="BB325" s="57">
        <v>31457</v>
      </c>
      <c r="BC325" s="42">
        <f t="shared" si="11"/>
        <v>0.51051972163797354</v>
      </c>
    </row>
    <row r="326" spans="2:55" x14ac:dyDescent="0.3">
      <c r="B326" s="57" t="s">
        <v>66</v>
      </c>
      <c r="D326" s="57" t="s">
        <v>839</v>
      </c>
      <c r="F326" s="57"/>
      <c r="G326" s="57"/>
      <c r="H326" s="57"/>
      <c r="I326" s="60" t="s">
        <v>840</v>
      </c>
      <c r="AF326" s="61">
        <v>25100</v>
      </c>
      <c r="AH326" s="57"/>
      <c r="AI326" s="57" t="s">
        <v>841</v>
      </c>
      <c r="AJ326" s="57"/>
      <c r="AK326" s="57"/>
      <c r="AL326" s="57"/>
      <c r="AN326" s="57"/>
      <c r="AO326" s="57"/>
      <c r="AQ326" s="57"/>
      <c r="AR326" s="57"/>
      <c r="AT326" s="57"/>
      <c r="AU326" s="57"/>
      <c r="AY326" s="57" t="s">
        <v>842</v>
      </c>
      <c r="BB326" s="57"/>
      <c r="BC326" s="57"/>
    </row>
    <row r="327" spans="2:55" x14ac:dyDescent="0.3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3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I2" sqref="I2"/>
      <selection pane="bottomLeft" activeCell="M9" sqref="M9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6" width="0" style="57" hidden="1" customWidth="1"/>
    <col min="57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34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29122.47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57" t="s">
        <v>73</v>
      </c>
      <c r="AF18" s="61">
        <v>682945.84629449411</v>
      </c>
      <c r="AH18" s="57" t="s">
        <v>848</v>
      </c>
      <c r="AJ18" s="57"/>
      <c r="AK18" s="57"/>
      <c r="AL18" s="57"/>
      <c r="AN18" s="57"/>
      <c r="AO18" s="57"/>
      <c r="AQ18" s="57"/>
      <c r="AR18" s="57"/>
      <c r="AT18" s="57"/>
      <c r="AU18" s="57"/>
      <c r="AY18" s="117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66</v>
      </c>
      <c r="C31" s="22"/>
      <c r="D31" s="22" t="s">
        <v>762</v>
      </c>
      <c r="E31" s="22"/>
      <c r="F31" s="22"/>
      <c r="G31" s="172">
        <v>2930</v>
      </c>
      <c r="H31" s="172">
        <v>3499</v>
      </c>
      <c r="I31" s="28" t="s">
        <v>141</v>
      </c>
      <c r="J31" s="28" t="s">
        <v>78</v>
      </c>
      <c r="K31" s="28" t="s">
        <v>168</v>
      </c>
      <c r="L31" s="29">
        <v>42</v>
      </c>
      <c r="M31" s="22">
        <v>3</v>
      </c>
      <c r="N31" s="22" t="s">
        <v>73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43">
        <v>198968</v>
      </c>
      <c r="AG31" s="43">
        <f>47904.56+113500.68</f>
        <v>161405.24</v>
      </c>
      <c r="AH31" s="22" t="s">
        <v>848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2879.414714706038</v>
      </c>
      <c r="BA31" s="22">
        <v>39.485802242837856</v>
      </c>
      <c r="BB31" s="22">
        <v>113696</v>
      </c>
      <c r="BC31" s="42">
        <f t="shared" si="0"/>
        <v>1.8451870894030278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408</v>
      </c>
      <c r="J32" s="60" t="s">
        <v>89</v>
      </c>
      <c r="K32" s="60" t="s">
        <v>409</v>
      </c>
      <c r="L32" s="59">
        <v>20</v>
      </c>
      <c r="M32" s="57">
        <v>3</v>
      </c>
      <c r="N32" s="57" t="s">
        <v>69</v>
      </c>
      <c r="AF32" s="61">
        <v>67784.600000000006</v>
      </c>
      <c r="AY32" s="117"/>
      <c r="AZ32" s="57">
        <v>1566.7757124269669</v>
      </c>
      <c r="BA32" s="57">
        <v>27.912099768420749</v>
      </c>
      <c r="BB32" s="62">
        <v>43732</v>
      </c>
      <c r="BC32" s="42">
        <f t="shared" si="0"/>
        <v>0.70973228428241286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410</v>
      </c>
      <c r="J33" s="60" t="s">
        <v>78</v>
      </c>
      <c r="K33" s="60" t="s">
        <v>180</v>
      </c>
      <c r="L33" s="59">
        <v>56</v>
      </c>
      <c r="M33" s="57">
        <v>3</v>
      </c>
      <c r="N33" s="57" t="s">
        <v>69</v>
      </c>
      <c r="AF33" s="61">
        <v>31238.7</v>
      </c>
      <c r="AY33" s="117"/>
      <c r="AZ33" s="57">
        <v>629.79764892583194</v>
      </c>
      <c r="BA33" s="57">
        <v>32.00075458264125</v>
      </c>
      <c r="BB33" s="62">
        <v>20154</v>
      </c>
      <c r="BC33" s="42">
        <f t="shared" si="0"/>
        <v>0.32708187271169276</v>
      </c>
      <c r="BD33" s="99"/>
    </row>
    <row r="34" spans="1:56" ht="15" customHeight="1" x14ac:dyDescent="0.25">
      <c r="A34" s="104"/>
      <c r="B34" s="57" t="s">
        <v>74</v>
      </c>
      <c r="F34" s="57"/>
      <c r="G34" s="118">
        <v>100</v>
      </c>
      <c r="H34" s="118">
        <v>13399</v>
      </c>
      <c r="I34" s="60" t="s">
        <v>411</v>
      </c>
      <c r="J34" s="60" t="s">
        <v>89</v>
      </c>
      <c r="K34" s="60" t="s">
        <v>412</v>
      </c>
      <c r="L34" s="59">
        <v>42.062813242043305</v>
      </c>
      <c r="M34" s="57">
        <v>3</v>
      </c>
      <c r="N34" s="57" t="s">
        <v>71</v>
      </c>
      <c r="AF34" s="61">
        <v>323726.8979999997</v>
      </c>
      <c r="AH34" s="57"/>
      <c r="AJ34" s="57"/>
      <c r="AK34" s="57"/>
      <c r="AL34" s="57"/>
      <c r="AN34" s="57"/>
      <c r="AO34" s="57"/>
      <c r="AQ34" s="57"/>
      <c r="AR34" s="57"/>
      <c r="AT34" s="57"/>
      <c r="AU34" s="57"/>
      <c r="AY34" s="117"/>
      <c r="AZ34" s="57">
        <v>8488.8399999999929</v>
      </c>
      <c r="BA34" s="57">
        <v>24.375</v>
      </c>
      <c r="BB34" s="57">
        <v>196198.11999999982</v>
      </c>
      <c r="BC34" s="42">
        <f t="shared" si="0"/>
        <v>3.1841246656799327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ref="BC35:BC66" si="1">BB35/(5280*11.67)</f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1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1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1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1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1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1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1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1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1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1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1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1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1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1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1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1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1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1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1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1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1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1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1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1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1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1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1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1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1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1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1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98" si="2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2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2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2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2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2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2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2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2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2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2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2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2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2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2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2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2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2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2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2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2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2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2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2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</f>
        <v>51129.65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2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2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2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2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2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2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2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2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ref="BC99:BC100" si="3">BB99/(5280*11.67)</f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3"/>
        <v>0.46735023759445354</v>
      </c>
      <c r="BD100" s="99"/>
    </row>
    <row r="101" spans="1:56" x14ac:dyDescent="0.3">
      <c r="A101" s="98"/>
      <c r="B101" s="22" t="s">
        <v>66</v>
      </c>
      <c r="C101" s="22"/>
      <c r="D101" s="22" t="s">
        <v>812</v>
      </c>
      <c r="E101" s="22"/>
      <c r="F101" s="22"/>
      <c r="G101" s="22"/>
      <c r="H101" s="130"/>
      <c r="I101" s="28" t="s">
        <v>813</v>
      </c>
      <c r="J101" s="28" t="s">
        <v>463</v>
      </c>
      <c r="K101" s="28" t="s">
        <v>814</v>
      </c>
      <c r="L101" s="29"/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/>
      <c r="AG101" s="43">
        <v>3986.35</v>
      </c>
      <c r="AH101" s="22" t="s">
        <v>810</v>
      </c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193" t="s">
        <v>815</v>
      </c>
      <c r="BB101" s="57"/>
      <c r="BC101" s="57"/>
      <c r="BD101" s="99"/>
    </row>
    <row r="102" spans="1:56" x14ac:dyDescent="0.3">
      <c r="A102" s="114"/>
      <c r="B102" s="22" t="s">
        <v>66</v>
      </c>
      <c r="C102" s="28"/>
      <c r="D102" s="28"/>
      <c r="E102" s="59">
        <v>39</v>
      </c>
      <c r="F102" s="57">
        <v>20</v>
      </c>
      <c r="G102" s="57" t="s">
        <v>69</v>
      </c>
      <c r="H102" s="130"/>
      <c r="I102" s="28" t="s">
        <v>797</v>
      </c>
      <c r="J102" s="28"/>
      <c r="K102" s="28"/>
      <c r="L102" s="29"/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4950</v>
      </c>
      <c r="AG102" s="43">
        <v>650</v>
      </c>
      <c r="AH102" s="22" t="s">
        <v>801</v>
      </c>
      <c r="AI102" s="22" t="s">
        <v>123</v>
      </c>
      <c r="AJ102" s="22" t="s">
        <v>798</v>
      </c>
      <c r="AK102" s="22">
        <v>4950</v>
      </c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193" t="s">
        <v>799</v>
      </c>
      <c r="BB102" s="57"/>
      <c r="BC102" s="42">
        <f t="shared" ref="BC102:BC133" si="4">BB102/(5280*11.67)</f>
        <v>0</v>
      </c>
      <c r="BD102" s="99"/>
    </row>
    <row r="103" spans="1:56" x14ac:dyDescent="0.25">
      <c r="A103" s="98"/>
      <c r="B103" s="57" t="s">
        <v>66</v>
      </c>
      <c r="C103" s="60"/>
      <c r="D103" s="60" t="s">
        <v>812</v>
      </c>
      <c r="E103" s="59">
        <v>43</v>
      </c>
      <c r="F103" s="57">
        <v>20</v>
      </c>
      <c r="G103" s="57" t="s">
        <v>69</v>
      </c>
      <c r="H103" s="126">
        <v>2999</v>
      </c>
      <c r="I103" s="60" t="s">
        <v>478</v>
      </c>
      <c r="J103" s="60" t="s">
        <v>479</v>
      </c>
      <c r="K103" s="60" t="s">
        <v>480</v>
      </c>
      <c r="L103" s="59">
        <v>12</v>
      </c>
      <c r="M103" s="57">
        <v>9</v>
      </c>
      <c r="N103" s="57" t="s">
        <v>69</v>
      </c>
      <c r="AF103" s="61">
        <v>19898.900000000001</v>
      </c>
      <c r="AG103" s="61" t="s">
        <v>851</v>
      </c>
      <c r="AY103" s="127"/>
      <c r="AZ103" s="57">
        <v>642</v>
      </c>
      <c r="BA103" s="57">
        <v>20</v>
      </c>
      <c r="BB103" s="62">
        <v>12838</v>
      </c>
      <c r="BC103" s="42">
        <f t="shared" si="4"/>
        <v>0.208349562462673</v>
      </c>
      <c r="BD103" s="99"/>
    </row>
    <row r="104" spans="1:56" x14ac:dyDescent="0.25">
      <c r="A104" s="98"/>
      <c r="B104" s="57" t="s">
        <v>66</v>
      </c>
      <c r="C104" s="60"/>
      <c r="D104" s="60" t="s">
        <v>812</v>
      </c>
      <c r="E104" s="59">
        <v>63</v>
      </c>
      <c r="F104" s="57">
        <v>20</v>
      </c>
      <c r="G104" s="57" t="s">
        <v>69</v>
      </c>
      <c r="H104" s="126">
        <v>2899</v>
      </c>
      <c r="I104" s="60" t="s">
        <v>481</v>
      </c>
      <c r="J104" s="60" t="s">
        <v>482</v>
      </c>
      <c r="K104" s="60" t="s">
        <v>479</v>
      </c>
      <c r="L104" s="59">
        <v>46</v>
      </c>
      <c r="M104" s="57">
        <v>9</v>
      </c>
      <c r="N104" s="57" t="s">
        <v>69</v>
      </c>
      <c r="AF104" s="61">
        <v>44207.55</v>
      </c>
      <c r="AG104" s="61" t="s">
        <v>851</v>
      </c>
      <c r="AY104" s="127"/>
      <c r="AZ104" s="57">
        <v>1426.064020087068</v>
      </c>
      <c r="BA104" s="57">
        <v>19.999803373665269</v>
      </c>
      <c r="BB104" s="62">
        <v>28521</v>
      </c>
      <c r="BC104" s="42">
        <f t="shared" si="4"/>
        <v>0.46287099789670483</v>
      </c>
      <c r="BD104" s="99"/>
    </row>
    <row r="105" spans="1:56" x14ac:dyDescent="0.25">
      <c r="A105" s="98"/>
      <c r="B105" s="57" t="s">
        <v>66</v>
      </c>
      <c r="C105" s="60"/>
      <c r="D105" s="60"/>
      <c r="E105" s="59">
        <v>67</v>
      </c>
      <c r="F105" s="57">
        <v>20</v>
      </c>
      <c r="G105" s="57" t="s">
        <v>69</v>
      </c>
      <c r="H105" s="139">
        <v>2527</v>
      </c>
      <c r="I105" s="60" t="s">
        <v>93</v>
      </c>
      <c r="J105" s="60" t="s">
        <v>463</v>
      </c>
      <c r="K105" s="60" t="s">
        <v>483</v>
      </c>
      <c r="L105" s="59">
        <v>54</v>
      </c>
      <c r="M105" s="57">
        <v>9</v>
      </c>
      <c r="N105" s="57" t="s">
        <v>73</v>
      </c>
      <c r="AF105" s="61">
        <v>185858.75</v>
      </c>
      <c r="AH105" s="57"/>
      <c r="AJ105" s="57"/>
      <c r="AK105" s="57"/>
      <c r="AL105" s="57"/>
      <c r="AN105" s="57"/>
      <c r="AO105" s="57"/>
      <c r="AQ105" s="57"/>
      <c r="AR105" s="57"/>
      <c r="AT105" s="57"/>
      <c r="AU105" s="57"/>
      <c r="AY105" s="127"/>
      <c r="AZ105" s="57">
        <v>1938.5245786288349</v>
      </c>
      <c r="BA105" s="57">
        <v>54.786511953911543</v>
      </c>
      <c r="BB105" s="57">
        <v>106205</v>
      </c>
      <c r="BC105" s="42">
        <f t="shared" si="4"/>
        <v>1.7236146815195659</v>
      </c>
      <c r="BD105" s="99"/>
    </row>
    <row r="106" spans="1:56" x14ac:dyDescent="0.25">
      <c r="A106" s="98"/>
      <c r="B106" s="57" t="s">
        <v>66</v>
      </c>
      <c r="C106" s="60"/>
      <c r="D106" s="60" t="s">
        <v>812</v>
      </c>
      <c r="E106" s="59">
        <v>68</v>
      </c>
      <c r="F106" s="57">
        <v>20</v>
      </c>
      <c r="G106" s="57" t="s">
        <v>69</v>
      </c>
      <c r="H106" s="126">
        <v>2699</v>
      </c>
      <c r="I106" s="60" t="s">
        <v>484</v>
      </c>
      <c r="J106" s="60" t="s">
        <v>482</v>
      </c>
      <c r="K106" s="60" t="s">
        <v>75</v>
      </c>
      <c r="L106" s="59">
        <v>37</v>
      </c>
      <c r="M106" s="57">
        <v>9</v>
      </c>
      <c r="N106" s="57" t="s">
        <v>69</v>
      </c>
      <c r="AF106" s="61">
        <v>7230.75</v>
      </c>
      <c r="AG106" s="61" t="s">
        <v>851</v>
      </c>
      <c r="AY106" s="127"/>
      <c r="AZ106" s="57">
        <v>212</v>
      </c>
      <c r="BA106" s="57">
        <v>22</v>
      </c>
      <c r="BB106" s="62">
        <v>4665</v>
      </c>
      <c r="BC106" s="42">
        <f t="shared" si="4"/>
        <v>7.5708888369556748E-2</v>
      </c>
      <c r="BD106" s="99"/>
    </row>
    <row r="107" spans="1:56" x14ac:dyDescent="0.25">
      <c r="A107" s="98"/>
      <c r="B107" s="57" t="s">
        <v>66</v>
      </c>
      <c r="C107" s="60"/>
      <c r="D107" s="60" t="s">
        <v>812</v>
      </c>
      <c r="E107" s="59">
        <v>67</v>
      </c>
      <c r="F107" s="57">
        <v>20</v>
      </c>
      <c r="G107" s="57" t="s">
        <v>69</v>
      </c>
      <c r="H107" s="126">
        <v>2999</v>
      </c>
      <c r="I107" s="60" t="s">
        <v>485</v>
      </c>
      <c r="J107" s="60" t="s">
        <v>486</v>
      </c>
      <c r="K107" s="60" t="s">
        <v>75</v>
      </c>
      <c r="L107" s="59">
        <v>11</v>
      </c>
      <c r="M107" s="57">
        <v>9</v>
      </c>
      <c r="N107" s="57" t="s">
        <v>69</v>
      </c>
      <c r="AF107" s="61">
        <v>8277</v>
      </c>
      <c r="AG107" s="61" t="s">
        <v>851</v>
      </c>
      <c r="AY107" s="127"/>
      <c r="AZ107" s="57">
        <v>243</v>
      </c>
      <c r="BA107" s="57">
        <v>22</v>
      </c>
      <c r="BB107" s="62">
        <v>5340</v>
      </c>
      <c r="BC107" s="42">
        <f t="shared" si="4"/>
        <v>8.6663550673833453E-2</v>
      </c>
      <c r="BD107" s="99"/>
    </row>
    <row r="108" spans="1:56" x14ac:dyDescent="0.25">
      <c r="A108" s="98"/>
      <c r="B108" s="57" t="s">
        <v>66</v>
      </c>
      <c r="C108" s="60"/>
      <c r="D108" s="60" t="s">
        <v>812</v>
      </c>
      <c r="E108" s="59">
        <v>68</v>
      </c>
      <c r="F108" s="57">
        <v>20</v>
      </c>
      <c r="G108" s="57" t="s">
        <v>69</v>
      </c>
      <c r="H108" s="126">
        <v>499</v>
      </c>
      <c r="I108" s="60" t="s">
        <v>479</v>
      </c>
      <c r="J108" s="60" t="s">
        <v>91</v>
      </c>
      <c r="K108" s="60" t="s">
        <v>478</v>
      </c>
      <c r="L108" s="59">
        <v>23</v>
      </c>
      <c r="M108" s="57">
        <v>9</v>
      </c>
      <c r="N108" s="57" t="s">
        <v>69</v>
      </c>
      <c r="AF108" s="61">
        <v>77242.7</v>
      </c>
      <c r="AG108" s="61" t="s">
        <v>851</v>
      </c>
      <c r="AY108" s="127"/>
      <c r="AZ108" s="57">
        <v>1916.6368262115379</v>
      </c>
      <c r="BA108" s="57">
        <v>26.000752630065481</v>
      </c>
      <c r="BB108" s="62">
        <v>49834</v>
      </c>
      <c r="BC108" s="42">
        <f t="shared" si="4"/>
        <v>0.80876243151307425</v>
      </c>
      <c r="BD108" s="99"/>
    </row>
    <row r="109" spans="1:56" x14ac:dyDescent="0.25">
      <c r="A109" s="98"/>
      <c r="B109" s="57" t="s">
        <v>66</v>
      </c>
      <c r="C109" s="60"/>
      <c r="D109" s="60" t="s">
        <v>812</v>
      </c>
      <c r="E109" s="59">
        <v>43</v>
      </c>
      <c r="F109" s="57">
        <v>20</v>
      </c>
      <c r="G109" s="57" t="s">
        <v>69</v>
      </c>
      <c r="H109" s="126">
        <v>399</v>
      </c>
      <c r="I109" s="60" t="s">
        <v>486</v>
      </c>
      <c r="J109" s="60" t="s">
        <v>91</v>
      </c>
      <c r="K109" s="60" t="s">
        <v>75</v>
      </c>
      <c r="L109" s="59">
        <v>12</v>
      </c>
      <c r="M109" s="57">
        <v>9</v>
      </c>
      <c r="N109" s="57" t="s">
        <v>69</v>
      </c>
      <c r="AF109" s="61">
        <v>27047.5</v>
      </c>
      <c r="AG109" s="61" t="s">
        <v>851</v>
      </c>
      <c r="AY109" s="127"/>
      <c r="AZ109" s="57">
        <v>754.65474428303401</v>
      </c>
      <c r="BA109" s="57">
        <v>23.123156823957313</v>
      </c>
      <c r="BB109" s="62">
        <v>17450</v>
      </c>
      <c r="BC109" s="42">
        <f t="shared" si="4"/>
        <v>0.28319830697722731</v>
      </c>
      <c r="BD109" s="99"/>
    </row>
    <row r="110" spans="1:56" x14ac:dyDescent="0.25">
      <c r="A110" s="98"/>
      <c r="B110" s="57" t="s">
        <v>66</v>
      </c>
      <c r="C110" s="60"/>
      <c r="D110" s="60" t="s">
        <v>812</v>
      </c>
      <c r="E110" s="59">
        <v>28</v>
      </c>
      <c r="F110" s="57">
        <v>20</v>
      </c>
      <c r="G110" s="57" t="s">
        <v>69</v>
      </c>
      <c r="H110" s="126">
        <v>2999</v>
      </c>
      <c r="I110" s="60" t="s">
        <v>487</v>
      </c>
      <c r="J110" s="60" t="s">
        <v>488</v>
      </c>
      <c r="K110" s="60" t="s">
        <v>489</v>
      </c>
      <c r="L110" s="59">
        <v>44</v>
      </c>
      <c r="M110" s="57">
        <v>9</v>
      </c>
      <c r="N110" s="57" t="s">
        <v>69</v>
      </c>
      <c r="AF110" s="61">
        <v>102264.35</v>
      </c>
      <c r="AG110" s="61">
        <v>44365.58</v>
      </c>
      <c r="AY110" s="127"/>
      <c r="AZ110" s="57">
        <v>3068.9028193761178</v>
      </c>
      <c r="BA110" s="57">
        <v>21.498562803436236</v>
      </c>
      <c r="BB110" s="62">
        <v>65977</v>
      </c>
      <c r="BC110" s="42">
        <f t="shared" si="4"/>
        <v>1.0707492664433538</v>
      </c>
      <c r="BD110" s="99"/>
    </row>
    <row r="111" spans="1:56" x14ac:dyDescent="0.25">
      <c r="A111" s="98"/>
      <c r="B111" s="57" t="s">
        <v>66</v>
      </c>
      <c r="C111" s="60"/>
      <c r="D111" s="60" t="s">
        <v>812</v>
      </c>
      <c r="E111" s="59">
        <v>54</v>
      </c>
      <c r="F111" s="57">
        <v>20</v>
      </c>
      <c r="G111" s="57" t="s">
        <v>69</v>
      </c>
      <c r="H111" s="126">
        <v>499</v>
      </c>
      <c r="I111" s="60" t="s">
        <v>490</v>
      </c>
      <c r="J111" s="60" t="s">
        <v>91</v>
      </c>
      <c r="K111" s="60" t="s">
        <v>491</v>
      </c>
      <c r="L111" s="59">
        <v>34</v>
      </c>
      <c r="M111" s="57">
        <v>9</v>
      </c>
      <c r="N111" s="57" t="s">
        <v>69</v>
      </c>
      <c r="AF111" s="61">
        <v>44973.25</v>
      </c>
      <c r="AG111" s="61" t="s">
        <v>851</v>
      </c>
      <c r="AY111" s="127"/>
      <c r="AZ111" s="57">
        <v>1390.1484590378609</v>
      </c>
      <c r="BA111" s="57">
        <v>20.871871497869833</v>
      </c>
      <c r="BB111" s="62">
        <v>29015</v>
      </c>
      <c r="BC111" s="42">
        <f t="shared" si="4"/>
        <v>0.4708881877905014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4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</f>
        <v>615620.50999999989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4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4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4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4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4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4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4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4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4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4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4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4"/>
        <v>7.8273090805224488E-2</v>
      </c>
      <c r="BD124" s="99"/>
    </row>
    <row r="125" spans="1:56" ht="27.6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4"/>
        <v>0</v>
      </c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4"/>
        <v>0.2517624834462881</v>
      </c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4"/>
        <v>0.24483264521824935</v>
      </c>
      <c r="BD127" s="99"/>
    </row>
    <row r="128" spans="1:56" x14ac:dyDescent="0.3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4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4"/>
        <v>0.61949832515385217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4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4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4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4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ref="BC134:BC165" si="5">BB134/(5280*11.67)</f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5"/>
        <v>0.2020364311495417</v>
      </c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5"/>
        <v>0.58421619796941138</v>
      </c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5"/>
        <v>0.54737607436836233</v>
      </c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5"/>
        <v>7.5092181454649326E-2</v>
      </c>
      <c r="BD138" s="99"/>
    </row>
    <row r="139" spans="1:56" x14ac:dyDescent="0.3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5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5"/>
        <v>1.6580003115992834</v>
      </c>
      <c r="BD140" s="99"/>
    </row>
    <row r="141" spans="1:56" x14ac:dyDescent="0.3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5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5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5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5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5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5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5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5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5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5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5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5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5"/>
        <v>0.34571291319363301</v>
      </c>
      <c r="BD153" s="99"/>
    </row>
    <row r="154" spans="1:56" s="22" customFormat="1" x14ac:dyDescent="0.25">
      <c r="A154" s="114"/>
      <c r="B154" s="22" t="s">
        <v>74</v>
      </c>
      <c r="D154" s="22" t="s">
        <v>817</v>
      </c>
      <c r="G154" s="168">
        <v>2300</v>
      </c>
      <c r="H154" s="169">
        <v>2508</v>
      </c>
      <c r="I154" s="28" t="s">
        <v>101</v>
      </c>
      <c r="J154" s="28" t="s">
        <v>545</v>
      </c>
      <c r="K154" s="28" t="s">
        <v>546</v>
      </c>
      <c r="L154" s="29">
        <v>24</v>
      </c>
      <c r="M154" s="22">
        <v>13</v>
      </c>
      <c r="N154" s="57" t="s">
        <v>71</v>
      </c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61">
        <v>72616.5</v>
      </c>
      <c r="AG154" s="61" t="s">
        <v>853</v>
      </c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127"/>
      <c r="AZ154" s="22">
        <v>2200.5174601372601</v>
      </c>
      <c r="BA154" s="22">
        <v>19.999841308805074</v>
      </c>
      <c r="BB154" s="22">
        <v>44010</v>
      </c>
      <c r="BC154" s="185">
        <f t="shared" si="5"/>
        <v>0.71424398223884089</v>
      </c>
      <c r="BD154" s="203"/>
    </row>
    <row r="155" spans="1:56" x14ac:dyDescent="0.25">
      <c r="A155" s="98"/>
      <c r="E155" s="58"/>
      <c r="G155" s="121"/>
      <c r="H155" s="122"/>
      <c r="I155" s="103" t="s">
        <v>281</v>
      </c>
      <c r="J155" s="103" t="s">
        <v>551</v>
      </c>
      <c r="K155" s="103"/>
      <c r="L155" s="84"/>
      <c r="M155" s="57">
        <v>13</v>
      </c>
      <c r="AB155" s="59"/>
      <c r="AF155" s="61">
        <v>39000</v>
      </c>
      <c r="AI155" s="57" t="s">
        <v>123</v>
      </c>
      <c r="AJ155" s="59" t="s">
        <v>282</v>
      </c>
      <c r="AK155" s="61">
        <v>14000</v>
      </c>
      <c r="AM155" s="57" t="s">
        <v>552</v>
      </c>
      <c r="AN155" s="61">
        <v>25000</v>
      </c>
      <c r="AY155" s="128"/>
      <c r="AZ155" s="62"/>
      <c r="BA155" s="62"/>
      <c r="BB155" s="100"/>
      <c r="BC155" s="42">
        <f t="shared" si="5"/>
        <v>0</v>
      </c>
      <c r="BD155" s="99"/>
    </row>
    <row r="156" spans="1:56" x14ac:dyDescent="0.25">
      <c r="A156" s="98"/>
      <c r="B156" s="57" t="s">
        <v>66</v>
      </c>
      <c r="G156" s="125">
        <v>5500</v>
      </c>
      <c r="H156" s="126">
        <v>5699</v>
      </c>
      <c r="I156" s="60" t="s">
        <v>553</v>
      </c>
      <c r="J156" s="60" t="s">
        <v>554</v>
      </c>
      <c r="K156" s="60" t="s">
        <v>555</v>
      </c>
      <c r="L156" s="59">
        <v>45</v>
      </c>
      <c r="M156" s="57">
        <v>13</v>
      </c>
      <c r="N156" s="57" t="s">
        <v>69</v>
      </c>
      <c r="AF156" s="61">
        <v>40177.550000000003</v>
      </c>
      <c r="AY156" s="127"/>
      <c r="AZ156" s="57">
        <v>1224.0017344761241</v>
      </c>
      <c r="BA156" s="57">
        <v>21.178074564653034</v>
      </c>
      <c r="BB156" s="62">
        <v>25921</v>
      </c>
      <c r="BC156" s="42">
        <f t="shared" si="5"/>
        <v>0.42067526161356494</v>
      </c>
      <c r="BD156" s="99"/>
    </row>
    <row r="157" spans="1:56" x14ac:dyDescent="0.25">
      <c r="A157" s="98"/>
      <c r="B157" s="57" t="s">
        <v>66</v>
      </c>
      <c r="G157" s="196">
        <v>1000</v>
      </c>
      <c r="H157" s="197">
        <v>1099</v>
      </c>
      <c r="I157" s="60" t="s">
        <v>556</v>
      </c>
      <c r="J157" s="60" t="s">
        <v>553</v>
      </c>
      <c r="K157" s="60" t="s">
        <v>75</v>
      </c>
      <c r="L157" s="59">
        <v>61</v>
      </c>
      <c r="M157" s="57">
        <v>13</v>
      </c>
      <c r="N157" s="57" t="s">
        <v>69</v>
      </c>
      <c r="AF157" s="61">
        <v>5869.85</v>
      </c>
      <c r="AY157" s="127"/>
      <c r="AZ157" s="57">
        <v>237</v>
      </c>
      <c r="BA157" s="57">
        <v>16</v>
      </c>
      <c r="BB157" s="62">
        <v>3787</v>
      </c>
      <c r="BC157" s="42">
        <f t="shared" si="5"/>
        <v>6.1459712809327209E-2</v>
      </c>
      <c r="BD157" s="99"/>
    </row>
    <row r="158" spans="1:56" s="22" customFormat="1" x14ac:dyDescent="0.25">
      <c r="A158" s="114"/>
      <c r="B158" s="22" t="s">
        <v>74</v>
      </c>
      <c r="D158" s="22" t="s">
        <v>817</v>
      </c>
      <c r="G158" s="168">
        <v>1600</v>
      </c>
      <c r="H158" s="169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57" t="s">
        <v>102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200510.76476210967</v>
      </c>
      <c r="AG158" s="61" t="s">
        <v>853</v>
      </c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137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5"/>
        <v>1.9721909911031881</v>
      </c>
      <c r="BD158" s="203"/>
    </row>
    <row r="159" spans="1:56" x14ac:dyDescent="0.25">
      <c r="A159" s="98"/>
      <c r="B159" s="57" t="s">
        <v>74</v>
      </c>
      <c r="D159" s="57" t="s">
        <v>818</v>
      </c>
      <c r="F159" s="57"/>
      <c r="G159" s="138">
        <v>9500</v>
      </c>
      <c r="H159" s="139">
        <v>10699</v>
      </c>
      <c r="I159" s="60" t="s">
        <v>562</v>
      </c>
      <c r="J159" s="60" t="s">
        <v>557</v>
      </c>
      <c r="K159" s="60" t="s">
        <v>257</v>
      </c>
      <c r="L159" s="59">
        <v>40</v>
      </c>
      <c r="M159" s="57">
        <v>13</v>
      </c>
      <c r="N159" s="57" t="s">
        <v>102</v>
      </c>
      <c r="AF159" s="61">
        <v>275416.34999999998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8596.7383770901797</v>
      </c>
      <c r="BA159" s="57">
        <v>19.416549937686796</v>
      </c>
      <c r="BB159" s="57">
        <v>166919</v>
      </c>
      <c r="BC159" s="42">
        <f t="shared" si="5"/>
        <v>2.7089500402482409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5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5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5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5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5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5"/>
        <v>1.7585073095998547</v>
      </c>
      <c r="BD165" s="99"/>
    </row>
    <row r="166" spans="1:56" x14ac:dyDescent="0.25">
      <c r="A166" s="114"/>
      <c r="B166" s="22" t="s">
        <v>74</v>
      </c>
      <c r="C166" s="22"/>
      <c r="D166" s="22" t="s">
        <v>817</v>
      </c>
      <c r="E166" s="22"/>
      <c r="F166" s="22"/>
      <c r="G166" s="168">
        <v>5100</v>
      </c>
      <c r="H166" s="169">
        <v>5699</v>
      </c>
      <c r="I166" s="28" t="s">
        <v>101</v>
      </c>
      <c r="J166" s="28" t="s">
        <v>259</v>
      </c>
      <c r="K166" s="28" t="s">
        <v>100</v>
      </c>
      <c r="L166" s="29">
        <v>18.537308808634339</v>
      </c>
      <c r="M166" s="22">
        <v>14</v>
      </c>
      <c r="N166" s="57" t="s">
        <v>102</v>
      </c>
      <c r="AF166" s="61">
        <v>117573.99375149999</v>
      </c>
      <c r="AH166" s="57" t="s">
        <v>848</v>
      </c>
      <c r="AJ166" s="57"/>
      <c r="AK166" s="57"/>
      <c r="AL166" s="57"/>
      <c r="AN166" s="57"/>
      <c r="AO166" s="57"/>
      <c r="AQ166" s="57"/>
      <c r="AR166" s="57"/>
      <c r="AT166" s="57"/>
      <c r="AU166" s="57"/>
      <c r="AY166" s="127"/>
      <c r="AZ166" s="22">
        <v>3562.8482954999999</v>
      </c>
      <c r="BA166" s="22">
        <v>20</v>
      </c>
      <c r="BB166" s="22">
        <v>71256.965909999999</v>
      </c>
      <c r="BC166" s="185">
        <f t="shared" ref="BC166:BC183" si="6">BB166/(5280*11.67)</f>
        <v>1.156438516105788</v>
      </c>
      <c r="BD166" s="99"/>
    </row>
    <row r="167" spans="1:56" x14ac:dyDescent="0.25">
      <c r="A167" s="98"/>
      <c r="B167" s="57" t="s">
        <v>66</v>
      </c>
      <c r="D167" s="57" t="s">
        <v>819</v>
      </c>
      <c r="G167" s="148">
        <v>9900</v>
      </c>
      <c r="H167" s="136">
        <v>9999</v>
      </c>
      <c r="I167" s="60" t="s">
        <v>569</v>
      </c>
      <c r="J167" s="60" t="s">
        <v>570</v>
      </c>
      <c r="K167" s="60" t="s">
        <v>75</v>
      </c>
      <c r="L167" s="59">
        <v>64</v>
      </c>
      <c r="M167" s="57">
        <v>14</v>
      </c>
      <c r="N167" s="57" t="s">
        <v>69</v>
      </c>
      <c r="AF167" s="61">
        <v>27546.600000000002</v>
      </c>
      <c r="AG167" s="61" t="s">
        <v>854</v>
      </c>
      <c r="AY167" s="127"/>
      <c r="AZ167" s="57">
        <v>740.5</v>
      </c>
      <c r="BA167" s="57">
        <v>24</v>
      </c>
      <c r="BB167" s="62">
        <v>17772</v>
      </c>
      <c r="BC167" s="42">
        <f t="shared" si="6"/>
        <v>0.28842408662460078</v>
      </c>
      <c r="BD167" s="99"/>
    </row>
    <row r="168" spans="1:56" x14ac:dyDescent="0.25">
      <c r="A168" s="98"/>
      <c r="B168" s="57" t="s">
        <v>66</v>
      </c>
      <c r="D168" s="57" t="s">
        <v>819</v>
      </c>
      <c r="G168" s="125">
        <v>9900</v>
      </c>
      <c r="H168" s="126">
        <v>9999</v>
      </c>
      <c r="I168" s="60" t="s">
        <v>570</v>
      </c>
      <c r="J168" s="60" t="s">
        <v>571</v>
      </c>
      <c r="K168" s="60" t="s">
        <v>569</v>
      </c>
      <c r="L168" s="59">
        <v>66.376872348408313</v>
      </c>
      <c r="M168" s="57">
        <v>14</v>
      </c>
      <c r="N168" s="57" t="s">
        <v>69</v>
      </c>
      <c r="AF168" s="61">
        <v>51557.711999999621</v>
      </c>
      <c r="AG168" s="61">
        <v>41397.86</v>
      </c>
      <c r="AY168" s="127"/>
      <c r="AZ168" s="57">
        <v>1385.95999999999</v>
      </c>
      <c r="BA168" s="57">
        <v>24</v>
      </c>
      <c r="BB168" s="62">
        <v>33263.039999999753</v>
      </c>
      <c r="BC168" s="42">
        <f t="shared" si="6"/>
        <v>0.53983017839058567</v>
      </c>
      <c r="BD168" s="99"/>
    </row>
    <row r="169" spans="1:56" s="22" customFormat="1" x14ac:dyDescent="0.25">
      <c r="A169" s="98"/>
      <c r="B169" s="57" t="s">
        <v>74</v>
      </c>
      <c r="C169" s="57"/>
      <c r="D169" s="57"/>
      <c r="E169" s="57"/>
      <c r="F169" s="57"/>
      <c r="G169" s="138">
        <v>5800</v>
      </c>
      <c r="H169" s="139">
        <v>7399</v>
      </c>
      <c r="I169" s="60" t="s">
        <v>572</v>
      </c>
      <c r="J169" s="60" t="s">
        <v>89</v>
      </c>
      <c r="K169" s="60" t="s">
        <v>573</v>
      </c>
      <c r="L169" s="59">
        <v>48.635784391733381</v>
      </c>
      <c r="M169" s="57">
        <v>14</v>
      </c>
      <c r="N169" s="57" t="s">
        <v>71</v>
      </c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1">
        <v>270507.33493627777</v>
      </c>
      <c r="AG169" s="61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127"/>
      <c r="AZ169" s="57">
        <v>7713.7136070599945</v>
      </c>
      <c r="BA169" s="57">
        <v>21.636363636363637</v>
      </c>
      <c r="BB169" s="57">
        <v>163943.83935531988</v>
      </c>
      <c r="BC169" s="42">
        <f t="shared" si="6"/>
        <v>2.6606657733394337</v>
      </c>
      <c r="BD169" s="203"/>
    </row>
    <row r="170" spans="1:56" x14ac:dyDescent="0.25">
      <c r="A170" s="98"/>
      <c r="B170" s="57" t="s">
        <v>66</v>
      </c>
      <c r="D170" s="57" t="s">
        <v>819</v>
      </c>
      <c r="G170" s="125">
        <v>5900</v>
      </c>
      <c r="H170" s="126">
        <v>6199</v>
      </c>
      <c r="I170" s="60" t="s">
        <v>574</v>
      </c>
      <c r="J170" s="60" t="s">
        <v>575</v>
      </c>
      <c r="K170" s="60" t="s">
        <v>576</v>
      </c>
      <c r="L170" s="59">
        <v>45</v>
      </c>
      <c r="M170" s="57">
        <v>14</v>
      </c>
      <c r="N170" s="57" t="s">
        <v>69</v>
      </c>
      <c r="AF170" s="61">
        <v>75560.95</v>
      </c>
      <c r="AG170" s="61" t="s">
        <v>854</v>
      </c>
      <c r="AY170" s="127"/>
      <c r="AZ170" s="57">
        <v>2151.3633841785499</v>
      </c>
      <c r="BA170" s="57">
        <v>22.659584316860407</v>
      </c>
      <c r="BB170" s="62">
        <v>48749</v>
      </c>
      <c r="BC170" s="42">
        <f t="shared" si="6"/>
        <v>0.79115382617953312</v>
      </c>
      <c r="BD170" s="99"/>
    </row>
    <row r="171" spans="1:56" x14ac:dyDescent="0.25">
      <c r="A171" s="98"/>
      <c r="B171" s="57" t="s">
        <v>66</v>
      </c>
      <c r="D171" s="57" t="s">
        <v>819</v>
      </c>
      <c r="G171" s="125">
        <v>10000</v>
      </c>
      <c r="H171" s="126">
        <v>10199</v>
      </c>
      <c r="I171" s="60" t="s">
        <v>261</v>
      </c>
      <c r="J171" s="60" t="s">
        <v>577</v>
      </c>
      <c r="K171" s="60" t="s">
        <v>576</v>
      </c>
      <c r="L171" s="59">
        <v>41</v>
      </c>
      <c r="M171" s="57">
        <v>14</v>
      </c>
      <c r="N171" s="57" t="s">
        <v>69</v>
      </c>
      <c r="AF171" s="61">
        <v>49395.4</v>
      </c>
      <c r="AG171" s="61" t="s">
        <v>854</v>
      </c>
      <c r="AY171" s="127"/>
      <c r="AZ171" s="57">
        <v>1327.8536171704991</v>
      </c>
      <c r="BA171" s="57">
        <v>24.000386479278578</v>
      </c>
      <c r="BB171" s="62">
        <v>31868</v>
      </c>
      <c r="BC171" s="42">
        <f t="shared" si="6"/>
        <v>0.51718989379657765</v>
      </c>
      <c r="BD171" s="99"/>
    </row>
    <row r="172" spans="1:56" x14ac:dyDescent="0.25">
      <c r="A172" s="98"/>
      <c r="B172" s="57" t="s">
        <v>66</v>
      </c>
      <c r="D172" s="57" t="s">
        <v>819</v>
      </c>
      <c r="G172" s="125">
        <v>9413</v>
      </c>
      <c r="H172" s="126">
        <v>9999</v>
      </c>
      <c r="I172" s="60" t="s">
        <v>575</v>
      </c>
      <c r="J172" s="60" t="s">
        <v>578</v>
      </c>
      <c r="K172" s="60" t="s">
        <v>262</v>
      </c>
      <c r="L172" s="59">
        <v>43</v>
      </c>
      <c r="M172" s="57">
        <v>14</v>
      </c>
      <c r="N172" s="57" t="s">
        <v>69</v>
      </c>
      <c r="AF172" s="61">
        <v>53543.200000000004</v>
      </c>
      <c r="AG172" s="61" t="s">
        <v>854</v>
      </c>
      <c r="AY172" s="127"/>
      <c r="AZ172" s="57">
        <v>1439.3365464509859</v>
      </c>
      <c r="BA172" s="57">
        <v>24.000641187899117</v>
      </c>
      <c r="BB172" s="62">
        <v>34544</v>
      </c>
      <c r="BC172" s="42">
        <f t="shared" si="6"/>
        <v>0.56061904390953232</v>
      </c>
      <c r="BD172" s="99"/>
    </row>
    <row r="173" spans="1:56" x14ac:dyDescent="0.25">
      <c r="A173" s="98"/>
      <c r="B173" s="57" t="s">
        <v>66</v>
      </c>
      <c r="D173" s="57" t="s">
        <v>819</v>
      </c>
      <c r="G173" s="125">
        <v>5900</v>
      </c>
      <c r="H173" s="126">
        <v>6099</v>
      </c>
      <c r="I173" s="60" t="s">
        <v>578</v>
      </c>
      <c r="J173" s="60" t="s">
        <v>575</v>
      </c>
      <c r="K173" s="60" t="s">
        <v>258</v>
      </c>
      <c r="L173" s="59">
        <v>54</v>
      </c>
      <c r="M173" s="57">
        <v>14</v>
      </c>
      <c r="N173" s="57" t="s">
        <v>69</v>
      </c>
      <c r="AF173" s="61">
        <v>37764.200000000004</v>
      </c>
      <c r="AG173" s="61" t="s">
        <v>854</v>
      </c>
      <c r="AY173" s="127"/>
      <c r="AZ173" s="57">
        <v>1015.16605345638</v>
      </c>
      <c r="BA173" s="57">
        <v>24</v>
      </c>
      <c r="BB173" s="62">
        <v>24364</v>
      </c>
      <c r="BC173" s="42">
        <f t="shared" si="6"/>
        <v>0.39540650723170007</v>
      </c>
      <c r="BD173" s="99"/>
    </row>
    <row r="174" spans="1:56" x14ac:dyDescent="0.25">
      <c r="A174" s="98"/>
      <c r="B174" s="57" t="s">
        <v>66</v>
      </c>
      <c r="D174" s="57" t="s">
        <v>819</v>
      </c>
      <c r="G174" s="125">
        <v>5900</v>
      </c>
      <c r="H174" s="126">
        <v>6099</v>
      </c>
      <c r="I174" s="60" t="s">
        <v>580</v>
      </c>
      <c r="J174" s="60" t="s">
        <v>575</v>
      </c>
      <c r="K174" s="60" t="s">
        <v>258</v>
      </c>
      <c r="L174" s="59">
        <v>52</v>
      </c>
      <c r="M174" s="57">
        <v>14</v>
      </c>
      <c r="N174" s="57" t="s">
        <v>69</v>
      </c>
      <c r="AF174" s="61">
        <v>49198.55</v>
      </c>
      <c r="AG174" s="61" t="s">
        <v>854</v>
      </c>
      <c r="AY174" s="127"/>
      <c r="AZ174" s="57">
        <v>1322.5462769738799</v>
      </c>
      <c r="BA174" s="57">
        <v>24</v>
      </c>
      <c r="BB174" s="62">
        <v>31741</v>
      </c>
      <c r="BC174" s="42">
        <f t="shared" si="6"/>
        <v>0.51512879437043968</v>
      </c>
      <c r="BD174" s="99"/>
    </row>
    <row r="175" spans="1:56" x14ac:dyDescent="0.25">
      <c r="A175" s="98"/>
      <c r="B175" s="57" t="s">
        <v>66</v>
      </c>
      <c r="D175" s="57" t="s">
        <v>819</v>
      </c>
      <c r="G175" s="125">
        <v>9900</v>
      </c>
      <c r="H175" s="126">
        <v>10199</v>
      </c>
      <c r="I175" s="60" t="s">
        <v>576</v>
      </c>
      <c r="J175" s="60" t="s">
        <v>574</v>
      </c>
      <c r="K175" s="60" t="s">
        <v>75</v>
      </c>
      <c r="L175" s="59">
        <v>42</v>
      </c>
      <c r="M175" s="57">
        <v>14</v>
      </c>
      <c r="N175" s="57" t="s">
        <v>69</v>
      </c>
      <c r="AF175" s="61">
        <v>85848.3</v>
      </c>
      <c r="AG175" s="61" t="s">
        <v>854</v>
      </c>
      <c r="AY175" s="127"/>
      <c r="AZ175" s="57">
        <v>2307.714431734551</v>
      </c>
      <c r="BA175" s="57">
        <v>24.000369906414345</v>
      </c>
      <c r="BB175" s="62">
        <v>55386</v>
      </c>
      <c r="BC175" s="42">
        <f t="shared" si="6"/>
        <v>0.89886655760691747</v>
      </c>
      <c r="BD175" s="99"/>
    </row>
    <row r="176" spans="1:56" x14ac:dyDescent="0.25">
      <c r="A176" s="98"/>
      <c r="B176" s="57" t="s">
        <v>66</v>
      </c>
      <c r="D176" s="57" t="s">
        <v>819</v>
      </c>
      <c r="G176" s="125">
        <v>6000</v>
      </c>
      <c r="H176" s="126">
        <v>6199</v>
      </c>
      <c r="I176" s="60" t="s">
        <v>577</v>
      </c>
      <c r="J176" s="60" t="s">
        <v>261</v>
      </c>
      <c r="K176" s="60" t="s">
        <v>576</v>
      </c>
      <c r="L176" s="59">
        <v>60</v>
      </c>
      <c r="M176" s="57">
        <v>14</v>
      </c>
      <c r="N176" s="57" t="s">
        <v>69</v>
      </c>
      <c r="AF176" s="61">
        <v>29284.15</v>
      </c>
      <c r="AG176" s="61" t="s">
        <v>854</v>
      </c>
      <c r="AY176" s="127"/>
      <c r="AZ176" s="57">
        <v>787.22746659100301</v>
      </c>
      <c r="BA176" s="57">
        <v>23.999416689326072</v>
      </c>
      <c r="BB176" s="62">
        <v>18893</v>
      </c>
      <c r="BC176" s="42">
        <f t="shared" si="6"/>
        <v>0.30661694061436995</v>
      </c>
      <c r="BD176" s="99"/>
    </row>
    <row r="177" spans="1:56" ht="27.6" x14ac:dyDescent="0.3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6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6"/>
        <v>1.1831632520578526</v>
      </c>
      <c r="BD178" s="99"/>
    </row>
    <row r="179" spans="1:56" x14ac:dyDescent="0.25">
      <c r="A179" s="98"/>
      <c r="B179" s="57" t="s">
        <v>66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6"/>
        <v>0.57743242190542965</v>
      </c>
      <c r="BD179" s="99"/>
    </row>
    <row r="180" spans="1:56" x14ac:dyDescent="0.25">
      <c r="A180" s="98"/>
      <c r="B180" s="57" t="s">
        <v>66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6"/>
        <v>1.2185804055984004</v>
      </c>
      <c r="BD180" s="99"/>
    </row>
    <row r="181" spans="1:56" x14ac:dyDescent="0.25">
      <c r="A181" s="98"/>
      <c r="B181" s="57" t="s">
        <v>66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6"/>
        <v>0.15185596323128459</v>
      </c>
      <c r="BD181" s="99"/>
    </row>
    <row r="182" spans="1:56" x14ac:dyDescent="0.25">
      <c r="A182" s="98"/>
      <c r="B182" s="57" t="s">
        <v>66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6"/>
        <v>0.56813313079379923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6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16" si="7">BB185/(5280*11.67)</f>
        <v>0.81540014541299888</v>
      </c>
      <c r="BD185" s="99"/>
    </row>
    <row r="186" spans="1:56" x14ac:dyDescent="0.25">
      <c r="A186" s="98"/>
      <c r="B186" s="57" t="s">
        <v>66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7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7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7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7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7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7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7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7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7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57" t="s">
        <v>73</v>
      </c>
      <c r="AF195" s="61">
        <v>412647.64972782659</v>
      </c>
      <c r="AH195" s="57" t="s">
        <v>848</v>
      </c>
      <c r="AJ195" s="57"/>
      <c r="AK195" s="57"/>
      <c r="AL195" s="57"/>
      <c r="AN195" s="57"/>
      <c r="AO195" s="57"/>
      <c r="AQ195" s="57"/>
      <c r="AR195" s="57"/>
      <c r="AT195" s="57"/>
      <c r="AU195" s="57"/>
      <c r="AY195" s="127"/>
      <c r="AZ195" s="22">
        <v>10499.632477709978</v>
      </c>
      <c r="BA195" s="22">
        <v>23.1</v>
      </c>
      <c r="BB195" s="22">
        <v>235798.65698732948</v>
      </c>
      <c r="BC195" s="185">
        <f t="shared" si="7"/>
        <v>3.8268069023676592</v>
      </c>
      <c r="BD195" s="99"/>
    </row>
    <row r="196" spans="1:56" x14ac:dyDescent="0.3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AF196" s="61">
        <v>110000</v>
      </c>
      <c r="AH196" s="57" t="s">
        <v>848</v>
      </c>
      <c r="AI196" s="57" t="s">
        <v>123</v>
      </c>
      <c r="AJ196" s="57" t="s">
        <v>603</v>
      </c>
      <c r="AK196" s="57">
        <v>110000</v>
      </c>
      <c r="AL196" s="57"/>
      <c r="AN196" s="57"/>
      <c r="AO196" s="57"/>
      <c r="AQ196" s="57"/>
      <c r="AR196" s="57"/>
      <c r="AT196" s="57"/>
      <c r="AU196" s="57"/>
      <c r="AY196" s="105"/>
      <c r="AZ196" s="22"/>
      <c r="BA196" s="22"/>
      <c r="BB196" s="22"/>
      <c r="BC196" s="185">
        <f t="shared" si="7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7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7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7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7"/>
        <v>0.42484614785385993</v>
      </c>
      <c r="BD200" s="203"/>
    </row>
    <row r="201" spans="1:56" s="22" customFormat="1" x14ac:dyDescent="0.3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7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7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7"/>
        <v>0.45370153981979178</v>
      </c>
      <c r="BD203" s="99"/>
    </row>
    <row r="204" spans="1:56" x14ac:dyDescent="0.25">
      <c r="A204" s="98"/>
      <c r="B204" s="57" t="s">
        <v>66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7"/>
        <v>0.32967853340603986</v>
      </c>
      <c r="BD204" s="99"/>
    </row>
    <row r="205" spans="1:56" x14ac:dyDescent="0.25">
      <c r="A205" s="98"/>
      <c r="B205" s="57" t="s">
        <v>66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7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7"/>
        <v>0.49914310197086548</v>
      </c>
      <c r="BD206" s="99"/>
    </row>
    <row r="207" spans="1:56" x14ac:dyDescent="0.25">
      <c r="B207" s="57" t="s">
        <v>66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7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7"/>
        <v>2.0462822310508688</v>
      </c>
    </row>
    <row r="209" spans="2:55" x14ac:dyDescent="0.25">
      <c r="B209" s="57" t="s">
        <v>66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7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7"/>
        <v>0.14460154241645246</v>
      </c>
    </row>
    <row r="211" spans="2:55" x14ac:dyDescent="0.25">
      <c r="B211" s="57" t="s">
        <v>66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7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7"/>
        <v>0</v>
      </c>
    </row>
    <row r="213" spans="2:55" x14ac:dyDescent="0.25">
      <c r="B213" s="57" t="s">
        <v>66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7"/>
        <v>0.21128703487315312</v>
      </c>
    </row>
    <row r="214" spans="2:55" x14ac:dyDescent="0.25">
      <c r="B214" s="57" t="s">
        <v>66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7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7"/>
        <v>0.34832580301731975</v>
      </c>
    </row>
    <row r="216" spans="2:55" x14ac:dyDescent="0.25">
      <c r="B216" s="57" t="s">
        <v>66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7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ref="BC217:BC248" si="8">BB217/(5280*11.67)</f>
        <v>8.145400015579965E-2</v>
      </c>
    </row>
    <row r="218" spans="2:55" x14ac:dyDescent="0.25">
      <c r="B218" s="57" t="s">
        <v>66</v>
      </c>
      <c r="D218" s="57" t="s">
        <v>779</v>
      </c>
      <c r="G218" s="125">
        <v>4000</v>
      </c>
      <c r="H218" s="126">
        <v>4299</v>
      </c>
      <c r="I218" s="60" t="s">
        <v>625</v>
      </c>
      <c r="J218" s="60" t="s">
        <v>626</v>
      </c>
      <c r="K218" s="60" t="s">
        <v>627</v>
      </c>
      <c r="L218" s="59">
        <v>27.134689635845625</v>
      </c>
      <c r="M218" s="57">
        <v>18</v>
      </c>
      <c r="N218" s="57" t="s">
        <v>69</v>
      </c>
      <c r="AF218" s="61">
        <v>95575.727999999959</v>
      </c>
      <c r="AG218" s="61">
        <v>13210.29</v>
      </c>
      <c r="AY218" s="127"/>
      <c r="AZ218" s="57">
        <v>2569.2399999999993</v>
      </c>
      <c r="BA218" s="57">
        <v>24</v>
      </c>
      <c r="BB218" s="62">
        <v>61661.759999999973</v>
      </c>
      <c r="BC218" s="42">
        <f t="shared" si="8"/>
        <v>1.0007166783516395</v>
      </c>
    </row>
    <row r="219" spans="2:55" x14ac:dyDescent="0.25">
      <c r="B219" s="57" t="s">
        <v>66</v>
      </c>
      <c r="D219" s="57" t="s">
        <v>779</v>
      </c>
      <c r="G219" s="125">
        <v>4300</v>
      </c>
      <c r="H219" s="126">
        <v>4499</v>
      </c>
      <c r="I219" s="60" t="s">
        <v>628</v>
      </c>
      <c r="J219" s="60" t="s">
        <v>629</v>
      </c>
      <c r="K219" s="60" t="s">
        <v>629</v>
      </c>
      <c r="L219" s="59">
        <v>39</v>
      </c>
      <c r="M219" s="57">
        <v>18</v>
      </c>
      <c r="N219" s="57" t="s">
        <v>69</v>
      </c>
      <c r="AF219" s="61">
        <v>86682.2</v>
      </c>
      <c r="AG219" s="61">
        <v>34296.11</v>
      </c>
      <c r="AY219" s="127"/>
      <c r="AZ219" s="57">
        <v>2330.171576077842</v>
      </c>
      <c r="BA219" s="57">
        <v>23.999949434681369</v>
      </c>
      <c r="BB219" s="62">
        <v>55924</v>
      </c>
      <c r="BC219" s="42">
        <f t="shared" si="8"/>
        <v>0.90759782919165954</v>
      </c>
    </row>
    <row r="220" spans="2:55" x14ac:dyDescent="0.25">
      <c r="B220" s="57" t="s">
        <v>66</v>
      </c>
      <c r="D220" s="57" t="s">
        <v>779</v>
      </c>
      <c r="G220" s="125">
        <v>2600</v>
      </c>
      <c r="H220" s="126">
        <v>2699</v>
      </c>
      <c r="I220" s="60" t="s">
        <v>626</v>
      </c>
      <c r="J220" s="60" t="s">
        <v>625</v>
      </c>
      <c r="K220" s="60" t="s">
        <v>283</v>
      </c>
      <c r="L220" s="59">
        <v>24</v>
      </c>
      <c r="M220" s="57">
        <v>18</v>
      </c>
      <c r="N220" s="57" t="s">
        <v>69</v>
      </c>
      <c r="AF220" s="61">
        <v>26379.45</v>
      </c>
      <c r="AG220" s="61" t="s">
        <v>780</v>
      </c>
      <c r="AY220" s="127"/>
      <c r="AZ220" s="57">
        <v>740</v>
      </c>
      <c r="BA220" s="57">
        <v>23</v>
      </c>
      <c r="BB220" s="62">
        <v>17019</v>
      </c>
      <c r="BC220" s="42">
        <f t="shared" si="8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8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8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8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8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8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8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8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Y228" s="127"/>
      <c r="AZ228" s="57">
        <v>554</v>
      </c>
      <c r="BA228" s="57">
        <v>22</v>
      </c>
      <c r="BB228" s="62">
        <v>12197</v>
      </c>
      <c r="BC228" s="42">
        <f t="shared" si="8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Y229" s="127"/>
      <c r="AZ229" s="57">
        <v>552</v>
      </c>
      <c r="BA229" s="57">
        <v>24</v>
      </c>
      <c r="BB229" s="62">
        <v>13241</v>
      </c>
      <c r="BC229" s="42">
        <f t="shared" si="8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8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8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8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v>19877.27</v>
      </c>
      <c r="AY233" s="127"/>
      <c r="AZ233" s="57">
        <v>923</v>
      </c>
      <c r="BA233" s="57">
        <v>34</v>
      </c>
      <c r="BB233" s="62">
        <v>31382</v>
      </c>
      <c r="BC233" s="42">
        <f t="shared" si="8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Y234" s="127"/>
      <c r="AZ234" s="57">
        <v>240</v>
      </c>
      <c r="BA234" s="57">
        <v>22</v>
      </c>
      <c r="BB234" s="62">
        <v>5283</v>
      </c>
      <c r="BC234" s="42">
        <f t="shared" si="8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8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8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Y237" s="127"/>
      <c r="AZ237" s="57">
        <v>1674</v>
      </c>
      <c r="BA237" s="57">
        <v>24</v>
      </c>
      <c r="BB237" s="62">
        <v>40175</v>
      </c>
      <c r="BC237" s="42">
        <f t="shared" si="8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Y238" s="127"/>
      <c r="AZ238" s="57">
        <v>2273</v>
      </c>
      <c r="BA238" s="57">
        <v>24</v>
      </c>
      <c r="BB238" s="62">
        <v>54556</v>
      </c>
      <c r="BC238" s="42">
        <f t="shared" si="8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8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8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8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8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8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8"/>
        <v>9.1223936018280494E-2</v>
      </c>
    </row>
    <row r="245" spans="2:55" x14ac:dyDescent="0.3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8"/>
        <v>0.99135636571369223</v>
      </c>
    </row>
    <row r="246" spans="2:55" x14ac:dyDescent="0.3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8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8"/>
        <v>0.54792786476591104</v>
      </c>
    </row>
    <row r="248" spans="2:55" x14ac:dyDescent="0.3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8"/>
        <v>0.27497013840201501</v>
      </c>
    </row>
    <row r="249" spans="2:55" x14ac:dyDescent="0.3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9">BB249/(5280*11.67)</f>
        <v>0.56169016644595049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9"/>
        <v>0.15914933395653194</v>
      </c>
    </row>
    <row r="251" spans="2:55" x14ac:dyDescent="0.3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9"/>
        <v>0.49029822648074578</v>
      </c>
    </row>
    <row r="252" spans="2:55" ht="14.4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9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9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9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9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9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9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9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86470.31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9"/>
        <v>1.0099224896782737</v>
      </c>
    </row>
    <row r="260" spans="2:55" x14ac:dyDescent="0.3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9"/>
        <v>3.1218353197787647</v>
      </c>
    </row>
    <row r="261" spans="2:55" x14ac:dyDescent="0.25">
      <c r="B261" s="57" t="s">
        <v>66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9"/>
        <v>0.25874100906234582</v>
      </c>
    </row>
    <row r="262" spans="2:55" x14ac:dyDescent="0.25">
      <c r="B262" s="57" t="s">
        <v>66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9"/>
        <v>0.23986653164031058</v>
      </c>
    </row>
    <row r="263" spans="2:55" ht="14.4" thickBot="1" x14ac:dyDescent="0.3">
      <c r="B263" s="57" t="s">
        <v>66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9"/>
        <v>0.29439640622159902</v>
      </c>
    </row>
    <row r="264" spans="2:55" x14ac:dyDescent="0.25">
      <c r="B264" s="57" t="s">
        <v>66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9"/>
        <v>1.0464055724338501</v>
      </c>
    </row>
    <row r="265" spans="2:55" x14ac:dyDescent="0.25">
      <c r="B265" s="57" t="s">
        <v>66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9"/>
        <v>0.21256913609098699</v>
      </c>
    </row>
    <row r="266" spans="2:55" x14ac:dyDescent="0.25">
      <c r="B266" s="57" t="s">
        <v>66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9"/>
        <v>0.18561255225779646</v>
      </c>
    </row>
    <row r="267" spans="2:55" x14ac:dyDescent="0.25">
      <c r="B267" s="57" t="s">
        <v>66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9"/>
        <v>0.14864259562203008</v>
      </c>
    </row>
    <row r="268" spans="2:55" x14ac:dyDescent="0.25">
      <c r="B268" s="57" t="s">
        <v>66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9"/>
        <v>1.0181506582534861</v>
      </c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9"/>
        <v>5.9171405572433854E-2</v>
      </c>
    </row>
    <row r="270" spans="2:55" x14ac:dyDescent="0.25">
      <c r="B270" s="57" t="s">
        <v>66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9"/>
        <v>0.15571849601412585</v>
      </c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9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04" si="10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10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10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10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10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10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10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10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10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10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10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10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10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10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10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10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10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10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10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10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10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10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10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10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10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10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10"/>
        <v>0.36723273869803436</v>
      </c>
    </row>
    <row r="300" spans="2:55" ht="14.4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10"/>
        <v>2.5486711588896678</v>
      </c>
    </row>
    <row r="301" spans="2:55" x14ac:dyDescent="0.3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10"/>
        <v>0.26674196982680276</v>
      </c>
    </row>
    <row r="302" spans="2:55" x14ac:dyDescent="0.3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10"/>
        <v>0.18889083638440965</v>
      </c>
    </row>
    <row r="303" spans="2:55" x14ac:dyDescent="0.3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10"/>
        <v>0.94437303627534996</v>
      </c>
    </row>
    <row r="304" spans="2:55" x14ac:dyDescent="0.3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10"/>
        <v>0.87286749240476746</v>
      </c>
    </row>
    <row r="305" spans="2:55" x14ac:dyDescent="0.3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ref="BC305:BC325" si="11">BB305/(5280*11.67)</f>
        <v>0.15948365402092909</v>
      </c>
    </row>
    <row r="306" spans="2:55" x14ac:dyDescent="0.3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11"/>
        <v>0.52913453299057411</v>
      </c>
    </row>
    <row r="307" spans="2:55" x14ac:dyDescent="0.3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11"/>
        <v>0.92543364233595593</v>
      </c>
    </row>
    <row r="308" spans="2:55" x14ac:dyDescent="0.3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11"/>
        <v>0.64776946846355588</v>
      </c>
    </row>
    <row r="309" spans="2:55" x14ac:dyDescent="0.25">
      <c r="B309" s="57" t="s">
        <v>66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11"/>
        <v>0.47614642569655424</v>
      </c>
    </row>
    <row r="310" spans="2:55" x14ac:dyDescent="0.25">
      <c r="B310" s="57" t="s">
        <v>66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11"/>
        <v>1.6079659058450833</v>
      </c>
    </row>
    <row r="311" spans="2:55" x14ac:dyDescent="0.25">
      <c r="B311" s="57" t="s">
        <v>66</v>
      </c>
      <c r="F311" s="57"/>
      <c r="G311" s="118">
        <v>7900</v>
      </c>
      <c r="H311" s="118">
        <v>8399</v>
      </c>
      <c r="I311" s="60" t="s">
        <v>710</v>
      </c>
      <c r="J311" s="60" t="s">
        <v>721</v>
      </c>
      <c r="K311" s="60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722</v>
      </c>
      <c r="AZ311" s="57">
        <v>3055.009135275654</v>
      </c>
      <c r="BA311" s="57">
        <v>14.946600150143221</v>
      </c>
      <c r="BB311" s="57">
        <v>45662</v>
      </c>
      <c r="BC311" s="42">
        <f t="shared" si="11"/>
        <v>0.74105450390797434</v>
      </c>
    </row>
    <row r="312" spans="2:55" x14ac:dyDescent="0.25">
      <c r="B312" s="57" t="s">
        <v>66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11"/>
        <v>8.4797200799771502E-2</v>
      </c>
    </row>
    <row r="313" spans="2:55" x14ac:dyDescent="0.25">
      <c r="B313" s="57" t="s">
        <v>66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11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11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11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11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11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11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11"/>
        <v>0.81655241359611541</v>
      </c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100</v>
      </c>
      <c r="H320" s="172">
        <v>1099</v>
      </c>
      <c r="I320" s="28" t="s">
        <v>149</v>
      </c>
      <c r="J320" s="28" t="s">
        <v>632</v>
      </c>
      <c r="K320" s="28" t="s">
        <v>738</v>
      </c>
      <c r="L320" s="29">
        <v>45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199070.84999999998</v>
      </c>
      <c r="AG320" s="43" t="s">
        <v>739</v>
      </c>
      <c r="AH320" s="22" t="s">
        <v>801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02" t="s">
        <v>740</v>
      </c>
      <c r="AZ320" s="57">
        <v>5308</v>
      </c>
      <c r="BA320" s="57">
        <v>23</v>
      </c>
      <c r="BB320" s="57">
        <v>120649</v>
      </c>
      <c r="BC320" s="42">
        <f t="shared" si="11"/>
        <v>1.9580282257017476</v>
      </c>
    </row>
    <row r="321" spans="2:55" x14ac:dyDescent="0.25">
      <c r="B321" s="22" t="s">
        <v>66</v>
      </c>
      <c r="C321" s="22"/>
      <c r="D321" s="22" t="s">
        <v>737</v>
      </c>
      <c r="E321" s="22"/>
      <c r="F321" s="22"/>
      <c r="G321" s="172">
        <v>3800</v>
      </c>
      <c r="H321" s="172">
        <v>4299</v>
      </c>
      <c r="I321" s="28" t="s">
        <v>738</v>
      </c>
      <c r="J321" s="28" t="s">
        <v>746</v>
      </c>
      <c r="K321" s="28" t="s">
        <v>747</v>
      </c>
      <c r="L321" s="29">
        <v>38</v>
      </c>
      <c r="M321" s="22">
        <v>26</v>
      </c>
      <c r="N321" s="22" t="s">
        <v>71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217118.55</v>
      </c>
      <c r="AG321" s="43">
        <f>404228.2+10944.15</f>
        <v>415172.35000000003</v>
      </c>
      <c r="AH321" s="22" t="s">
        <v>809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2633.6159911301352</v>
      </c>
      <c r="BA321" s="57">
        <v>49.964383738243285</v>
      </c>
      <c r="BB321" s="57">
        <v>131587</v>
      </c>
      <c r="BC321" s="42">
        <f t="shared" si="11"/>
        <v>2.135542442419049</v>
      </c>
    </row>
    <row r="322" spans="2:55" x14ac:dyDescent="0.3">
      <c r="B322" s="57" t="s">
        <v>66</v>
      </c>
      <c r="D322" s="57" t="s">
        <v>860</v>
      </c>
      <c r="F322" s="57"/>
      <c r="G322" s="57"/>
      <c r="H322" s="57"/>
      <c r="I322" s="60" t="s">
        <v>734</v>
      </c>
      <c r="J322" s="60" t="s">
        <v>735</v>
      </c>
      <c r="K322" s="60" t="s">
        <v>75</v>
      </c>
      <c r="M322" s="57">
        <v>26</v>
      </c>
      <c r="AG322" s="61" t="s">
        <v>861</v>
      </c>
      <c r="AH322" s="57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>
        <v>4864</v>
      </c>
      <c r="BC322" s="42">
        <f t="shared" si="11"/>
        <v>7.8938485108150921E-2</v>
      </c>
    </row>
    <row r="323" spans="2:55" x14ac:dyDescent="0.3">
      <c r="B323" s="57" t="s">
        <v>66</v>
      </c>
      <c r="D323" s="57" t="s">
        <v>860</v>
      </c>
      <c r="F323" s="57"/>
      <c r="G323" s="57"/>
      <c r="H323" s="57"/>
      <c r="I323" s="60" t="s">
        <v>743</v>
      </c>
      <c r="J323" s="60" t="s">
        <v>744</v>
      </c>
      <c r="K323" s="60" t="s">
        <v>745</v>
      </c>
      <c r="M323" s="57">
        <v>26</v>
      </c>
      <c r="AG323" s="61" t="s">
        <v>861</v>
      </c>
      <c r="AH323" s="57"/>
      <c r="AI323" s="57" t="s">
        <v>123</v>
      </c>
      <c r="AJ323" s="57" t="s">
        <v>736</v>
      </c>
      <c r="AK323" s="57"/>
      <c r="AL323" s="57"/>
      <c r="AN323" s="57"/>
      <c r="AO323" s="57"/>
      <c r="AQ323" s="57"/>
      <c r="AR323" s="57"/>
      <c r="AT323" s="57"/>
      <c r="AU323" s="57"/>
      <c r="AY323" s="57"/>
      <c r="BB323" s="57">
        <v>7520</v>
      </c>
      <c r="BC323" s="42">
        <f t="shared" si="11"/>
        <v>0.12204305263431228</v>
      </c>
    </row>
    <row r="324" spans="2:55" x14ac:dyDescent="0.3">
      <c r="B324" s="57" t="s">
        <v>66</v>
      </c>
      <c r="D324" s="57" t="s">
        <v>860</v>
      </c>
      <c r="F324" s="57"/>
      <c r="G324" s="57"/>
      <c r="H324" s="57"/>
      <c r="I324" s="60" t="s">
        <v>745</v>
      </c>
      <c r="J324" s="60" t="s">
        <v>217</v>
      </c>
      <c r="K324" s="60" t="s">
        <v>75</v>
      </c>
      <c r="M324" s="57">
        <v>26</v>
      </c>
      <c r="AG324" s="57">
        <v>6862.7</v>
      </c>
      <c r="AH324" s="61"/>
      <c r="AI324" s="57" t="s">
        <v>123</v>
      </c>
      <c r="AJ324" s="57" t="s">
        <v>754</v>
      </c>
      <c r="AK324" s="57">
        <v>30362</v>
      </c>
      <c r="AL324" s="57"/>
      <c r="AM324" s="57" t="s">
        <v>755</v>
      </c>
      <c r="AN324" s="57">
        <v>79500</v>
      </c>
      <c r="AO324" s="57"/>
      <c r="AP324" s="57" t="s">
        <v>756</v>
      </c>
      <c r="AQ324" s="57">
        <v>39638</v>
      </c>
      <c r="AR324" s="57"/>
      <c r="AT324" s="57"/>
      <c r="AU324" s="57"/>
      <c r="AY324" s="57"/>
      <c r="BB324" s="57">
        <v>41907</v>
      </c>
      <c r="BC324" s="42">
        <f t="shared" si="11"/>
        <v>0.68011412323751652</v>
      </c>
    </row>
    <row r="325" spans="2:55" x14ac:dyDescent="0.3">
      <c r="B325" s="57" t="s">
        <v>66</v>
      </c>
      <c r="D325" s="57" t="s">
        <v>860</v>
      </c>
      <c r="F325" s="57"/>
      <c r="G325" s="57"/>
      <c r="H325" s="57"/>
      <c r="I325" s="60" t="s">
        <v>759</v>
      </c>
      <c r="J325" s="60" t="s">
        <v>745</v>
      </c>
      <c r="K325" s="60" t="s">
        <v>745</v>
      </c>
      <c r="M325" s="57">
        <v>26</v>
      </c>
      <c r="AG325" s="57" t="s">
        <v>861</v>
      </c>
      <c r="AH325" s="61"/>
      <c r="AI325" s="57" t="s">
        <v>123</v>
      </c>
      <c r="AJ325" s="57" t="s">
        <v>736</v>
      </c>
      <c r="AK325" s="57"/>
      <c r="AL325" s="57"/>
      <c r="AN325" s="57"/>
      <c r="AO325" s="57"/>
      <c r="AQ325" s="57"/>
      <c r="AR325" s="57"/>
      <c r="AT325" s="57"/>
      <c r="AU325" s="57"/>
      <c r="AY325" s="57"/>
      <c r="BB325" s="57">
        <v>31457</v>
      </c>
      <c r="BC325" s="42">
        <f t="shared" si="11"/>
        <v>0.51051972163797354</v>
      </c>
    </row>
    <row r="326" spans="2:55" x14ac:dyDescent="0.3">
      <c r="B326" s="57" t="s">
        <v>864</v>
      </c>
      <c r="D326" s="22" t="s">
        <v>865</v>
      </c>
      <c r="E326" s="22"/>
      <c r="F326" s="22"/>
      <c r="G326" s="22"/>
      <c r="H326" s="22"/>
      <c r="I326" s="28" t="s">
        <v>866</v>
      </c>
      <c r="AF326" s="61">
        <v>31058</v>
      </c>
      <c r="AG326" s="61">
        <v>31058</v>
      </c>
      <c r="AH326" s="57" t="s">
        <v>848</v>
      </c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3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3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7F14B"/>
  </sheetPr>
  <dimension ref="A1:BD407"/>
  <sheetViews>
    <sheetView topLeftCell="I2" workbookViewId="0">
      <selection activeCell="I8" sqref="I8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8" width="0" style="57" hidden="1" customWidth="1"/>
    <col min="59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66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</f>
        <v>361162.08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57" t="s">
        <v>71</v>
      </c>
      <c r="AF31" s="61">
        <v>323726.8979999997</v>
      </c>
      <c r="AH31" s="57" t="s">
        <v>868</v>
      </c>
      <c r="AJ31" s="57"/>
      <c r="AK31" s="57"/>
      <c r="AL31" s="57"/>
      <c r="AN31" s="57"/>
      <c r="AO31" s="57"/>
      <c r="AQ31" s="57"/>
      <c r="AR31" s="57"/>
      <c r="AT31" s="57"/>
      <c r="AU31" s="57"/>
      <c r="AY31" s="117"/>
      <c r="AZ31" s="57">
        <v>8488.8399999999929</v>
      </c>
      <c r="BA31" s="57">
        <v>24.375</v>
      </c>
      <c r="BB31" s="57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0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0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0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0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0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0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0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0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0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0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0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0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0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0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0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0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0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108" si="1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1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1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1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1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1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1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1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1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1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1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1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1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1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1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1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1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1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1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1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1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1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1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1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18706.41+32423.24+1280</f>
        <v>52409.65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1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1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1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1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1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1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1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1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si="1"/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1"/>
        <v>0.46735023759445354</v>
      </c>
      <c r="BD100" s="99"/>
    </row>
    <row r="101" spans="1:56" x14ac:dyDescent="0.25">
      <c r="A101" s="98"/>
      <c r="B101" s="22" t="s">
        <v>66</v>
      </c>
      <c r="C101" s="28"/>
      <c r="D101" s="28" t="s">
        <v>812</v>
      </c>
      <c r="E101" s="29">
        <v>43</v>
      </c>
      <c r="F101" s="22">
        <v>20</v>
      </c>
      <c r="G101" s="22" t="s">
        <v>69</v>
      </c>
      <c r="H101" s="167">
        <v>2999</v>
      </c>
      <c r="I101" s="28" t="s">
        <v>478</v>
      </c>
      <c r="J101" s="28" t="s">
        <v>479</v>
      </c>
      <c r="K101" s="28" t="s">
        <v>480</v>
      </c>
      <c r="L101" s="29">
        <v>12</v>
      </c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19898.900000000001</v>
      </c>
      <c r="AG101" s="43" t="s">
        <v>851</v>
      </c>
      <c r="AH101" s="27" t="s">
        <v>868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642</v>
      </c>
      <c r="BA101" s="57">
        <v>20</v>
      </c>
      <c r="BB101" s="62">
        <v>12838</v>
      </c>
      <c r="BC101" s="42">
        <f t="shared" si="1"/>
        <v>0.208349562462673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63</v>
      </c>
      <c r="F102" s="22">
        <v>20</v>
      </c>
      <c r="G102" s="22" t="s">
        <v>69</v>
      </c>
      <c r="H102" s="167">
        <v>2899</v>
      </c>
      <c r="I102" s="28" t="s">
        <v>481</v>
      </c>
      <c r="J102" s="28" t="s">
        <v>482</v>
      </c>
      <c r="K102" s="28" t="s">
        <v>479</v>
      </c>
      <c r="L102" s="29">
        <v>46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44207.55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1426.064020087068</v>
      </c>
      <c r="BA102" s="57">
        <v>19.999803373665269</v>
      </c>
      <c r="BB102" s="62">
        <v>28521</v>
      </c>
      <c r="BC102" s="42">
        <f t="shared" si="1"/>
        <v>0.46287099789670483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68</v>
      </c>
      <c r="F103" s="22">
        <v>20</v>
      </c>
      <c r="G103" s="22" t="s">
        <v>69</v>
      </c>
      <c r="H103" s="167">
        <v>2699</v>
      </c>
      <c r="I103" s="28" t="s">
        <v>484</v>
      </c>
      <c r="J103" s="28" t="s">
        <v>482</v>
      </c>
      <c r="K103" s="28" t="s">
        <v>75</v>
      </c>
      <c r="L103" s="29">
        <v>37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7230.75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212</v>
      </c>
      <c r="BA103" s="57">
        <v>22</v>
      </c>
      <c r="BB103" s="62">
        <v>4665</v>
      </c>
      <c r="BC103" s="42">
        <f t="shared" si="1"/>
        <v>7.5708888369556748E-2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67</v>
      </c>
      <c r="F104" s="22">
        <v>20</v>
      </c>
      <c r="G104" s="22" t="s">
        <v>69</v>
      </c>
      <c r="H104" s="167">
        <v>2999</v>
      </c>
      <c r="I104" s="28" t="s">
        <v>485</v>
      </c>
      <c r="J104" s="28" t="s">
        <v>486</v>
      </c>
      <c r="K104" s="28" t="s">
        <v>75</v>
      </c>
      <c r="L104" s="29">
        <v>11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8277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243</v>
      </c>
      <c r="BA104" s="57">
        <v>22</v>
      </c>
      <c r="BB104" s="62">
        <v>5340</v>
      </c>
      <c r="BC104" s="42">
        <f t="shared" si="1"/>
        <v>8.6663550673833453E-2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68</v>
      </c>
      <c r="F105" s="22">
        <v>20</v>
      </c>
      <c r="G105" s="22" t="s">
        <v>69</v>
      </c>
      <c r="H105" s="167">
        <v>499</v>
      </c>
      <c r="I105" s="28" t="s">
        <v>479</v>
      </c>
      <c r="J105" s="28" t="s">
        <v>91</v>
      </c>
      <c r="K105" s="28" t="s">
        <v>478</v>
      </c>
      <c r="L105" s="29">
        <v>23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77242.7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1916.6368262115379</v>
      </c>
      <c r="BA105" s="57">
        <v>26.000752630065481</v>
      </c>
      <c r="BB105" s="62">
        <v>49834</v>
      </c>
      <c r="BC105" s="42">
        <f t="shared" si="1"/>
        <v>0.80876243151307425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399</v>
      </c>
      <c r="I106" s="28" t="s">
        <v>486</v>
      </c>
      <c r="J106" s="28" t="s">
        <v>91</v>
      </c>
      <c r="K106" s="28" t="s">
        <v>75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27047.5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754.65474428303401</v>
      </c>
      <c r="BA106" s="57">
        <v>23.123156823957313</v>
      </c>
      <c r="BB106" s="62">
        <v>17450</v>
      </c>
      <c r="BC106" s="42">
        <f t="shared" si="1"/>
        <v>0.28319830697722731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28</v>
      </c>
      <c r="F107" s="22">
        <v>20</v>
      </c>
      <c r="G107" s="22" t="s">
        <v>69</v>
      </c>
      <c r="H107" s="167">
        <v>2999</v>
      </c>
      <c r="I107" s="28" t="s">
        <v>487</v>
      </c>
      <c r="J107" s="28" t="s">
        <v>488</v>
      </c>
      <c r="K107" s="28" t="s">
        <v>489</v>
      </c>
      <c r="L107" s="29">
        <v>44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102264.35</v>
      </c>
      <c r="AG107" s="43">
        <f>44365.58+231393.18</f>
        <v>275758.76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3068.9028193761178</v>
      </c>
      <c r="BA107" s="57">
        <v>21.498562803436236</v>
      </c>
      <c r="BB107" s="62">
        <v>65977</v>
      </c>
      <c r="BC107" s="42">
        <f t="shared" si="1"/>
        <v>1.0707492664433538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54</v>
      </c>
      <c r="F108" s="22">
        <v>20</v>
      </c>
      <c r="G108" s="22" t="s">
        <v>69</v>
      </c>
      <c r="H108" s="167">
        <v>499</v>
      </c>
      <c r="I108" s="28" t="s">
        <v>490</v>
      </c>
      <c r="J108" s="28" t="s">
        <v>91</v>
      </c>
      <c r="K108" s="28" t="s">
        <v>491</v>
      </c>
      <c r="L108" s="29">
        <v>34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44973.25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1390.1484590378609</v>
      </c>
      <c r="BA108" s="57">
        <v>20.871871497869833</v>
      </c>
      <c r="BB108" s="62">
        <v>29015</v>
      </c>
      <c r="BC108" s="42">
        <f t="shared" si="1"/>
        <v>0.4708881877905014</v>
      </c>
      <c r="BD108" s="99"/>
    </row>
    <row r="109" spans="1:56" x14ac:dyDescent="0.3">
      <c r="A109" s="98"/>
      <c r="B109" s="22" t="s">
        <v>66</v>
      </c>
      <c r="C109" s="22"/>
      <c r="D109" s="22" t="s">
        <v>812</v>
      </c>
      <c r="E109" s="22"/>
      <c r="F109" s="22"/>
      <c r="G109" s="22"/>
      <c r="H109" s="130"/>
      <c r="I109" s="28" t="s">
        <v>813</v>
      </c>
      <c r="J109" s="28" t="s">
        <v>463</v>
      </c>
      <c r="K109" s="28" t="s">
        <v>814</v>
      </c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/>
      <c r="AG109" s="43">
        <v>3986.35</v>
      </c>
      <c r="AH109" s="22" t="s">
        <v>810</v>
      </c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815</v>
      </c>
      <c r="BB109" s="57"/>
      <c r="BC109" s="57"/>
      <c r="BD109" s="99"/>
    </row>
    <row r="110" spans="1:56" x14ac:dyDescent="0.3">
      <c r="A110" s="114"/>
      <c r="B110" s="22" t="s">
        <v>66</v>
      </c>
      <c r="C110" s="28"/>
      <c r="D110" s="28"/>
      <c r="E110" s="59">
        <v>39</v>
      </c>
      <c r="F110" s="57">
        <v>20</v>
      </c>
      <c r="G110" s="57" t="s">
        <v>69</v>
      </c>
      <c r="H110" s="130"/>
      <c r="I110" s="28" t="s">
        <v>797</v>
      </c>
      <c r="J110" s="28"/>
      <c r="K110" s="28"/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4950</v>
      </c>
      <c r="AG110" s="43">
        <v>650</v>
      </c>
      <c r="AH110" s="22" t="s">
        <v>801</v>
      </c>
      <c r="AI110" s="22" t="s">
        <v>123</v>
      </c>
      <c r="AJ110" s="22" t="s">
        <v>798</v>
      </c>
      <c r="AK110" s="22">
        <v>4950</v>
      </c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799</v>
      </c>
      <c r="BB110" s="57"/>
      <c r="BC110" s="42">
        <f t="shared" ref="BC110:BC173" si="2">BB110/(5280*11.67)</f>
        <v>0</v>
      </c>
      <c r="BD110" s="99"/>
    </row>
    <row r="111" spans="1:56" x14ac:dyDescent="0.25">
      <c r="A111" s="98"/>
      <c r="B111" s="57" t="s">
        <v>66</v>
      </c>
      <c r="C111" s="60"/>
      <c r="D111" s="60"/>
      <c r="E111" s="59">
        <v>67</v>
      </c>
      <c r="F111" s="57">
        <v>20</v>
      </c>
      <c r="G111" s="57" t="s">
        <v>69</v>
      </c>
      <c r="H111" s="139">
        <v>2527</v>
      </c>
      <c r="I111" s="60" t="s">
        <v>93</v>
      </c>
      <c r="J111" s="60" t="s">
        <v>463</v>
      </c>
      <c r="K111" s="60" t="s">
        <v>483</v>
      </c>
      <c r="L111" s="59">
        <v>54</v>
      </c>
      <c r="M111" s="57">
        <v>9</v>
      </c>
      <c r="N111" s="57" t="s">
        <v>73</v>
      </c>
      <c r="AF111" s="61">
        <v>185858.75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1938.5245786288349</v>
      </c>
      <c r="BA111" s="57">
        <v>54.786511953911543</v>
      </c>
      <c r="BB111" s="57">
        <v>106205</v>
      </c>
      <c r="BC111" s="42">
        <f t="shared" si="2"/>
        <v>1.7236146815195659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2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60155.23+546091.82+9373.46+104.5</f>
        <v>615725.00999999989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2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2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2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2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2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2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2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2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2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2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2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2"/>
        <v>7.8273090805224488E-2</v>
      </c>
      <c r="BD124" s="99"/>
    </row>
    <row r="125" spans="1:56" ht="27.6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2"/>
        <v>0</v>
      </c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2"/>
        <v>0.2517624834462881</v>
      </c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2"/>
        <v>0.24483264521824935</v>
      </c>
      <c r="BD127" s="99"/>
    </row>
    <row r="128" spans="1:56" x14ac:dyDescent="0.3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2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2"/>
        <v>0.61949832515385217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2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2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2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2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si="2"/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2"/>
        <v>0.2020364311495417</v>
      </c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2"/>
        <v>0.58421619796941138</v>
      </c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2"/>
        <v>0.54737607436836233</v>
      </c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2"/>
        <v>7.5092181454649326E-2</v>
      </c>
      <c r="BD138" s="99"/>
    </row>
    <row r="139" spans="1:56" x14ac:dyDescent="0.3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2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2"/>
        <v>1.6580003115992834</v>
      </c>
      <c r="BD140" s="99"/>
    </row>
    <row r="141" spans="1:56" x14ac:dyDescent="0.3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2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2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2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2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2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2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2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2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2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2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2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2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2"/>
        <v>0.34571291319363301</v>
      </c>
      <c r="BD153" s="99"/>
    </row>
    <row r="154" spans="1:56" s="22" customFormat="1" x14ac:dyDescent="0.25">
      <c r="A154" s="98"/>
      <c r="B154" s="22" t="s">
        <v>74</v>
      </c>
      <c r="D154" s="22" t="s">
        <v>818</v>
      </c>
      <c r="G154" s="168">
        <v>9500</v>
      </c>
      <c r="H154" s="169">
        <v>10699</v>
      </c>
      <c r="I154" s="28" t="s">
        <v>562</v>
      </c>
      <c r="J154" s="28" t="s">
        <v>557</v>
      </c>
      <c r="K154" s="28" t="s">
        <v>257</v>
      </c>
      <c r="L154" s="29">
        <v>40</v>
      </c>
      <c r="M154" s="22">
        <v>13</v>
      </c>
      <c r="N154" s="22" t="s">
        <v>102</v>
      </c>
      <c r="AF154" s="43">
        <v>275416.34999999998</v>
      </c>
      <c r="AG154" s="43">
        <f>78238.81+292087.06</f>
        <v>370325.87</v>
      </c>
      <c r="AH154" s="22" t="s">
        <v>868</v>
      </c>
      <c r="AY154" s="181"/>
      <c r="AZ154" s="57">
        <v>8596.7383770901797</v>
      </c>
      <c r="BA154" s="57">
        <v>19.416549937686796</v>
      </c>
      <c r="BB154" s="57">
        <v>166919</v>
      </c>
      <c r="BC154" s="42">
        <f t="shared" si="2"/>
        <v>2.7089500402482409</v>
      </c>
      <c r="BD154" s="203"/>
    </row>
    <row r="155" spans="1:56" x14ac:dyDescent="0.25">
      <c r="A155" s="114"/>
      <c r="B155" s="22" t="s">
        <v>74</v>
      </c>
      <c r="C155" s="22"/>
      <c r="D155" s="22" t="s">
        <v>817</v>
      </c>
      <c r="E155" s="22"/>
      <c r="F155" s="22"/>
      <c r="G155" s="168">
        <v>2300</v>
      </c>
      <c r="H155" s="169">
        <v>2508</v>
      </c>
      <c r="I155" s="28" t="s">
        <v>101</v>
      </c>
      <c r="J155" s="28" t="s">
        <v>545</v>
      </c>
      <c r="K155" s="28" t="s">
        <v>546</v>
      </c>
      <c r="L155" s="29">
        <v>24</v>
      </c>
      <c r="M155" s="22">
        <v>13</v>
      </c>
      <c r="N155" s="22" t="s">
        <v>71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72616.5</v>
      </c>
      <c r="AG155" s="43" t="s">
        <v>853</v>
      </c>
      <c r="AH155" s="22" t="s">
        <v>848</v>
      </c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181"/>
      <c r="AZ155" s="22">
        <v>2200.5174601372601</v>
      </c>
      <c r="BA155" s="22">
        <v>19.999841308805074</v>
      </c>
      <c r="BB155" s="22">
        <v>44010</v>
      </c>
      <c r="BC155" s="185">
        <f t="shared" si="2"/>
        <v>0.71424398223884089</v>
      </c>
      <c r="BD155" s="99"/>
    </row>
    <row r="156" spans="1:56" x14ac:dyDescent="0.25">
      <c r="A156" s="114"/>
      <c r="B156" s="22" t="s">
        <v>74</v>
      </c>
      <c r="C156" s="22"/>
      <c r="D156" s="22" t="s">
        <v>817</v>
      </c>
      <c r="E156" s="22"/>
      <c r="F156" s="22"/>
      <c r="G156" s="168">
        <v>1600</v>
      </c>
      <c r="H156" s="169">
        <v>2299</v>
      </c>
      <c r="I156" s="28" t="s">
        <v>545</v>
      </c>
      <c r="J156" s="28" t="s">
        <v>557</v>
      </c>
      <c r="K156" s="28" t="s">
        <v>101</v>
      </c>
      <c r="L156" s="29">
        <v>28.129097266320692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200510.76476210967</v>
      </c>
      <c r="AG156" s="43" t="s">
        <v>853</v>
      </c>
      <c r="AH156" s="22" t="s">
        <v>848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3" t="s">
        <v>558</v>
      </c>
      <c r="AZ156" s="22">
        <v>5964.4187806699902</v>
      </c>
      <c r="BA156" s="22">
        <v>20.5</v>
      </c>
      <c r="BB156" s="22">
        <v>121521.6756133998</v>
      </c>
      <c r="BC156" s="185">
        <f t="shared" si="2"/>
        <v>1.9721909911031881</v>
      </c>
      <c r="BD156" s="99"/>
    </row>
    <row r="157" spans="1:56" x14ac:dyDescent="0.25">
      <c r="A157" s="98"/>
      <c r="E157" s="58"/>
      <c r="G157" s="207"/>
      <c r="H157" s="208"/>
      <c r="I157" s="103" t="s">
        <v>281</v>
      </c>
      <c r="J157" s="103" t="s">
        <v>551</v>
      </c>
      <c r="K157" s="103"/>
      <c r="L157" s="84"/>
      <c r="M157" s="57">
        <v>13</v>
      </c>
      <c r="AB157" s="59"/>
      <c r="AF157" s="61">
        <v>39000</v>
      </c>
      <c r="AI157" s="57" t="s">
        <v>123</v>
      </c>
      <c r="AJ157" s="59" t="s">
        <v>282</v>
      </c>
      <c r="AK157" s="61">
        <v>14000</v>
      </c>
      <c r="AM157" s="57" t="s">
        <v>552</v>
      </c>
      <c r="AN157" s="61">
        <v>25000</v>
      </c>
      <c r="AY157" s="128"/>
      <c r="AZ157" s="62"/>
      <c r="BA157" s="62"/>
      <c r="BB157" s="100"/>
      <c r="BC157" s="42">
        <f t="shared" si="2"/>
        <v>0</v>
      </c>
      <c r="BD157" s="99"/>
    </row>
    <row r="158" spans="1:56" s="22" customFormat="1" x14ac:dyDescent="0.25">
      <c r="A158" s="98"/>
      <c r="B158" s="57" t="s">
        <v>66</v>
      </c>
      <c r="C158" s="57"/>
      <c r="D158" s="57"/>
      <c r="E158" s="57"/>
      <c r="F158" s="39"/>
      <c r="G158" s="125">
        <v>5500</v>
      </c>
      <c r="H158" s="126">
        <v>5699</v>
      </c>
      <c r="I158" s="60" t="s">
        <v>553</v>
      </c>
      <c r="J158" s="60" t="s">
        <v>554</v>
      </c>
      <c r="K158" s="60" t="s">
        <v>555</v>
      </c>
      <c r="L158" s="59">
        <v>45</v>
      </c>
      <c r="M158" s="57">
        <v>13</v>
      </c>
      <c r="N158" s="57" t="s">
        <v>69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40177.550000000003</v>
      </c>
      <c r="AG158" s="61"/>
      <c r="AH158" s="39"/>
      <c r="AI158" s="57"/>
      <c r="AJ158" s="59"/>
      <c r="AK158" s="61"/>
      <c r="AL158" s="61"/>
      <c r="AM158" s="57"/>
      <c r="AN158" s="61"/>
      <c r="AO158" s="61"/>
      <c r="AP158" s="57"/>
      <c r="AQ158" s="61"/>
      <c r="AR158" s="61"/>
      <c r="AS158" s="57"/>
      <c r="AT158" s="61"/>
      <c r="AU158" s="61"/>
      <c r="AV158" s="57"/>
      <c r="AW158" s="57"/>
      <c r="AX158" s="57"/>
      <c r="AY158" s="127"/>
      <c r="AZ158" s="57">
        <v>1224.0017344761241</v>
      </c>
      <c r="BA158" s="57">
        <v>21.178074564653034</v>
      </c>
      <c r="BB158" s="62">
        <v>25921</v>
      </c>
      <c r="BC158" s="42">
        <f t="shared" si="2"/>
        <v>0.42067526161356494</v>
      </c>
      <c r="BD158" s="203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556</v>
      </c>
      <c r="J159" s="60" t="s">
        <v>553</v>
      </c>
      <c r="K159" s="60" t="s">
        <v>75</v>
      </c>
      <c r="L159" s="59">
        <v>61</v>
      </c>
      <c r="M159" s="57">
        <v>13</v>
      </c>
      <c r="N159" s="57" t="s">
        <v>69</v>
      </c>
      <c r="AF159" s="61">
        <v>5869.85</v>
      </c>
      <c r="AY159" s="127"/>
      <c r="AZ159" s="57">
        <v>237</v>
      </c>
      <c r="BA159" s="57">
        <v>16</v>
      </c>
      <c r="BB159" s="62">
        <v>3787</v>
      </c>
      <c r="BC159" s="42">
        <f t="shared" si="2"/>
        <v>6.1459712809327209E-2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2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2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2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2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2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2"/>
        <v>1.7585073095998547</v>
      </c>
      <c r="BD165" s="99"/>
    </row>
    <row r="166" spans="1:56" x14ac:dyDescent="0.25">
      <c r="A166" s="98"/>
      <c r="B166" s="22" t="s">
        <v>66</v>
      </c>
      <c r="C166" s="22"/>
      <c r="D166" s="22" t="s">
        <v>819</v>
      </c>
      <c r="E166" s="22"/>
      <c r="F166" s="27"/>
      <c r="G166" s="204">
        <v>9900</v>
      </c>
      <c r="H166" s="205">
        <v>9999</v>
      </c>
      <c r="I166" s="28" t="s">
        <v>569</v>
      </c>
      <c r="J166" s="28" t="s">
        <v>570</v>
      </c>
      <c r="K166" s="28" t="s">
        <v>75</v>
      </c>
      <c r="L166" s="29">
        <v>64</v>
      </c>
      <c r="M166" s="22">
        <v>14</v>
      </c>
      <c r="N166" s="57" t="s">
        <v>69</v>
      </c>
      <c r="AF166" s="61">
        <v>27546.600000000002</v>
      </c>
      <c r="AG166" s="61" t="s">
        <v>854</v>
      </c>
      <c r="AH166" s="39" t="s">
        <v>868</v>
      </c>
      <c r="AY166" s="127"/>
      <c r="AZ166" s="57">
        <v>740.5</v>
      </c>
      <c r="BA166" s="57">
        <v>24</v>
      </c>
      <c r="BB166" s="62">
        <v>17772</v>
      </c>
      <c r="BC166" s="42">
        <f t="shared" si="2"/>
        <v>0.28842408662460078</v>
      </c>
      <c r="BD166" s="99"/>
    </row>
    <row r="167" spans="1:56" x14ac:dyDescent="0.25">
      <c r="A167" s="98"/>
      <c r="B167" s="22" t="s">
        <v>66</v>
      </c>
      <c r="C167" s="22"/>
      <c r="D167" s="22" t="s">
        <v>819</v>
      </c>
      <c r="E167" s="22"/>
      <c r="F167" s="27"/>
      <c r="G167" s="166">
        <v>9900</v>
      </c>
      <c r="H167" s="167">
        <v>9999</v>
      </c>
      <c r="I167" s="28" t="s">
        <v>570</v>
      </c>
      <c r="J167" s="28" t="s">
        <v>571</v>
      </c>
      <c r="K167" s="28" t="s">
        <v>569</v>
      </c>
      <c r="L167" s="29">
        <v>66.376872348408313</v>
      </c>
      <c r="M167" s="22">
        <v>14</v>
      </c>
      <c r="N167" s="57" t="s">
        <v>69</v>
      </c>
      <c r="AF167" s="61">
        <v>51557.711999999621</v>
      </c>
      <c r="AG167" s="61">
        <v>41397.86</v>
      </c>
      <c r="AH167" s="39" t="s">
        <v>868</v>
      </c>
      <c r="AY167" s="127"/>
      <c r="AZ167" s="57">
        <v>1385.95999999999</v>
      </c>
      <c r="BA167" s="57">
        <v>24</v>
      </c>
      <c r="BB167" s="62">
        <v>33263.039999999753</v>
      </c>
      <c r="BC167" s="42">
        <f t="shared" si="2"/>
        <v>0.53983017839058567</v>
      </c>
      <c r="BD167" s="99"/>
    </row>
    <row r="168" spans="1:56" x14ac:dyDescent="0.25">
      <c r="A168" s="98"/>
      <c r="B168" s="22" t="s">
        <v>74</v>
      </c>
      <c r="C168" s="22"/>
      <c r="D168" s="22" t="s">
        <v>869</v>
      </c>
      <c r="E168" s="22"/>
      <c r="F168" s="22"/>
      <c r="G168" s="168">
        <v>5800</v>
      </c>
      <c r="H168" s="169">
        <v>7399</v>
      </c>
      <c r="I168" s="28" t="s">
        <v>572</v>
      </c>
      <c r="J168" s="28" t="s">
        <v>89</v>
      </c>
      <c r="K168" s="28" t="s">
        <v>573</v>
      </c>
      <c r="L168" s="29">
        <v>48.635784391733381</v>
      </c>
      <c r="M168" s="22">
        <v>14</v>
      </c>
      <c r="N168" s="22" t="s">
        <v>71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270507.33493627777</v>
      </c>
      <c r="AG168" s="43">
        <f>35231.04+224114.73</f>
        <v>259345.77000000002</v>
      </c>
      <c r="AH168" s="22" t="s">
        <v>868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7713.7136070599945</v>
      </c>
      <c r="BA168" s="57">
        <v>21.636363636363637</v>
      </c>
      <c r="BB168" s="57">
        <v>163943.83935531988</v>
      </c>
      <c r="BC168" s="42">
        <f t="shared" si="2"/>
        <v>2.6606657733394337</v>
      </c>
      <c r="BD168" s="99"/>
    </row>
    <row r="169" spans="1:56" s="22" customFormat="1" x14ac:dyDescent="0.25">
      <c r="A169" s="98"/>
      <c r="B169" s="22" t="s">
        <v>66</v>
      </c>
      <c r="D169" s="22" t="s">
        <v>819</v>
      </c>
      <c r="F169" s="27"/>
      <c r="G169" s="166">
        <v>5900</v>
      </c>
      <c r="H169" s="167">
        <v>6199</v>
      </c>
      <c r="I169" s="28" t="s">
        <v>574</v>
      </c>
      <c r="J169" s="28" t="s">
        <v>575</v>
      </c>
      <c r="K169" s="28" t="s">
        <v>576</v>
      </c>
      <c r="L169" s="29">
        <v>45</v>
      </c>
      <c r="M169" s="22">
        <v>14</v>
      </c>
      <c r="N169" s="57" t="s">
        <v>69</v>
      </c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1">
        <v>75560.95</v>
      </c>
      <c r="AG169" s="61" t="s">
        <v>854</v>
      </c>
      <c r="AH169" s="39" t="s">
        <v>868</v>
      </c>
      <c r="AI169" s="57"/>
      <c r="AJ169" s="59"/>
      <c r="AK169" s="61"/>
      <c r="AL169" s="61"/>
      <c r="AM169" s="57"/>
      <c r="AN169" s="61"/>
      <c r="AO169" s="61"/>
      <c r="AP169" s="57"/>
      <c r="AQ169" s="61"/>
      <c r="AR169" s="61"/>
      <c r="AS169" s="57"/>
      <c r="AT169" s="61"/>
      <c r="AU169" s="61"/>
      <c r="AV169" s="57"/>
      <c r="AW169" s="57"/>
      <c r="AX169" s="57"/>
      <c r="AY169" s="127"/>
      <c r="AZ169" s="57">
        <v>2151.3633841785499</v>
      </c>
      <c r="BA169" s="57">
        <v>22.659584316860407</v>
      </c>
      <c r="BB169" s="62">
        <v>48749</v>
      </c>
      <c r="BC169" s="42">
        <f t="shared" si="2"/>
        <v>0.79115382617953312</v>
      </c>
      <c r="BD169" s="203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10000</v>
      </c>
      <c r="H170" s="167">
        <v>10199</v>
      </c>
      <c r="I170" s="28" t="s">
        <v>261</v>
      </c>
      <c r="J170" s="28" t="s">
        <v>577</v>
      </c>
      <c r="K170" s="28" t="s">
        <v>576</v>
      </c>
      <c r="L170" s="29">
        <v>41</v>
      </c>
      <c r="M170" s="22">
        <v>14</v>
      </c>
      <c r="N170" s="57" t="s">
        <v>69</v>
      </c>
      <c r="AF170" s="61">
        <v>49395.4</v>
      </c>
      <c r="AG170" s="61" t="s">
        <v>854</v>
      </c>
      <c r="AH170" s="39" t="s">
        <v>868</v>
      </c>
      <c r="AY170" s="127"/>
      <c r="AZ170" s="57">
        <v>1327.8536171704991</v>
      </c>
      <c r="BA170" s="57">
        <v>24.000386479278578</v>
      </c>
      <c r="BB170" s="62">
        <v>31868</v>
      </c>
      <c r="BC170" s="42">
        <f t="shared" si="2"/>
        <v>0.51718989379657765</v>
      </c>
      <c r="BD170" s="99"/>
    </row>
    <row r="171" spans="1:56" x14ac:dyDescent="0.25">
      <c r="A171" s="98"/>
      <c r="B171" s="22" t="s">
        <v>66</v>
      </c>
      <c r="C171" s="22"/>
      <c r="D171" s="22" t="s">
        <v>819</v>
      </c>
      <c r="E171" s="22"/>
      <c r="F171" s="27"/>
      <c r="G171" s="166">
        <v>9413</v>
      </c>
      <c r="H171" s="167">
        <v>9999</v>
      </c>
      <c r="I171" s="28" t="s">
        <v>575</v>
      </c>
      <c r="J171" s="28" t="s">
        <v>578</v>
      </c>
      <c r="K171" s="28" t="s">
        <v>262</v>
      </c>
      <c r="L171" s="29">
        <v>43</v>
      </c>
      <c r="M171" s="22">
        <v>14</v>
      </c>
      <c r="N171" s="57" t="s">
        <v>69</v>
      </c>
      <c r="AF171" s="61">
        <v>53543.200000000004</v>
      </c>
      <c r="AG171" s="61" t="s">
        <v>854</v>
      </c>
      <c r="AH171" s="39" t="s">
        <v>868</v>
      </c>
      <c r="AY171" s="127"/>
      <c r="AZ171" s="57">
        <v>1439.3365464509859</v>
      </c>
      <c r="BA171" s="57">
        <v>24.000641187899117</v>
      </c>
      <c r="BB171" s="62">
        <v>34544</v>
      </c>
      <c r="BC171" s="42">
        <f t="shared" si="2"/>
        <v>0.56061904390953232</v>
      </c>
      <c r="BD171" s="99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6099</v>
      </c>
      <c r="I172" s="28" t="s">
        <v>578</v>
      </c>
      <c r="J172" s="28" t="s">
        <v>575</v>
      </c>
      <c r="K172" s="28" t="s">
        <v>258</v>
      </c>
      <c r="L172" s="29">
        <v>54</v>
      </c>
      <c r="M172" s="22">
        <v>14</v>
      </c>
      <c r="N172" s="57" t="s">
        <v>69</v>
      </c>
      <c r="AF172" s="61">
        <v>37764.200000000004</v>
      </c>
      <c r="AG172" s="61" t="s">
        <v>854</v>
      </c>
      <c r="AH172" s="39" t="s">
        <v>868</v>
      </c>
      <c r="AY172" s="127"/>
      <c r="AZ172" s="57">
        <v>1015.16605345638</v>
      </c>
      <c r="BA172" s="57">
        <v>24</v>
      </c>
      <c r="BB172" s="62">
        <v>24364</v>
      </c>
      <c r="BC172" s="42">
        <f t="shared" si="2"/>
        <v>0.39540650723170007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5900</v>
      </c>
      <c r="H173" s="167">
        <v>6099</v>
      </c>
      <c r="I173" s="28" t="s">
        <v>580</v>
      </c>
      <c r="J173" s="28" t="s">
        <v>575</v>
      </c>
      <c r="K173" s="28" t="s">
        <v>258</v>
      </c>
      <c r="L173" s="29">
        <v>52</v>
      </c>
      <c r="M173" s="22">
        <v>14</v>
      </c>
      <c r="N173" s="57" t="s">
        <v>69</v>
      </c>
      <c r="AF173" s="61">
        <v>49198.55</v>
      </c>
      <c r="AG173" s="61" t="s">
        <v>854</v>
      </c>
      <c r="AH173" s="39" t="s">
        <v>868</v>
      </c>
      <c r="AY173" s="127"/>
      <c r="AZ173" s="57">
        <v>1322.5462769738799</v>
      </c>
      <c r="BA173" s="57">
        <v>24</v>
      </c>
      <c r="BB173" s="62">
        <v>31741</v>
      </c>
      <c r="BC173" s="42">
        <f t="shared" si="2"/>
        <v>0.51512879437043968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10199</v>
      </c>
      <c r="I174" s="28" t="s">
        <v>576</v>
      </c>
      <c r="J174" s="28" t="s">
        <v>574</v>
      </c>
      <c r="K174" s="28" t="s">
        <v>75</v>
      </c>
      <c r="L174" s="29">
        <v>42</v>
      </c>
      <c r="M174" s="22">
        <v>14</v>
      </c>
      <c r="N174" s="57" t="s">
        <v>69</v>
      </c>
      <c r="AF174" s="61">
        <v>85848.3</v>
      </c>
      <c r="AG174" s="61" t="s">
        <v>854</v>
      </c>
      <c r="AH174" s="39" t="s">
        <v>868</v>
      </c>
      <c r="AY174" s="127"/>
      <c r="AZ174" s="57">
        <v>2307.714431734551</v>
      </c>
      <c r="BA174" s="57">
        <v>24.000369906414345</v>
      </c>
      <c r="BB174" s="62">
        <v>55386</v>
      </c>
      <c r="BC174" s="42">
        <f t="shared" ref="BC174:BC183" si="3">BB174/(5280*11.67)</f>
        <v>0.89886655760691747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6000</v>
      </c>
      <c r="H175" s="167">
        <v>6199</v>
      </c>
      <c r="I175" s="28" t="s">
        <v>577</v>
      </c>
      <c r="J175" s="28" t="s">
        <v>261</v>
      </c>
      <c r="K175" s="28" t="s">
        <v>576</v>
      </c>
      <c r="L175" s="29">
        <v>60</v>
      </c>
      <c r="M175" s="22">
        <v>14</v>
      </c>
      <c r="N175" s="57" t="s">
        <v>69</v>
      </c>
      <c r="AF175" s="61">
        <v>29284.15</v>
      </c>
      <c r="AG175" s="61" t="s">
        <v>854</v>
      </c>
      <c r="AH175" s="39" t="s">
        <v>868</v>
      </c>
      <c r="AY175" s="127"/>
      <c r="AZ175" s="57">
        <v>787.22746659100301</v>
      </c>
      <c r="BA175" s="57">
        <v>23.999416689326072</v>
      </c>
      <c r="BB175" s="62">
        <v>18893</v>
      </c>
      <c r="BC175" s="42">
        <f t="shared" si="3"/>
        <v>0.30661694061436995</v>
      </c>
      <c r="BD175" s="99"/>
    </row>
    <row r="176" spans="1:56" x14ac:dyDescent="0.25">
      <c r="A176" s="114"/>
      <c r="B176" s="22" t="s">
        <v>74</v>
      </c>
      <c r="C176" s="22"/>
      <c r="D176" s="22" t="s">
        <v>817</v>
      </c>
      <c r="E176" s="22"/>
      <c r="F176" s="22"/>
      <c r="G176" s="168">
        <v>5100</v>
      </c>
      <c r="H176" s="169">
        <v>5699</v>
      </c>
      <c r="I176" s="28" t="s">
        <v>101</v>
      </c>
      <c r="J176" s="28" t="s">
        <v>259</v>
      </c>
      <c r="K176" s="28" t="s">
        <v>100</v>
      </c>
      <c r="L176" s="29">
        <v>18.537308808634339</v>
      </c>
      <c r="M176" s="22">
        <v>14</v>
      </c>
      <c r="N176" s="22" t="s">
        <v>102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117573.99375149999</v>
      </c>
      <c r="AG176" s="43">
        <v>374884.01</v>
      </c>
      <c r="AH176" s="22" t="s">
        <v>848</v>
      </c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181"/>
      <c r="AZ176" s="22">
        <v>3562.8482954999999</v>
      </c>
      <c r="BA176" s="22">
        <v>20</v>
      </c>
      <c r="BB176" s="22">
        <v>71256.965909999999</v>
      </c>
      <c r="BC176" s="185">
        <f t="shared" si="3"/>
        <v>1.156438516105788</v>
      </c>
      <c r="BD176" s="99"/>
    </row>
    <row r="177" spans="1:56" ht="27.6" x14ac:dyDescent="0.3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3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G178" s="61">
        <v>55722.96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3"/>
        <v>1.1831632520578526</v>
      </c>
      <c r="BD178" s="99"/>
    </row>
    <row r="179" spans="1:56" x14ac:dyDescent="0.25">
      <c r="A179" s="98"/>
      <c r="B179" s="57" t="s">
        <v>66</v>
      </c>
      <c r="D179" s="57" t="s">
        <v>870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3"/>
        <v>0.57743242190542965</v>
      </c>
      <c r="BD179" s="99"/>
    </row>
    <row r="180" spans="1:56" x14ac:dyDescent="0.25">
      <c r="A180" s="98"/>
      <c r="B180" s="57" t="s">
        <v>66</v>
      </c>
      <c r="D180" s="57" t="s">
        <v>870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3"/>
        <v>1.2185804055984004</v>
      </c>
      <c r="BD180" s="99"/>
    </row>
    <row r="181" spans="1:56" x14ac:dyDescent="0.25">
      <c r="A181" s="98"/>
      <c r="B181" s="57" t="s">
        <v>66</v>
      </c>
      <c r="D181" s="57" t="s">
        <v>871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3"/>
        <v>0.15185596323128459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3"/>
        <v>0.56813313079379923</v>
      </c>
      <c r="BD182" s="99"/>
    </row>
    <row r="183" spans="1:56" x14ac:dyDescent="0.25">
      <c r="A183" s="98"/>
      <c r="B183" s="57" t="s">
        <v>66</v>
      </c>
      <c r="D183" s="57" t="s">
        <v>871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3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D185" s="57" t="s">
        <v>871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48" si="4">BB185/(5280*11.67)</f>
        <v>0.81540014541299888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4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4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4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4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4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4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4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4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4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22" t="s">
        <v>73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412647.64972782659</v>
      </c>
      <c r="AG195" s="43">
        <v>376872.69</v>
      </c>
      <c r="AH195" s="22" t="s">
        <v>848</v>
      </c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181"/>
      <c r="AZ195" s="22">
        <v>10499.632477709978</v>
      </c>
      <c r="BA195" s="22">
        <v>23.1</v>
      </c>
      <c r="BB195" s="22">
        <v>235798.65698732948</v>
      </c>
      <c r="BC195" s="185">
        <f t="shared" si="4"/>
        <v>3.8268069023676592</v>
      </c>
      <c r="BD195" s="99"/>
    </row>
    <row r="196" spans="1:56" x14ac:dyDescent="0.3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110000</v>
      </c>
      <c r="AG196" s="43">
        <f>85570.99+220578.91</f>
        <v>306149.90000000002</v>
      </c>
      <c r="AH196" s="22" t="s">
        <v>848</v>
      </c>
      <c r="AI196" s="22" t="s">
        <v>123</v>
      </c>
      <c r="AJ196" s="22" t="s">
        <v>603</v>
      </c>
      <c r="AK196" s="22">
        <v>110000</v>
      </c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193"/>
      <c r="AZ196" s="22"/>
      <c r="BA196" s="22"/>
      <c r="BB196" s="22"/>
      <c r="BC196" s="185">
        <f t="shared" si="4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4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4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4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4"/>
        <v>0.42484614785385993</v>
      </c>
      <c r="BD200" s="203"/>
    </row>
    <row r="201" spans="1:56" s="22" customFormat="1" x14ac:dyDescent="0.3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4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4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4"/>
        <v>0.45370153981979178</v>
      </c>
      <c r="BD203" s="99"/>
    </row>
    <row r="204" spans="1:56" x14ac:dyDescent="0.25">
      <c r="A204" s="98"/>
      <c r="B204" s="57" t="s">
        <v>66</v>
      </c>
      <c r="D204" s="57" t="s">
        <v>872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4"/>
        <v>0.32967853340603986</v>
      </c>
      <c r="BD204" s="99"/>
    </row>
    <row r="205" spans="1:56" x14ac:dyDescent="0.25">
      <c r="A205" s="98"/>
      <c r="B205" s="57" t="s">
        <v>66</v>
      </c>
      <c r="D205" s="57" t="s">
        <v>872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4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4"/>
        <v>0.49914310197086548</v>
      </c>
      <c r="BD206" s="99"/>
    </row>
    <row r="207" spans="1:56" x14ac:dyDescent="0.25">
      <c r="B207" s="57" t="s">
        <v>66</v>
      </c>
      <c r="D207" s="57" t="s">
        <v>872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4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4"/>
        <v>2.0462822310508688</v>
      </c>
    </row>
    <row r="209" spans="2:55" x14ac:dyDescent="0.25">
      <c r="B209" s="57" t="s">
        <v>66</v>
      </c>
      <c r="D209" s="57" t="s">
        <v>872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4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4"/>
        <v>0.14460154241645246</v>
      </c>
    </row>
    <row r="211" spans="2:55" x14ac:dyDescent="0.25">
      <c r="B211" s="57" t="s">
        <v>66</v>
      </c>
      <c r="D211" s="57" t="s">
        <v>872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4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4"/>
        <v>0</v>
      </c>
    </row>
    <row r="213" spans="2:55" x14ac:dyDescent="0.25">
      <c r="B213" s="57" t="s">
        <v>66</v>
      </c>
      <c r="D213" s="57" t="s">
        <v>872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4"/>
        <v>0.21128703487315312</v>
      </c>
    </row>
    <row r="214" spans="2:55" x14ac:dyDescent="0.25">
      <c r="B214" s="57" t="s">
        <v>66</v>
      </c>
      <c r="D214" s="57" t="s">
        <v>872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4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4"/>
        <v>0.34832580301731975</v>
      </c>
    </row>
    <row r="216" spans="2:55" x14ac:dyDescent="0.25">
      <c r="B216" s="57" t="s">
        <v>66</v>
      </c>
      <c r="D216" s="57" t="s">
        <v>872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4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si="4"/>
        <v>8.145400015579965E-2</v>
      </c>
    </row>
    <row r="218" spans="2:55" x14ac:dyDescent="0.25">
      <c r="B218" s="22" t="s">
        <v>66</v>
      </c>
      <c r="C218" s="22"/>
      <c r="D218" s="22" t="s">
        <v>779</v>
      </c>
      <c r="E218" s="22"/>
      <c r="F218" s="27"/>
      <c r="G218" s="166">
        <v>4000</v>
      </c>
      <c r="H218" s="167">
        <v>4299</v>
      </c>
      <c r="I218" s="28" t="s">
        <v>625</v>
      </c>
      <c r="J218" s="28" t="s">
        <v>626</v>
      </c>
      <c r="K218" s="28" t="s">
        <v>627</v>
      </c>
      <c r="L218" s="29">
        <v>27.134689635845625</v>
      </c>
      <c r="M218" s="22">
        <v>18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43">
        <v>95575.727999999959</v>
      </c>
      <c r="AG218" s="43">
        <f>13210.29+74811.69</f>
        <v>88021.98000000001</v>
      </c>
      <c r="AH218" s="27" t="s">
        <v>868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2569.2399999999993</v>
      </c>
      <c r="BA218" s="57">
        <v>24</v>
      </c>
      <c r="BB218" s="62">
        <v>61661.759999999973</v>
      </c>
      <c r="BC218" s="42">
        <f t="shared" si="4"/>
        <v>1.0007166783516395</v>
      </c>
    </row>
    <row r="219" spans="2:55" x14ac:dyDescent="0.25">
      <c r="B219" s="22" t="s">
        <v>66</v>
      </c>
      <c r="C219" s="22"/>
      <c r="D219" s="22" t="s">
        <v>779</v>
      </c>
      <c r="E219" s="22"/>
      <c r="F219" s="27"/>
      <c r="G219" s="166">
        <v>4300</v>
      </c>
      <c r="H219" s="167">
        <v>4499</v>
      </c>
      <c r="I219" s="28" t="s">
        <v>628</v>
      </c>
      <c r="J219" s="28" t="s">
        <v>629</v>
      </c>
      <c r="K219" s="28" t="s">
        <v>629</v>
      </c>
      <c r="L219" s="29">
        <v>39</v>
      </c>
      <c r="M219" s="22">
        <v>18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86682.2</v>
      </c>
      <c r="AG219" s="43">
        <f>34296.11+61541.12</f>
        <v>95837.23000000001</v>
      </c>
      <c r="AH219" s="27" t="s">
        <v>868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2330.171576077842</v>
      </c>
      <c r="BA219" s="57">
        <v>23.999949434681369</v>
      </c>
      <c r="BB219" s="62">
        <v>55924</v>
      </c>
      <c r="BC219" s="42">
        <f t="shared" si="4"/>
        <v>0.90759782919165954</v>
      </c>
    </row>
    <row r="220" spans="2:55" x14ac:dyDescent="0.25">
      <c r="B220" s="22" t="s">
        <v>66</v>
      </c>
      <c r="C220" s="22"/>
      <c r="D220" s="22" t="s">
        <v>779</v>
      </c>
      <c r="E220" s="22"/>
      <c r="F220" s="27"/>
      <c r="G220" s="166">
        <v>2600</v>
      </c>
      <c r="H220" s="167">
        <v>2699</v>
      </c>
      <c r="I220" s="28" t="s">
        <v>626</v>
      </c>
      <c r="J220" s="28" t="s">
        <v>625</v>
      </c>
      <c r="K220" s="28" t="s">
        <v>283</v>
      </c>
      <c r="L220" s="29">
        <v>24</v>
      </c>
      <c r="M220" s="22">
        <v>18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26379.45</v>
      </c>
      <c r="AG220" s="43" t="s">
        <v>873</v>
      </c>
      <c r="AH220" s="27" t="s">
        <v>868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740</v>
      </c>
      <c r="BA220" s="57">
        <v>23</v>
      </c>
      <c r="BB220" s="62">
        <v>17019</v>
      </c>
      <c r="BC220" s="42">
        <f t="shared" si="4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4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4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4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4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4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4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4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G228" s="61" t="s">
        <v>874</v>
      </c>
      <c r="AY228" s="127"/>
      <c r="AZ228" s="57">
        <v>554</v>
      </c>
      <c r="BA228" s="57">
        <v>22</v>
      </c>
      <c r="BB228" s="62">
        <v>12197</v>
      </c>
      <c r="BC228" s="42">
        <f t="shared" si="4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G229" s="61" t="s">
        <v>874</v>
      </c>
      <c r="AY229" s="127"/>
      <c r="AZ229" s="57">
        <v>552</v>
      </c>
      <c r="BA229" s="57">
        <v>24</v>
      </c>
      <c r="BB229" s="62">
        <v>13241</v>
      </c>
      <c r="BC229" s="42">
        <f t="shared" si="4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4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4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4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f>19877.27+19227</f>
        <v>39104.270000000004</v>
      </c>
      <c r="AY233" s="127"/>
      <c r="AZ233" s="57">
        <v>923</v>
      </c>
      <c r="BA233" s="57">
        <v>34</v>
      </c>
      <c r="BB233" s="62">
        <v>31382</v>
      </c>
      <c r="BC233" s="42">
        <f t="shared" si="4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G234" s="61" t="s">
        <v>874</v>
      </c>
      <c r="AY234" s="127"/>
      <c r="AZ234" s="57">
        <v>240</v>
      </c>
      <c r="BA234" s="57">
        <v>22</v>
      </c>
      <c r="BB234" s="62">
        <v>5283</v>
      </c>
      <c r="BC234" s="42">
        <f t="shared" si="4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4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4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G237" s="61" t="s">
        <v>874</v>
      </c>
      <c r="AY237" s="127"/>
      <c r="AZ237" s="57">
        <v>1674</v>
      </c>
      <c r="BA237" s="57">
        <v>24</v>
      </c>
      <c r="BB237" s="62">
        <v>40175</v>
      </c>
      <c r="BC237" s="42">
        <f t="shared" si="4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G238" s="61">
        <v>41474.370000000003</v>
      </c>
      <c r="AY238" s="127"/>
      <c r="AZ238" s="57">
        <v>2273</v>
      </c>
      <c r="BA238" s="57">
        <v>24</v>
      </c>
      <c r="BB238" s="62">
        <v>54556</v>
      </c>
      <c r="BC238" s="42">
        <f t="shared" si="4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4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4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4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4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4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4"/>
        <v>9.1223936018280494E-2</v>
      </c>
    </row>
    <row r="245" spans="2:55" x14ac:dyDescent="0.3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4"/>
        <v>0.99135636571369223</v>
      </c>
    </row>
    <row r="246" spans="2:55" x14ac:dyDescent="0.3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4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4"/>
        <v>0.54792786476591104</v>
      </c>
    </row>
    <row r="248" spans="2:55" x14ac:dyDescent="0.3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4"/>
        <v>0.27497013840201501</v>
      </c>
    </row>
    <row r="249" spans="2:55" x14ac:dyDescent="0.3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5">BB249/(5280*11.67)</f>
        <v>0.56169016644595049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5"/>
        <v>0.15914933395653194</v>
      </c>
    </row>
    <row r="251" spans="2:55" x14ac:dyDescent="0.3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5"/>
        <v>0.49029822648074578</v>
      </c>
    </row>
    <row r="252" spans="2:55" ht="14.4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5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5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5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5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5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5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5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87814.62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5"/>
        <v>1.0099224896782737</v>
      </c>
    </row>
    <row r="260" spans="2:55" x14ac:dyDescent="0.3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5"/>
        <v>3.1218353197787647</v>
      </c>
    </row>
    <row r="261" spans="2:55" x14ac:dyDescent="0.25">
      <c r="B261" s="57" t="s">
        <v>66</v>
      </c>
      <c r="D261" s="176"/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5"/>
        <v>0.25874100906234582</v>
      </c>
    </row>
    <row r="262" spans="2:55" x14ac:dyDescent="0.25">
      <c r="B262" s="57" t="s">
        <v>66</v>
      </c>
      <c r="D262" s="176"/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5"/>
        <v>0.23986653164031058</v>
      </c>
    </row>
    <row r="263" spans="2:55" ht="14.4" thickBot="1" x14ac:dyDescent="0.3">
      <c r="B263" s="57" t="s">
        <v>66</v>
      </c>
      <c r="D263" s="176"/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5"/>
        <v>0.29439640622159902</v>
      </c>
    </row>
    <row r="264" spans="2:55" x14ac:dyDescent="0.25">
      <c r="B264" s="57" t="s">
        <v>66</v>
      </c>
      <c r="D264" s="176"/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5"/>
        <v>1.0464055724338501</v>
      </c>
    </row>
    <row r="265" spans="2:55" x14ac:dyDescent="0.25">
      <c r="B265" s="57" t="s">
        <v>66</v>
      </c>
      <c r="D265" s="176"/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5"/>
        <v>0.21256913609098699</v>
      </c>
    </row>
    <row r="266" spans="2:55" x14ac:dyDescent="0.25">
      <c r="B266" s="57" t="s">
        <v>66</v>
      </c>
      <c r="D266" s="176"/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5"/>
        <v>0.18561255225779646</v>
      </c>
    </row>
    <row r="267" spans="2:55" x14ac:dyDescent="0.25">
      <c r="B267" s="57" t="s">
        <v>66</v>
      </c>
      <c r="D267" s="176"/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5"/>
        <v>0.14864259562203008</v>
      </c>
    </row>
    <row r="268" spans="2:55" x14ac:dyDescent="0.25">
      <c r="B268" s="57" t="s">
        <v>66</v>
      </c>
      <c r="D268" s="176"/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5"/>
        <v>1.0181506582534861</v>
      </c>
    </row>
    <row r="269" spans="2:55" x14ac:dyDescent="0.25">
      <c r="B269" s="57" t="s">
        <v>66</v>
      </c>
      <c r="D269" s="176"/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5"/>
        <v>5.9171405572433854E-2</v>
      </c>
    </row>
    <row r="270" spans="2:55" x14ac:dyDescent="0.25">
      <c r="B270" s="57" t="s">
        <v>66</v>
      </c>
      <c r="D270" s="176"/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5"/>
        <v>0.15571849601412585</v>
      </c>
    </row>
    <row r="271" spans="2:55" x14ac:dyDescent="0.25">
      <c r="B271" s="57" t="s">
        <v>66</v>
      </c>
      <c r="D271" s="176"/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5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25" si="6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6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6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6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6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6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6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6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6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6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6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6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6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6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6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6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6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6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6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6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6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6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6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6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6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6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6"/>
        <v>0.36723273869803436</v>
      </c>
    </row>
    <row r="300" spans="2:55" ht="14.4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6"/>
        <v>2.5486711588896678</v>
      </c>
    </row>
    <row r="301" spans="2:55" x14ac:dyDescent="0.3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6"/>
        <v>0.26674196982680276</v>
      </c>
    </row>
    <row r="302" spans="2:55" x14ac:dyDescent="0.3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6"/>
        <v>0.18889083638440965</v>
      </c>
    </row>
    <row r="303" spans="2:55" x14ac:dyDescent="0.3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6"/>
        <v>0.94437303627534996</v>
      </c>
    </row>
    <row r="304" spans="2:55" x14ac:dyDescent="0.3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6"/>
        <v>0.87286749240476746</v>
      </c>
    </row>
    <row r="305" spans="2:55" x14ac:dyDescent="0.3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si="6"/>
        <v>0.15948365402092909</v>
      </c>
    </row>
    <row r="306" spans="2:55" x14ac:dyDescent="0.3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6"/>
        <v>0.52913453299057411</v>
      </c>
    </row>
    <row r="307" spans="2:55" x14ac:dyDescent="0.3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6"/>
        <v>0.92543364233595593</v>
      </c>
    </row>
    <row r="308" spans="2:55" x14ac:dyDescent="0.3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6"/>
        <v>0.64776946846355588</v>
      </c>
    </row>
    <row r="309" spans="2:55" x14ac:dyDescent="0.25">
      <c r="B309" s="57" t="s">
        <v>66</v>
      </c>
      <c r="D309" s="57" t="s">
        <v>875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G309" s="61" t="s">
        <v>876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6"/>
        <v>0.47614642569655424</v>
      </c>
    </row>
    <row r="310" spans="2:55" x14ac:dyDescent="0.25">
      <c r="B310" s="57" t="s">
        <v>66</v>
      </c>
      <c r="D310" s="57" t="s">
        <v>875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G310" s="61">
        <v>23445.81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6"/>
        <v>1.6079659058450833</v>
      </c>
    </row>
    <row r="311" spans="2:55" x14ac:dyDescent="0.25">
      <c r="B311" s="57" t="s">
        <v>66</v>
      </c>
      <c r="D311" s="57" t="s">
        <v>875</v>
      </c>
      <c r="F311" s="57"/>
      <c r="G311" s="118">
        <v>7900</v>
      </c>
      <c r="H311" s="118">
        <v>8399</v>
      </c>
      <c r="I311" s="206" t="s">
        <v>710</v>
      </c>
      <c r="J311" s="206" t="s">
        <v>721</v>
      </c>
      <c r="K311" s="206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G311" s="61" t="s">
        <v>876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877</v>
      </c>
      <c r="AZ311" s="57">
        <v>3055.009135275654</v>
      </c>
      <c r="BA311" s="57">
        <v>14.946600150143221</v>
      </c>
      <c r="BB311" s="57">
        <v>45662</v>
      </c>
      <c r="BC311" s="42">
        <f t="shared" si="6"/>
        <v>0.74105450390797434</v>
      </c>
    </row>
    <row r="312" spans="2:55" x14ac:dyDescent="0.25">
      <c r="B312" s="57" t="s">
        <v>66</v>
      </c>
      <c r="D312" s="57" t="s">
        <v>875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G312" s="61" t="s">
        <v>876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6"/>
        <v>8.4797200799771502E-2</v>
      </c>
    </row>
    <row r="313" spans="2:55" x14ac:dyDescent="0.25">
      <c r="B313" s="57" t="s">
        <v>66</v>
      </c>
      <c r="D313" s="57" t="s">
        <v>875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G313" s="61" t="s">
        <v>876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6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6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6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6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6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6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6"/>
        <v>0.81655241359611541</v>
      </c>
    </row>
    <row r="320" spans="2:55" x14ac:dyDescent="0.3">
      <c r="B320" s="22" t="s">
        <v>66</v>
      </c>
      <c r="C320" s="22"/>
      <c r="D320" s="22" t="s">
        <v>860</v>
      </c>
      <c r="E320" s="22"/>
      <c r="F320" s="22"/>
      <c r="G320" s="22"/>
      <c r="H320" s="22"/>
      <c r="I320" s="28" t="s">
        <v>734</v>
      </c>
      <c r="J320" s="28" t="s">
        <v>735</v>
      </c>
      <c r="K320" s="28" t="s">
        <v>75</v>
      </c>
      <c r="L320" s="29"/>
      <c r="M320" s="22">
        <v>26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861</v>
      </c>
      <c r="AH320" s="22" t="s">
        <v>868</v>
      </c>
      <c r="AI320" s="22" t="s">
        <v>123</v>
      </c>
      <c r="AJ320" s="22" t="s">
        <v>736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>
        <v>4864</v>
      </c>
      <c r="BC320" s="42">
        <f t="shared" si="6"/>
        <v>7.8938485108150921E-2</v>
      </c>
    </row>
    <row r="321" spans="2:55" x14ac:dyDescent="0.3">
      <c r="B321" s="22" t="s">
        <v>66</v>
      </c>
      <c r="C321" s="22"/>
      <c r="D321" s="22" t="s">
        <v>860</v>
      </c>
      <c r="E321" s="22"/>
      <c r="F321" s="22"/>
      <c r="G321" s="22"/>
      <c r="H321" s="22"/>
      <c r="I321" s="28" t="s">
        <v>743</v>
      </c>
      <c r="J321" s="28" t="s">
        <v>744</v>
      </c>
      <c r="K321" s="28" t="s">
        <v>745</v>
      </c>
      <c r="L321" s="29"/>
      <c r="M321" s="22">
        <v>26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861</v>
      </c>
      <c r="AH321" s="22" t="s">
        <v>868</v>
      </c>
      <c r="AI321" s="22" t="s">
        <v>123</v>
      </c>
      <c r="AJ321" s="22" t="s">
        <v>736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>
        <v>7520</v>
      </c>
      <c r="BC321" s="42">
        <f t="shared" si="6"/>
        <v>0.12204305263431228</v>
      </c>
    </row>
    <row r="322" spans="2:55" x14ac:dyDescent="0.3">
      <c r="B322" s="22" t="s">
        <v>66</v>
      </c>
      <c r="C322" s="22"/>
      <c r="D322" s="22" t="s">
        <v>860</v>
      </c>
      <c r="E322" s="22"/>
      <c r="F322" s="22"/>
      <c r="G322" s="22"/>
      <c r="H322" s="22"/>
      <c r="I322" s="28" t="s">
        <v>745</v>
      </c>
      <c r="J322" s="28" t="s">
        <v>217</v>
      </c>
      <c r="K322" s="28" t="s">
        <v>75</v>
      </c>
      <c r="L322" s="29"/>
      <c r="M322" s="22">
        <v>26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22">
        <f>6862.7+80289.31</f>
        <v>87152.01</v>
      </c>
      <c r="AH322" s="22" t="s">
        <v>868</v>
      </c>
      <c r="AI322" s="22" t="s">
        <v>123</v>
      </c>
      <c r="AJ322" s="22" t="s">
        <v>754</v>
      </c>
      <c r="AK322" s="22">
        <v>30362</v>
      </c>
      <c r="AL322" s="22"/>
      <c r="AM322" s="22" t="s">
        <v>755</v>
      </c>
      <c r="AN322" s="22">
        <v>79500</v>
      </c>
      <c r="AO322" s="22"/>
      <c r="AP322" s="22" t="s">
        <v>756</v>
      </c>
      <c r="AQ322" s="22">
        <v>39638</v>
      </c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>
        <v>41907</v>
      </c>
      <c r="BC322" s="42">
        <f t="shared" si="6"/>
        <v>0.68011412323751652</v>
      </c>
    </row>
    <row r="323" spans="2:55" x14ac:dyDescent="0.3">
      <c r="B323" s="22" t="s">
        <v>66</v>
      </c>
      <c r="C323" s="22"/>
      <c r="D323" s="22" t="s">
        <v>860</v>
      </c>
      <c r="E323" s="22"/>
      <c r="F323" s="22"/>
      <c r="G323" s="22"/>
      <c r="H323" s="22"/>
      <c r="I323" s="28" t="s">
        <v>759</v>
      </c>
      <c r="J323" s="28" t="s">
        <v>745</v>
      </c>
      <c r="K323" s="28" t="s">
        <v>745</v>
      </c>
      <c r="L323" s="29"/>
      <c r="M323" s="22">
        <v>26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22" t="s">
        <v>861</v>
      </c>
      <c r="AH323" s="22" t="s">
        <v>868</v>
      </c>
      <c r="AI323" s="22" t="s">
        <v>123</v>
      </c>
      <c r="AJ323" s="22" t="s">
        <v>736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>
        <v>31457</v>
      </c>
      <c r="BC323" s="42">
        <f t="shared" si="6"/>
        <v>0.51051972163797354</v>
      </c>
    </row>
    <row r="324" spans="2:55" x14ac:dyDescent="0.25">
      <c r="B324" s="22" t="s">
        <v>66</v>
      </c>
      <c r="C324" s="22"/>
      <c r="D324" s="22" t="s">
        <v>737</v>
      </c>
      <c r="E324" s="22"/>
      <c r="F324" s="22"/>
      <c r="G324" s="172">
        <v>100</v>
      </c>
      <c r="H324" s="172">
        <v>1099</v>
      </c>
      <c r="I324" s="28" t="s">
        <v>149</v>
      </c>
      <c r="J324" s="28" t="s">
        <v>632</v>
      </c>
      <c r="K324" s="28" t="s">
        <v>738</v>
      </c>
      <c r="L324" s="29">
        <v>45</v>
      </c>
      <c r="M324" s="22">
        <v>26</v>
      </c>
      <c r="N324" s="22" t="s">
        <v>71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199070.84999999998</v>
      </c>
      <c r="AG324" s="43" t="s">
        <v>739</v>
      </c>
      <c r="AH324" s="22" t="s">
        <v>801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02" t="s">
        <v>740</v>
      </c>
      <c r="AZ324" s="57">
        <v>5308</v>
      </c>
      <c r="BA324" s="57">
        <v>23</v>
      </c>
      <c r="BB324" s="57">
        <v>120649</v>
      </c>
      <c r="BC324" s="42">
        <f t="shared" si="6"/>
        <v>1.9580282257017476</v>
      </c>
    </row>
    <row r="325" spans="2:55" x14ac:dyDescent="0.25">
      <c r="B325" s="22" t="s">
        <v>66</v>
      </c>
      <c r="C325" s="22"/>
      <c r="D325" s="22" t="s">
        <v>737</v>
      </c>
      <c r="E325" s="22"/>
      <c r="F325" s="22"/>
      <c r="G325" s="172">
        <v>3800</v>
      </c>
      <c r="H325" s="172">
        <v>4299</v>
      </c>
      <c r="I325" s="28" t="s">
        <v>738</v>
      </c>
      <c r="J325" s="28" t="s">
        <v>746</v>
      </c>
      <c r="K325" s="28" t="s">
        <v>747</v>
      </c>
      <c r="L325" s="29">
        <v>38</v>
      </c>
      <c r="M325" s="22">
        <v>26</v>
      </c>
      <c r="N325" s="22" t="s">
        <v>71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217118.55</v>
      </c>
      <c r="AG325" s="43">
        <f>404228.2+10944.15</f>
        <v>415172.35000000003</v>
      </c>
      <c r="AH325" s="22" t="s">
        <v>809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2633.6159911301352</v>
      </c>
      <c r="BA325" s="57">
        <v>49.964383738243285</v>
      </c>
      <c r="BB325" s="57">
        <v>131587</v>
      </c>
      <c r="BC325" s="42">
        <f t="shared" si="6"/>
        <v>2.135542442419049</v>
      </c>
    </row>
    <row r="326" spans="2:55" x14ac:dyDescent="0.3">
      <c r="B326" s="22" t="s">
        <v>864</v>
      </c>
      <c r="C326" s="22"/>
      <c r="D326" s="22" t="s">
        <v>865</v>
      </c>
      <c r="E326" s="22"/>
      <c r="F326" s="22"/>
      <c r="G326" s="22"/>
      <c r="H326" s="22"/>
      <c r="I326" s="28" t="s">
        <v>866</v>
      </c>
      <c r="J326" s="28"/>
      <c r="K326" s="28"/>
      <c r="L326" s="29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31058</v>
      </c>
      <c r="AG326" s="43">
        <v>31058</v>
      </c>
      <c r="AH326" s="22" t="s">
        <v>848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/>
      <c r="BC326" s="57"/>
    </row>
    <row r="327" spans="2:55" x14ac:dyDescent="0.3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G327" s="61">
        <v>10000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3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x14ac:dyDescent="0.3">
      <c r="I338" s="60"/>
      <c r="J338" s="60"/>
      <c r="K338" s="60"/>
      <c r="L338" s="59"/>
      <c r="AF338" s="61"/>
      <c r="AG338" s="61"/>
    </row>
    <row r="339" spans="9:33" s="57" customFormat="1" x14ac:dyDescent="0.3">
      <c r="I339" s="60"/>
      <c r="J339" s="60"/>
      <c r="K339" s="60"/>
      <c r="L339" s="59"/>
      <c r="AF339" s="61"/>
      <c r="AG339" s="61"/>
    </row>
    <row r="340" spans="9:33" s="57" customFormat="1" x14ac:dyDescent="0.3">
      <c r="I340" s="60"/>
      <c r="J340" s="60"/>
      <c r="K340" s="60"/>
      <c r="L340" s="59"/>
      <c r="AF340" s="61"/>
      <c r="AG340" s="61"/>
    </row>
    <row r="341" spans="9:33" s="57" customFormat="1" x14ac:dyDescent="0.3">
      <c r="I341" s="60"/>
      <c r="J341" s="60"/>
      <c r="K341" s="60"/>
      <c r="L341" s="59"/>
      <c r="AF341" s="61"/>
      <c r="AG341" s="61"/>
    </row>
    <row r="342" spans="9:33" s="57" customFormat="1" x14ac:dyDescent="0.3">
      <c r="I342" s="60"/>
      <c r="J342" s="60"/>
      <c r="K342" s="60"/>
      <c r="L342" s="59"/>
      <c r="AF342" s="61"/>
      <c r="AG342" s="61"/>
    </row>
    <row r="343" spans="9:33" s="57" customFormat="1" x14ac:dyDescent="0.3">
      <c r="I343" s="60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</sheetData>
  <sortState xmlns:xlrd2="http://schemas.microsoft.com/office/spreadsheetml/2017/richdata2" ref="A3:BC409">
    <sortCondition ref="M2:M40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J18" sqref="J18"/>
      <selection pane="bottomLeft" activeCell="I9" sqref="I9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7" width="0" style="57" hidden="1" customWidth="1"/>
    <col min="58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66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0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0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0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0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0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0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0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0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0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0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0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0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0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0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0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0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0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108" si="1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1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1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1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1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1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1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1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1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1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1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1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1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1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1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1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1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1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1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1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1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1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1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1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18706.41+32423.24+1280</f>
        <v>52409.65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1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1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1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1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1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1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1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1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si="1"/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1"/>
        <v>0.46735023759445354</v>
      </c>
      <c r="BD100" s="99"/>
    </row>
    <row r="101" spans="1:56" x14ac:dyDescent="0.25">
      <c r="A101" s="98"/>
      <c r="B101" s="22" t="s">
        <v>66</v>
      </c>
      <c r="C101" s="28"/>
      <c r="D101" s="28" t="s">
        <v>812</v>
      </c>
      <c r="E101" s="29">
        <v>43</v>
      </c>
      <c r="F101" s="22">
        <v>20</v>
      </c>
      <c r="G101" s="22" t="s">
        <v>69</v>
      </c>
      <c r="H101" s="167">
        <v>2999</v>
      </c>
      <c r="I101" s="28" t="s">
        <v>478</v>
      </c>
      <c r="J101" s="28" t="s">
        <v>479</v>
      </c>
      <c r="K101" s="28" t="s">
        <v>480</v>
      </c>
      <c r="L101" s="29">
        <v>12</v>
      </c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19898.900000000001</v>
      </c>
      <c r="AG101" s="43" t="s">
        <v>851</v>
      </c>
      <c r="AH101" s="27" t="s">
        <v>868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642</v>
      </c>
      <c r="BA101" s="57">
        <v>20</v>
      </c>
      <c r="BB101" s="62">
        <v>12838</v>
      </c>
      <c r="BC101" s="42">
        <f t="shared" si="1"/>
        <v>0.208349562462673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63</v>
      </c>
      <c r="F102" s="22">
        <v>20</v>
      </c>
      <c r="G102" s="22" t="s">
        <v>69</v>
      </c>
      <c r="H102" s="167">
        <v>2899</v>
      </c>
      <c r="I102" s="28" t="s">
        <v>481</v>
      </c>
      <c r="J102" s="28" t="s">
        <v>482</v>
      </c>
      <c r="K102" s="28" t="s">
        <v>479</v>
      </c>
      <c r="L102" s="29">
        <v>46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44207.55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1426.064020087068</v>
      </c>
      <c r="BA102" s="57">
        <v>19.999803373665269</v>
      </c>
      <c r="BB102" s="62">
        <v>28521</v>
      </c>
      <c r="BC102" s="42">
        <f t="shared" si="1"/>
        <v>0.46287099789670483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68</v>
      </c>
      <c r="F103" s="22">
        <v>20</v>
      </c>
      <c r="G103" s="22" t="s">
        <v>69</v>
      </c>
      <c r="H103" s="167">
        <v>2699</v>
      </c>
      <c r="I103" s="28" t="s">
        <v>484</v>
      </c>
      <c r="J103" s="28" t="s">
        <v>482</v>
      </c>
      <c r="K103" s="28" t="s">
        <v>75</v>
      </c>
      <c r="L103" s="29">
        <v>37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7230.75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212</v>
      </c>
      <c r="BA103" s="57">
        <v>22</v>
      </c>
      <c r="BB103" s="62">
        <v>4665</v>
      </c>
      <c r="BC103" s="42">
        <f t="shared" si="1"/>
        <v>7.5708888369556748E-2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67</v>
      </c>
      <c r="F104" s="22">
        <v>20</v>
      </c>
      <c r="G104" s="22" t="s">
        <v>69</v>
      </c>
      <c r="H104" s="167">
        <v>2999</v>
      </c>
      <c r="I104" s="28" t="s">
        <v>485</v>
      </c>
      <c r="J104" s="28" t="s">
        <v>486</v>
      </c>
      <c r="K104" s="28" t="s">
        <v>75</v>
      </c>
      <c r="L104" s="29">
        <v>11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8277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243</v>
      </c>
      <c r="BA104" s="57">
        <v>22</v>
      </c>
      <c r="BB104" s="62">
        <v>5340</v>
      </c>
      <c r="BC104" s="42">
        <f t="shared" si="1"/>
        <v>8.6663550673833453E-2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68</v>
      </c>
      <c r="F105" s="22">
        <v>20</v>
      </c>
      <c r="G105" s="22" t="s">
        <v>69</v>
      </c>
      <c r="H105" s="167">
        <v>499</v>
      </c>
      <c r="I105" s="28" t="s">
        <v>479</v>
      </c>
      <c r="J105" s="28" t="s">
        <v>91</v>
      </c>
      <c r="K105" s="28" t="s">
        <v>478</v>
      </c>
      <c r="L105" s="29">
        <v>23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77242.7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1916.6368262115379</v>
      </c>
      <c r="BA105" s="57">
        <v>26.000752630065481</v>
      </c>
      <c r="BB105" s="62">
        <v>49834</v>
      </c>
      <c r="BC105" s="42">
        <f t="shared" si="1"/>
        <v>0.80876243151307425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399</v>
      </c>
      <c r="I106" s="28" t="s">
        <v>486</v>
      </c>
      <c r="J106" s="28" t="s">
        <v>91</v>
      </c>
      <c r="K106" s="28" t="s">
        <v>75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27047.5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754.65474428303401</v>
      </c>
      <c r="BA106" s="57">
        <v>23.123156823957313</v>
      </c>
      <c r="BB106" s="62">
        <v>17450</v>
      </c>
      <c r="BC106" s="42">
        <f t="shared" si="1"/>
        <v>0.28319830697722731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28</v>
      </c>
      <c r="F107" s="22">
        <v>20</v>
      </c>
      <c r="G107" s="22" t="s">
        <v>69</v>
      </c>
      <c r="H107" s="167">
        <v>2999</v>
      </c>
      <c r="I107" s="28" t="s">
        <v>487</v>
      </c>
      <c r="J107" s="28" t="s">
        <v>488</v>
      </c>
      <c r="K107" s="28" t="s">
        <v>489</v>
      </c>
      <c r="L107" s="29">
        <v>44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102264.35</v>
      </c>
      <c r="AG107" s="43">
        <f>44365.58+231393.18+2194.5</f>
        <v>277953.26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3068.9028193761178</v>
      </c>
      <c r="BA107" s="57">
        <v>21.498562803436236</v>
      </c>
      <c r="BB107" s="62">
        <v>65977</v>
      </c>
      <c r="BC107" s="42">
        <f t="shared" si="1"/>
        <v>1.0707492664433538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54</v>
      </c>
      <c r="F108" s="22">
        <v>20</v>
      </c>
      <c r="G108" s="22" t="s">
        <v>69</v>
      </c>
      <c r="H108" s="167">
        <v>499</v>
      </c>
      <c r="I108" s="28" t="s">
        <v>490</v>
      </c>
      <c r="J108" s="28" t="s">
        <v>91</v>
      </c>
      <c r="K108" s="28" t="s">
        <v>491</v>
      </c>
      <c r="L108" s="29">
        <v>34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44973.25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1390.1484590378609</v>
      </c>
      <c r="BA108" s="57">
        <v>20.871871497869833</v>
      </c>
      <c r="BB108" s="62">
        <v>29015</v>
      </c>
      <c r="BC108" s="42">
        <f t="shared" si="1"/>
        <v>0.4708881877905014</v>
      </c>
      <c r="BD108" s="99"/>
    </row>
    <row r="109" spans="1:56" x14ac:dyDescent="0.3">
      <c r="A109" s="98"/>
      <c r="B109" s="22" t="s">
        <v>66</v>
      </c>
      <c r="C109" s="22"/>
      <c r="D109" s="22" t="s">
        <v>812</v>
      </c>
      <c r="E109" s="22"/>
      <c r="F109" s="22"/>
      <c r="G109" s="22"/>
      <c r="H109" s="130"/>
      <c r="I109" s="28" t="s">
        <v>813</v>
      </c>
      <c r="J109" s="28" t="s">
        <v>463</v>
      </c>
      <c r="K109" s="28" t="s">
        <v>814</v>
      </c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/>
      <c r="AG109" s="43">
        <v>3986.35</v>
      </c>
      <c r="AH109" s="22" t="s">
        <v>810</v>
      </c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815</v>
      </c>
      <c r="BB109" s="57"/>
      <c r="BC109" s="57"/>
      <c r="BD109" s="99"/>
    </row>
    <row r="110" spans="1:56" x14ac:dyDescent="0.3">
      <c r="A110" s="114"/>
      <c r="B110" s="22" t="s">
        <v>66</v>
      </c>
      <c r="C110" s="28"/>
      <c r="D110" s="28"/>
      <c r="E110" s="59">
        <v>39</v>
      </c>
      <c r="F110" s="57">
        <v>20</v>
      </c>
      <c r="G110" s="57" t="s">
        <v>69</v>
      </c>
      <c r="H110" s="130"/>
      <c r="I110" s="28" t="s">
        <v>797</v>
      </c>
      <c r="J110" s="28"/>
      <c r="K110" s="28"/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4950</v>
      </c>
      <c r="AG110" s="43">
        <v>650</v>
      </c>
      <c r="AH110" s="22" t="s">
        <v>801</v>
      </c>
      <c r="AI110" s="22" t="s">
        <v>123</v>
      </c>
      <c r="AJ110" s="22" t="s">
        <v>798</v>
      </c>
      <c r="AK110" s="22">
        <v>4950</v>
      </c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799</v>
      </c>
      <c r="BB110" s="57"/>
      <c r="BC110" s="42">
        <f t="shared" ref="BC110:BC173" si="2">BB110/(5280*11.67)</f>
        <v>0</v>
      </c>
      <c r="BD110" s="99"/>
    </row>
    <row r="111" spans="1:56" x14ac:dyDescent="0.25">
      <c r="A111" s="98"/>
      <c r="B111" s="57" t="s">
        <v>66</v>
      </c>
      <c r="C111" s="60"/>
      <c r="D111" s="60"/>
      <c r="E111" s="59">
        <v>67</v>
      </c>
      <c r="F111" s="57">
        <v>20</v>
      </c>
      <c r="G111" s="57" t="s">
        <v>69</v>
      </c>
      <c r="H111" s="139">
        <v>2527</v>
      </c>
      <c r="I111" s="60" t="s">
        <v>93</v>
      </c>
      <c r="J111" s="60" t="s">
        <v>463</v>
      </c>
      <c r="K111" s="60" t="s">
        <v>483</v>
      </c>
      <c r="L111" s="59">
        <v>54</v>
      </c>
      <c r="M111" s="57">
        <v>9</v>
      </c>
      <c r="N111" s="57" t="s">
        <v>73</v>
      </c>
      <c r="AF111" s="61">
        <v>185858.75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1938.5245786288349</v>
      </c>
      <c r="BA111" s="57">
        <v>54.786511953911543</v>
      </c>
      <c r="BB111" s="57">
        <v>106205</v>
      </c>
      <c r="BC111" s="42">
        <f t="shared" si="2"/>
        <v>1.7236146815195659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2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60155.23+546091.82+9373.46+104.5+6267.75</f>
        <v>621992.75999999989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2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2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2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2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2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2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2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2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2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2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2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2"/>
        <v>7.8273090805224488E-2</v>
      </c>
      <c r="BD124" s="99"/>
    </row>
    <row r="125" spans="1:56" ht="27.6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2"/>
        <v>0</v>
      </c>
      <c r="BD125" s="99"/>
    </row>
    <row r="126" spans="1:56" x14ac:dyDescent="0.3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2"/>
        <v>0.2517624834462881</v>
      </c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2"/>
        <v>0.24483264521824935</v>
      </c>
      <c r="BD127" s="99"/>
    </row>
    <row r="128" spans="1:56" x14ac:dyDescent="0.3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2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2"/>
        <v>0.61949832515385217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2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2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2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2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si="2"/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2"/>
        <v>0.2020364311495417</v>
      </c>
      <c r="BD135" s="99"/>
    </row>
    <row r="136" spans="1:56" x14ac:dyDescent="0.3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2"/>
        <v>0.58421619796941138</v>
      </c>
      <c r="BD136" s="99"/>
    </row>
    <row r="137" spans="1:56" x14ac:dyDescent="0.3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2"/>
        <v>0.54737607436836233</v>
      </c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2"/>
        <v>7.5092181454649326E-2</v>
      </c>
      <c r="BD138" s="99"/>
    </row>
    <row r="139" spans="1:56" x14ac:dyDescent="0.3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2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2"/>
        <v>1.6580003115992834</v>
      </c>
      <c r="BD140" s="99"/>
    </row>
    <row r="141" spans="1:56" x14ac:dyDescent="0.3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2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2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2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2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2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2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2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2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2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2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2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2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2"/>
        <v>0.34571291319363301</v>
      </c>
      <c r="BD153" s="99"/>
    </row>
    <row r="154" spans="1:56" s="22" customFormat="1" x14ac:dyDescent="0.25">
      <c r="A154" s="98"/>
      <c r="B154" s="22" t="s">
        <v>74</v>
      </c>
      <c r="D154" s="22" t="s">
        <v>818</v>
      </c>
      <c r="G154" s="168">
        <v>9500</v>
      </c>
      <c r="H154" s="169">
        <v>10699</v>
      </c>
      <c r="I154" s="28" t="s">
        <v>562</v>
      </c>
      <c r="J154" s="28" t="s">
        <v>557</v>
      </c>
      <c r="K154" s="28" t="s">
        <v>257</v>
      </c>
      <c r="L154" s="29">
        <v>40</v>
      </c>
      <c r="M154" s="22">
        <v>13</v>
      </c>
      <c r="N154" s="22" t="s">
        <v>102</v>
      </c>
      <c r="AF154" s="43">
        <v>275416.34999999998</v>
      </c>
      <c r="AG154" s="43">
        <v>370380.86</v>
      </c>
      <c r="AH154" s="22" t="s">
        <v>868</v>
      </c>
      <c r="AY154" s="181"/>
      <c r="AZ154" s="57">
        <v>8596.7383770901797</v>
      </c>
      <c r="BA154" s="57">
        <v>19.416549937686796</v>
      </c>
      <c r="BB154" s="57">
        <v>166919</v>
      </c>
      <c r="BC154" s="42">
        <f t="shared" si="2"/>
        <v>2.7089500402482409</v>
      </c>
      <c r="BD154" s="203"/>
    </row>
    <row r="155" spans="1:56" x14ac:dyDescent="0.25">
      <c r="A155" s="114"/>
      <c r="B155" s="22" t="s">
        <v>74</v>
      </c>
      <c r="C155" s="22"/>
      <c r="D155" s="22" t="s">
        <v>817</v>
      </c>
      <c r="E155" s="22"/>
      <c r="F155" s="22"/>
      <c r="G155" s="168">
        <v>2300</v>
      </c>
      <c r="H155" s="169">
        <v>2508</v>
      </c>
      <c r="I155" s="28" t="s">
        <v>101</v>
      </c>
      <c r="J155" s="28" t="s">
        <v>545</v>
      </c>
      <c r="K155" s="28" t="s">
        <v>546</v>
      </c>
      <c r="L155" s="29">
        <v>24</v>
      </c>
      <c r="M155" s="22">
        <v>13</v>
      </c>
      <c r="N155" s="22" t="s">
        <v>71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72616.5</v>
      </c>
      <c r="AG155" s="43" t="s">
        <v>853</v>
      </c>
      <c r="AH155" s="22" t="s">
        <v>848</v>
      </c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181"/>
      <c r="AZ155" s="22">
        <v>2200.5174601372601</v>
      </c>
      <c r="BA155" s="22">
        <v>19.999841308805074</v>
      </c>
      <c r="BB155" s="22">
        <v>44010</v>
      </c>
      <c r="BC155" s="185">
        <f t="shared" si="2"/>
        <v>0.71424398223884089</v>
      </c>
      <c r="BD155" s="99"/>
    </row>
    <row r="156" spans="1:56" x14ac:dyDescent="0.25">
      <c r="A156" s="114"/>
      <c r="B156" s="22" t="s">
        <v>74</v>
      </c>
      <c r="C156" s="22"/>
      <c r="D156" s="22" t="s">
        <v>817</v>
      </c>
      <c r="E156" s="22"/>
      <c r="F156" s="22"/>
      <c r="G156" s="168">
        <v>1600</v>
      </c>
      <c r="H156" s="169">
        <v>2299</v>
      </c>
      <c r="I156" s="28" t="s">
        <v>545</v>
      </c>
      <c r="J156" s="28" t="s">
        <v>557</v>
      </c>
      <c r="K156" s="28" t="s">
        <v>101</v>
      </c>
      <c r="L156" s="29">
        <v>28.129097266320692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200510.76476210967</v>
      </c>
      <c r="AG156" s="43" t="s">
        <v>853</v>
      </c>
      <c r="AH156" s="22" t="s">
        <v>848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3" t="s">
        <v>558</v>
      </c>
      <c r="AZ156" s="22">
        <v>5964.4187806699902</v>
      </c>
      <c r="BA156" s="22">
        <v>20.5</v>
      </c>
      <c r="BB156" s="22">
        <v>121521.6756133998</v>
      </c>
      <c r="BC156" s="185">
        <f t="shared" si="2"/>
        <v>1.9721909911031881</v>
      </c>
      <c r="BD156" s="99"/>
    </row>
    <row r="157" spans="1:56" x14ac:dyDescent="0.25">
      <c r="A157" s="98"/>
      <c r="E157" s="58"/>
      <c r="G157" s="207"/>
      <c r="H157" s="208"/>
      <c r="I157" s="103" t="s">
        <v>281</v>
      </c>
      <c r="J157" s="103" t="s">
        <v>551</v>
      </c>
      <c r="K157" s="103"/>
      <c r="L157" s="84"/>
      <c r="M157" s="57">
        <v>13</v>
      </c>
      <c r="AB157" s="59"/>
      <c r="AF157" s="61">
        <v>39000</v>
      </c>
      <c r="AI157" s="57" t="s">
        <v>123</v>
      </c>
      <c r="AJ157" s="59" t="s">
        <v>282</v>
      </c>
      <c r="AK157" s="61">
        <v>14000</v>
      </c>
      <c r="AM157" s="57" t="s">
        <v>552</v>
      </c>
      <c r="AN157" s="61">
        <v>25000</v>
      </c>
      <c r="AY157" s="128"/>
      <c r="AZ157" s="62"/>
      <c r="BA157" s="62"/>
      <c r="BB157" s="100"/>
      <c r="BC157" s="42">
        <f t="shared" si="2"/>
        <v>0</v>
      </c>
      <c r="BD157" s="99"/>
    </row>
    <row r="158" spans="1:56" s="22" customFormat="1" x14ac:dyDescent="0.25">
      <c r="A158" s="98"/>
      <c r="B158" s="57" t="s">
        <v>66</v>
      </c>
      <c r="C158" s="57"/>
      <c r="D158" s="57"/>
      <c r="E158" s="57"/>
      <c r="F158" s="39"/>
      <c r="G158" s="125">
        <v>5500</v>
      </c>
      <c r="H158" s="126">
        <v>5699</v>
      </c>
      <c r="I158" s="60" t="s">
        <v>553</v>
      </c>
      <c r="J158" s="60" t="s">
        <v>554</v>
      </c>
      <c r="K158" s="60" t="s">
        <v>555</v>
      </c>
      <c r="L158" s="59">
        <v>45</v>
      </c>
      <c r="M158" s="57">
        <v>13</v>
      </c>
      <c r="N158" s="57" t="s">
        <v>69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40177.550000000003</v>
      </c>
      <c r="AG158" s="61"/>
      <c r="AH158" s="39"/>
      <c r="AI158" s="57"/>
      <c r="AJ158" s="59"/>
      <c r="AK158" s="61"/>
      <c r="AL158" s="61"/>
      <c r="AM158" s="57"/>
      <c r="AN158" s="61"/>
      <c r="AO158" s="61"/>
      <c r="AP158" s="57"/>
      <c r="AQ158" s="61"/>
      <c r="AR158" s="61"/>
      <c r="AS158" s="57"/>
      <c r="AT158" s="61"/>
      <c r="AU158" s="61"/>
      <c r="AV158" s="57"/>
      <c r="AW158" s="57"/>
      <c r="AX158" s="57"/>
      <c r="AY158" s="127"/>
      <c r="AZ158" s="57">
        <v>1224.0017344761241</v>
      </c>
      <c r="BA158" s="57">
        <v>21.178074564653034</v>
      </c>
      <c r="BB158" s="62">
        <v>25921</v>
      </c>
      <c r="BC158" s="42">
        <f t="shared" si="2"/>
        <v>0.42067526161356494</v>
      </c>
      <c r="BD158" s="203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556</v>
      </c>
      <c r="J159" s="60" t="s">
        <v>553</v>
      </c>
      <c r="K159" s="60" t="s">
        <v>75</v>
      </c>
      <c r="L159" s="59">
        <v>61</v>
      </c>
      <c r="M159" s="57">
        <v>13</v>
      </c>
      <c r="N159" s="57" t="s">
        <v>69</v>
      </c>
      <c r="AF159" s="61">
        <v>5869.85</v>
      </c>
      <c r="AY159" s="127"/>
      <c r="AZ159" s="57">
        <v>237</v>
      </c>
      <c r="BA159" s="57">
        <v>16</v>
      </c>
      <c r="BB159" s="62">
        <v>3787</v>
      </c>
      <c r="BC159" s="42">
        <f t="shared" si="2"/>
        <v>6.1459712809327209E-2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2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2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2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2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2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2"/>
        <v>1.7585073095998547</v>
      </c>
      <c r="BD165" s="99"/>
    </row>
    <row r="166" spans="1:56" x14ac:dyDescent="0.25">
      <c r="A166" s="98"/>
      <c r="B166" s="22" t="s">
        <v>66</v>
      </c>
      <c r="C166" s="22"/>
      <c r="D166" s="22" t="s">
        <v>819</v>
      </c>
      <c r="E166" s="22"/>
      <c r="F166" s="27"/>
      <c r="G166" s="204">
        <v>9900</v>
      </c>
      <c r="H166" s="205">
        <v>9999</v>
      </c>
      <c r="I166" s="28" t="s">
        <v>569</v>
      </c>
      <c r="J166" s="28" t="s">
        <v>570</v>
      </c>
      <c r="K166" s="28" t="s">
        <v>75</v>
      </c>
      <c r="L166" s="29">
        <v>64</v>
      </c>
      <c r="M166" s="22">
        <v>14</v>
      </c>
      <c r="N166" s="22" t="s">
        <v>69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3">
        <v>27546.600000000002</v>
      </c>
      <c r="AG166" s="43" t="s">
        <v>854</v>
      </c>
      <c r="AH166" s="27" t="s">
        <v>868</v>
      </c>
      <c r="AI166" s="22"/>
      <c r="AJ166" s="29"/>
      <c r="AK166" s="43"/>
      <c r="AL166" s="43"/>
      <c r="AM166" s="22"/>
      <c r="AN166" s="43"/>
      <c r="AO166" s="43"/>
      <c r="AP166" s="22"/>
      <c r="AQ166" s="43"/>
      <c r="AR166" s="43"/>
      <c r="AS166" s="22"/>
      <c r="AT166" s="43"/>
      <c r="AU166" s="43"/>
      <c r="AV166" s="22"/>
      <c r="AW166" s="22"/>
      <c r="AX166" s="22"/>
      <c r="AY166" s="181"/>
      <c r="AZ166" s="57">
        <v>740.5</v>
      </c>
      <c r="BA166" s="57">
        <v>24</v>
      </c>
      <c r="BB166" s="62">
        <v>17772</v>
      </c>
      <c r="BC166" s="42">
        <f t="shared" si="2"/>
        <v>0.28842408662460078</v>
      </c>
      <c r="BD166" s="99"/>
    </row>
    <row r="167" spans="1:56" x14ac:dyDescent="0.25">
      <c r="A167" s="98"/>
      <c r="B167" s="22" t="s">
        <v>66</v>
      </c>
      <c r="C167" s="22"/>
      <c r="D167" s="22" t="s">
        <v>819</v>
      </c>
      <c r="E167" s="22"/>
      <c r="F167" s="27"/>
      <c r="G167" s="166">
        <v>9900</v>
      </c>
      <c r="H167" s="167">
        <v>9999</v>
      </c>
      <c r="I167" s="28" t="s">
        <v>570</v>
      </c>
      <c r="J167" s="28" t="s">
        <v>571</v>
      </c>
      <c r="K167" s="28" t="s">
        <v>569</v>
      </c>
      <c r="L167" s="29">
        <v>66.376872348408313</v>
      </c>
      <c r="M167" s="22">
        <v>14</v>
      </c>
      <c r="N167" s="22" t="s">
        <v>69</v>
      </c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43">
        <v>51557.711999999621</v>
      </c>
      <c r="AG167" s="43">
        <f>41397.86+297722.96</f>
        <v>339120.82</v>
      </c>
      <c r="AH167" s="27" t="s">
        <v>868</v>
      </c>
      <c r="AI167" s="22"/>
      <c r="AJ167" s="29"/>
      <c r="AK167" s="43"/>
      <c r="AL167" s="43"/>
      <c r="AM167" s="22"/>
      <c r="AN167" s="43"/>
      <c r="AO167" s="43"/>
      <c r="AP167" s="22"/>
      <c r="AQ167" s="43"/>
      <c r="AR167" s="43"/>
      <c r="AS167" s="22"/>
      <c r="AT167" s="43"/>
      <c r="AU167" s="43"/>
      <c r="AV167" s="22"/>
      <c r="AW167" s="22"/>
      <c r="AX167" s="22"/>
      <c r="AY167" s="181"/>
      <c r="AZ167" s="57">
        <v>1385.95999999999</v>
      </c>
      <c r="BA167" s="57">
        <v>24</v>
      </c>
      <c r="BB167" s="62">
        <v>33263.039999999753</v>
      </c>
      <c r="BC167" s="42">
        <f t="shared" si="2"/>
        <v>0.53983017839058567</v>
      </c>
      <c r="BD167" s="99"/>
    </row>
    <row r="168" spans="1:56" x14ac:dyDescent="0.25">
      <c r="A168" s="98"/>
      <c r="B168" s="22" t="s">
        <v>74</v>
      </c>
      <c r="C168" s="22"/>
      <c r="D168" s="22" t="s">
        <v>869</v>
      </c>
      <c r="E168" s="22"/>
      <c r="F168" s="22"/>
      <c r="G168" s="168">
        <v>5800</v>
      </c>
      <c r="H168" s="169">
        <v>7399</v>
      </c>
      <c r="I168" s="28" t="s">
        <v>572</v>
      </c>
      <c r="J168" s="28" t="s">
        <v>89</v>
      </c>
      <c r="K168" s="28" t="s">
        <v>573</v>
      </c>
      <c r="L168" s="29">
        <v>48.635784391733381</v>
      </c>
      <c r="M168" s="22">
        <v>14</v>
      </c>
      <c r="N168" s="22" t="s">
        <v>71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>
        <v>6</v>
      </c>
      <c r="AF168" s="43">
        <v>270507.33493627777</v>
      </c>
      <c r="AG168" s="43">
        <v>264966.36</v>
      </c>
      <c r="AH168" s="22" t="s">
        <v>868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7713.7136070599945</v>
      </c>
      <c r="BA168" s="57">
        <v>21.636363636363637</v>
      </c>
      <c r="BB168" s="57">
        <v>163943.83935531988</v>
      </c>
      <c r="BC168" s="42">
        <f t="shared" si="2"/>
        <v>2.6606657733394337</v>
      </c>
      <c r="BD168" s="99"/>
    </row>
    <row r="169" spans="1:56" s="22" customFormat="1" x14ac:dyDescent="0.25">
      <c r="A169" s="98"/>
      <c r="B169" s="22" t="s">
        <v>66</v>
      </c>
      <c r="D169" s="22" t="s">
        <v>819</v>
      </c>
      <c r="F169" s="27"/>
      <c r="G169" s="166">
        <v>5900</v>
      </c>
      <c r="H169" s="167">
        <v>6199</v>
      </c>
      <c r="I169" s="28" t="s">
        <v>574</v>
      </c>
      <c r="J169" s="28" t="s">
        <v>575</v>
      </c>
      <c r="K169" s="28" t="s">
        <v>576</v>
      </c>
      <c r="L169" s="29">
        <v>45</v>
      </c>
      <c r="M169" s="22">
        <v>14</v>
      </c>
      <c r="N169" s="22" t="s">
        <v>69</v>
      </c>
      <c r="AF169" s="43">
        <v>75560.95</v>
      </c>
      <c r="AG169" s="43" t="s">
        <v>854</v>
      </c>
      <c r="AH169" s="27" t="s">
        <v>868</v>
      </c>
      <c r="AJ169" s="29"/>
      <c r="AK169" s="43"/>
      <c r="AL169" s="43"/>
      <c r="AN169" s="43"/>
      <c r="AO169" s="43"/>
      <c r="AQ169" s="43"/>
      <c r="AR169" s="43"/>
      <c r="AT169" s="43"/>
      <c r="AU169" s="43"/>
      <c r="AY169" s="181"/>
      <c r="AZ169" s="57">
        <v>2151.3633841785499</v>
      </c>
      <c r="BA169" s="57">
        <v>22.659584316860407</v>
      </c>
      <c r="BB169" s="62">
        <v>48749</v>
      </c>
      <c r="BC169" s="42">
        <f t="shared" si="2"/>
        <v>0.79115382617953312</v>
      </c>
      <c r="BD169" s="203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10000</v>
      </c>
      <c r="H170" s="167">
        <v>10199</v>
      </c>
      <c r="I170" s="28" t="s">
        <v>261</v>
      </c>
      <c r="J170" s="28" t="s">
        <v>577</v>
      </c>
      <c r="K170" s="28" t="s">
        <v>576</v>
      </c>
      <c r="L170" s="29">
        <v>41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49395.4</v>
      </c>
      <c r="AG170" s="43" t="s">
        <v>854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1327.8536171704991</v>
      </c>
      <c r="BA170" s="57">
        <v>24.000386479278578</v>
      </c>
      <c r="BB170" s="62">
        <v>31868</v>
      </c>
      <c r="BC170" s="42">
        <f t="shared" si="2"/>
        <v>0.51718989379657765</v>
      </c>
      <c r="BD170" s="99"/>
    </row>
    <row r="171" spans="1:56" x14ac:dyDescent="0.25">
      <c r="A171" s="98"/>
      <c r="B171" s="22" t="s">
        <v>66</v>
      </c>
      <c r="C171" s="22"/>
      <c r="D171" s="22" t="s">
        <v>819</v>
      </c>
      <c r="E171" s="22"/>
      <c r="F171" s="27"/>
      <c r="G171" s="166">
        <v>9413</v>
      </c>
      <c r="H171" s="167">
        <v>9999</v>
      </c>
      <c r="I171" s="28" t="s">
        <v>575</v>
      </c>
      <c r="J171" s="28" t="s">
        <v>578</v>
      </c>
      <c r="K171" s="28" t="s">
        <v>262</v>
      </c>
      <c r="L171" s="29">
        <v>43</v>
      </c>
      <c r="M171" s="22">
        <v>14</v>
      </c>
      <c r="N171" s="22" t="s">
        <v>69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3">
        <v>53543.200000000004</v>
      </c>
      <c r="AG171" s="43" t="s">
        <v>854</v>
      </c>
      <c r="AH171" s="27" t="s">
        <v>868</v>
      </c>
      <c r="AI171" s="22"/>
      <c r="AJ171" s="29"/>
      <c r="AK171" s="43"/>
      <c r="AL171" s="43"/>
      <c r="AM171" s="22"/>
      <c r="AN171" s="43"/>
      <c r="AO171" s="43"/>
      <c r="AP171" s="22"/>
      <c r="AQ171" s="43"/>
      <c r="AR171" s="43"/>
      <c r="AS171" s="22"/>
      <c r="AT171" s="43"/>
      <c r="AU171" s="43"/>
      <c r="AV171" s="22"/>
      <c r="AW171" s="22"/>
      <c r="AX171" s="22"/>
      <c r="AY171" s="181"/>
      <c r="AZ171" s="57">
        <v>1439.3365464509859</v>
      </c>
      <c r="BA171" s="57">
        <v>24.000641187899117</v>
      </c>
      <c r="BB171" s="62">
        <v>34544</v>
      </c>
      <c r="BC171" s="42">
        <f t="shared" si="2"/>
        <v>0.56061904390953232</v>
      </c>
      <c r="BD171" s="99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6099</v>
      </c>
      <c r="I172" s="28" t="s">
        <v>578</v>
      </c>
      <c r="J172" s="28" t="s">
        <v>575</v>
      </c>
      <c r="K172" s="28" t="s">
        <v>258</v>
      </c>
      <c r="L172" s="29">
        <v>54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37764.200000000004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1015.16605345638</v>
      </c>
      <c r="BA172" s="57">
        <v>24</v>
      </c>
      <c r="BB172" s="62">
        <v>24364</v>
      </c>
      <c r="BC172" s="42">
        <f t="shared" si="2"/>
        <v>0.39540650723170007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5900</v>
      </c>
      <c r="H173" s="167">
        <v>6099</v>
      </c>
      <c r="I173" s="28" t="s">
        <v>580</v>
      </c>
      <c r="J173" s="28" t="s">
        <v>575</v>
      </c>
      <c r="K173" s="28" t="s">
        <v>258</v>
      </c>
      <c r="L173" s="29">
        <v>52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49198.55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1322.5462769738799</v>
      </c>
      <c r="BA173" s="57">
        <v>24</v>
      </c>
      <c r="BB173" s="62">
        <v>31741</v>
      </c>
      <c r="BC173" s="42">
        <f t="shared" si="2"/>
        <v>0.51512879437043968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10199</v>
      </c>
      <c r="I174" s="28" t="s">
        <v>576</v>
      </c>
      <c r="J174" s="28" t="s">
        <v>574</v>
      </c>
      <c r="K174" s="28" t="s">
        <v>75</v>
      </c>
      <c r="L174" s="29">
        <v>42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85848.3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2307.714431734551</v>
      </c>
      <c r="BA174" s="57">
        <v>24.000369906414345</v>
      </c>
      <c r="BB174" s="62">
        <v>55386</v>
      </c>
      <c r="BC174" s="42">
        <f t="shared" ref="BC174:BC183" si="3">BB174/(5280*11.67)</f>
        <v>0.89886655760691747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6000</v>
      </c>
      <c r="H175" s="167">
        <v>6199</v>
      </c>
      <c r="I175" s="28" t="s">
        <v>577</v>
      </c>
      <c r="J175" s="28" t="s">
        <v>261</v>
      </c>
      <c r="K175" s="28" t="s">
        <v>576</v>
      </c>
      <c r="L175" s="29">
        <v>60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29284.15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787.22746659100301</v>
      </c>
      <c r="BA175" s="57">
        <v>23.999416689326072</v>
      </c>
      <c r="BB175" s="62">
        <v>18893</v>
      </c>
      <c r="BC175" s="42">
        <f t="shared" si="3"/>
        <v>0.30661694061436995</v>
      </c>
      <c r="BD175" s="99"/>
    </row>
    <row r="176" spans="1:56" x14ac:dyDescent="0.25">
      <c r="A176" s="114"/>
      <c r="B176" s="22" t="s">
        <v>74</v>
      </c>
      <c r="C176" s="22"/>
      <c r="D176" s="22" t="s">
        <v>817</v>
      </c>
      <c r="E176" s="22"/>
      <c r="F176" s="22"/>
      <c r="G176" s="168">
        <v>5100</v>
      </c>
      <c r="H176" s="169">
        <v>5699</v>
      </c>
      <c r="I176" s="28" t="s">
        <v>101</v>
      </c>
      <c r="J176" s="28" t="s">
        <v>259</v>
      </c>
      <c r="K176" s="28" t="s">
        <v>100</v>
      </c>
      <c r="L176" s="29">
        <v>18.537308808634339</v>
      </c>
      <c r="M176" s="22">
        <v>14</v>
      </c>
      <c r="N176" s="22" t="s">
        <v>102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117573.99375149999</v>
      </c>
      <c r="AG176" s="43">
        <v>374884.01</v>
      </c>
      <c r="AH176" s="22" t="s">
        <v>848</v>
      </c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181"/>
      <c r="AZ176" s="22">
        <v>3562.8482954999999</v>
      </c>
      <c r="BA176" s="22">
        <v>20</v>
      </c>
      <c r="BB176" s="22">
        <v>71256.965909999999</v>
      </c>
      <c r="BC176" s="185">
        <f t="shared" si="3"/>
        <v>1.156438516105788</v>
      </c>
      <c r="BD176" s="99"/>
    </row>
    <row r="177" spans="1:56" ht="27.6" x14ac:dyDescent="0.3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3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G178" s="61">
        <v>55722.96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3"/>
        <v>1.1831632520578526</v>
      </c>
      <c r="BD178" s="99"/>
    </row>
    <row r="179" spans="1:56" x14ac:dyDescent="0.25">
      <c r="A179" s="98"/>
      <c r="B179" s="57" t="s">
        <v>66</v>
      </c>
      <c r="D179" s="57" t="s">
        <v>870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3"/>
        <v>0.57743242190542965</v>
      </c>
      <c r="BD179" s="99"/>
    </row>
    <row r="180" spans="1:56" x14ac:dyDescent="0.25">
      <c r="A180" s="98"/>
      <c r="B180" s="57" t="s">
        <v>66</v>
      </c>
      <c r="D180" s="57" t="s">
        <v>870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3"/>
        <v>1.2185804055984004</v>
      </c>
      <c r="BD180" s="99"/>
    </row>
    <row r="181" spans="1:56" x14ac:dyDescent="0.25">
      <c r="A181" s="98"/>
      <c r="B181" s="57" t="s">
        <v>66</v>
      </c>
      <c r="D181" s="57" t="s">
        <v>871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G181" s="61" t="s">
        <v>879</v>
      </c>
      <c r="AY181" s="127"/>
      <c r="AZ181" s="57">
        <v>390</v>
      </c>
      <c r="BA181" s="57">
        <v>24</v>
      </c>
      <c r="BB181" s="62">
        <v>9357</v>
      </c>
      <c r="BC181" s="42">
        <f t="shared" si="3"/>
        <v>0.15185596323128459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3"/>
        <v>0.56813313079379923</v>
      </c>
      <c r="BD182" s="99"/>
    </row>
    <row r="183" spans="1:56" x14ac:dyDescent="0.25">
      <c r="A183" s="98"/>
      <c r="B183" s="57" t="s">
        <v>66</v>
      </c>
      <c r="D183" s="57" t="s">
        <v>871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G183" s="61">
        <v>59095.34</v>
      </c>
      <c r="AY183" s="127"/>
      <c r="AZ183" s="57">
        <v>394</v>
      </c>
      <c r="BA183" s="57">
        <v>32</v>
      </c>
      <c r="BB183" s="62">
        <v>12600</v>
      </c>
      <c r="BC183" s="42">
        <f t="shared" si="3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D185" s="57" t="s">
        <v>871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G185" s="61" t="s">
        <v>879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48" si="4">BB185/(5280*11.67)</f>
        <v>0.81540014541299888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4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4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4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4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4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4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4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4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4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22" t="s">
        <v>73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412647.64972782659</v>
      </c>
      <c r="AG195" s="43">
        <v>376932.69</v>
      </c>
      <c r="AH195" s="22" t="s">
        <v>848</v>
      </c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181"/>
      <c r="AZ195" s="22">
        <v>10499.632477709978</v>
      </c>
      <c r="BA195" s="22">
        <v>23.1</v>
      </c>
      <c r="BB195" s="22">
        <v>235798.65698732948</v>
      </c>
      <c r="BC195" s="185">
        <f t="shared" si="4"/>
        <v>3.8268069023676592</v>
      </c>
      <c r="BD195" s="99"/>
    </row>
    <row r="196" spans="1:56" x14ac:dyDescent="0.3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110000</v>
      </c>
      <c r="AG196" s="43">
        <f>85570.99+220578.91</f>
        <v>306149.90000000002</v>
      </c>
      <c r="AH196" s="22" t="s">
        <v>848</v>
      </c>
      <c r="AI196" s="22" t="s">
        <v>123</v>
      </c>
      <c r="AJ196" s="22" t="s">
        <v>603</v>
      </c>
      <c r="AK196" s="22">
        <v>110000</v>
      </c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193"/>
      <c r="AZ196" s="22"/>
      <c r="BA196" s="22"/>
      <c r="BB196" s="22"/>
      <c r="BC196" s="185">
        <f t="shared" si="4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4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4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4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4"/>
        <v>0.42484614785385993</v>
      </c>
      <c r="BD200" s="203"/>
    </row>
    <row r="201" spans="1:56" s="22" customFormat="1" x14ac:dyDescent="0.3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4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4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4"/>
        <v>0.45370153981979178</v>
      </c>
      <c r="BD203" s="99"/>
    </row>
    <row r="204" spans="1:56" x14ac:dyDescent="0.25">
      <c r="A204" s="98"/>
      <c r="B204" s="57" t="s">
        <v>66</v>
      </c>
      <c r="D204" s="57" t="s">
        <v>872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4"/>
        <v>0.32967853340603986</v>
      </c>
      <c r="BD204" s="99"/>
    </row>
    <row r="205" spans="1:56" x14ac:dyDescent="0.25">
      <c r="A205" s="98"/>
      <c r="B205" s="57" t="s">
        <v>66</v>
      </c>
      <c r="D205" s="57" t="s">
        <v>872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4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4"/>
        <v>0.49914310197086548</v>
      </c>
      <c r="BD206" s="99"/>
    </row>
    <row r="207" spans="1:56" x14ac:dyDescent="0.25">
      <c r="B207" s="57" t="s">
        <v>66</v>
      </c>
      <c r="D207" s="57" t="s">
        <v>872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4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4"/>
        <v>2.0462822310508688</v>
      </c>
    </row>
    <row r="209" spans="2:55" x14ac:dyDescent="0.25">
      <c r="B209" s="57" t="s">
        <v>66</v>
      </c>
      <c r="D209" s="57" t="s">
        <v>872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E209" s="57">
        <v>29</v>
      </c>
      <c r="AF209" s="61">
        <v>29443.8</v>
      </c>
      <c r="AG209" s="61">
        <v>67209.73</v>
      </c>
      <c r="AY209" s="127"/>
      <c r="AZ209" s="57">
        <v>863</v>
      </c>
      <c r="BA209" s="57">
        <v>22</v>
      </c>
      <c r="BB209" s="62">
        <v>18996</v>
      </c>
      <c r="BC209" s="42">
        <f t="shared" si="4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4"/>
        <v>0.14460154241645246</v>
      </c>
    </row>
    <row r="211" spans="2:55" x14ac:dyDescent="0.25">
      <c r="B211" s="57" t="s">
        <v>66</v>
      </c>
      <c r="D211" s="57" t="s">
        <v>872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4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4"/>
        <v>0</v>
      </c>
    </row>
    <row r="213" spans="2:55" x14ac:dyDescent="0.25">
      <c r="B213" s="57" t="s">
        <v>66</v>
      </c>
      <c r="D213" s="57" t="s">
        <v>872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4"/>
        <v>0.21128703487315312</v>
      </c>
    </row>
    <row r="214" spans="2:55" x14ac:dyDescent="0.25">
      <c r="B214" s="57" t="s">
        <v>66</v>
      </c>
      <c r="D214" s="57" t="s">
        <v>872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4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4"/>
        <v>0.34832580301731975</v>
      </c>
    </row>
    <row r="216" spans="2:55" x14ac:dyDescent="0.25">
      <c r="B216" s="57" t="s">
        <v>66</v>
      </c>
      <c r="D216" s="57" t="s">
        <v>872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4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si="4"/>
        <v>8.145400015579965E-2</v>
      </c>
    </row>
    <row r="218" spans="2:55" x14ac:dyDescent="0.25">
      <c r="B218" s="22" t="s">
        <v>66</v>
      </c>
      <c r="C218" s="22"/>
      <c r="D218" s="22" t="s">
        <v>779</v>
      </c>
      <c r="E218" s="22"/>
      <c r="F218" s="27"/>
      <c r="G218" s="166">
        <v>4000</v>
      </c>
      <c r="H218" s="167">
        <v>4299</v>
      </c>
      <c r="I218" s="28" t="s">
        <v>625</v>
      </c>
      <c r="J218" s="28" t="s">
        <v>626</v>
      </c>
      <c r="K218" s="28" t="s">
        <v>627</v>
      </c>
      <c r="L218" s="29">
        <v>27.134689635845625</v>
      </c>
      <c r="M218" s="22">
        <v>18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43">
        <v>95575.727999999959</v>
      </c>
      <c r="AG218" s="43">
        <f>13210.29+74811.69</f>
        <v>88021.98000000001</v>
      </c>
      <c r="AH218" s="27" t="s">
        <v>868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2569.2399999999993</v>
      </c>
      <c r="BA218" s="57">
        <v>24</v>
      </c>
      <c r="BB218" s="62">
        <v>61661.759999999973</v>
      </c>
      <c r="BC218" s="42">
        <f t="shared" si="4"/>
        <v>1.0007166783516395</v>
      </c>
    </row>
    <row r="219" spans="2:55" x14ac:dyDescent="0.25">
      <c r="B219" s="22" t="s">
        <v>66</v>
      </c>
      <c r="C219" s="22"/>
      <c r="D219" s="22" t="s">
        <v>779</v>
      </c>
      <c r="E219" s="22"/>
      <c r="F219" s="27"/>
      <c r="G219" s="166">
        <v>4300</v>
      </c>
      <c r="H219" s="167">
        <v>4499</v>
      </c>
      <c r="I219" s="28" t="s">
        <v>628</v>
      </c>
      <c r="J219" s="28" t="s">
        <v>629</v>
      </c>
      <c r="K219" s="28" t="s">
        <v>629</v>
      </c>
      <c r="L219" s="29">
        <v>39</v>
      </c>
      <c r="M219" s="22">
        <v>18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86682.2</v>
      </c>
      <c r="AG219" s="43">
        <f>34296.11+61541.12</f>
        <v>95837.23000000001</v>
      </c>
      <c r="AH219" s="27" t="s">
        <v>868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2330.171576077842</v>
      </c>
      <c r="BA219" s="57">
        <v>23.999949434681369</v>
      </c>
      <c r="BB219" s="62">
        <v>55924</v>
      </c>
      <c r="BC219" s="42">
        <f t="shared" si="4"/>
        <v>0.90759782919165954</v>
      </c>
    </row>
    <row r="220" spans="2:55" x14ac:dyDescent="0.25">
      <c r="B220" s="22" t="s">
        <v>66</v>
      </c>
      <c r="C220" s="22"/>
      <c r="D220" s="22" t="s">
        <v>779</v>
      </c>
      <c r="E220" s="22"/>
      <c r="F220" s="27"/>
      <c r="G220" s="166">
        <v>2600</v>
      </c>
      <c r="H220" s="167">
        <v>2699</v>
      </c>
      <c r="I220" s="28" t="s">
        <v>626</v>
      </c>
      <c r="J220" s="28" t="s">
        <v>625</v>
      </c>
      <c r="K220" s="28" t="s">
        <v>283</v>
      </c>
      <c r="L220" s="29">
        <v>24</v>
      </c>
      <c r="M220" s="22">
        <v>18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26379.45</v>
      </c>
      <c r="AG220" s="43" t="s">
        <v>873</v>
      </c>
      <c r="AH220" s="27" t="s">
        <v>868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740</v>
      </c>
      <c r="BA220" s="57">
        <v>23</v>
      </c>
      <c r="BB220" s="62">
        <v>17019</v>
      </c>
      <c r="BC220" s="42">
        <f t="shared" si="4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4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4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4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4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4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4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4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G228" s="61" t="s">
        <v>874</v>
      </c>
      <c r="AY228" s="127"/>
      <c r="AZ228" s="57">
        <v>554</v>
      </c>
      <c r="BA228" s="57">
        <v>22</v>
      </c>
      <c r="BB228" s="62">
        <v>12197</v>
      </c>
      <c r="BC228" s="42">
        <f t="shared" si="4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G229" s="61" t="s">
        <v>874</v>
      </c>
      <c r="AY229" s="127"/>
      <c r="AZ229" s="57">
        <v>552</v>
      </c>
      <c r="BA229" s="57">
        <v>24</v>
      </c>
      <c r="BB229" s="62">
        <v>13241</v>
      </c>
      <c r="BC229" s="42">
        <f t="shared" si="4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4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4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4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f>19877.27+19227</f>
        <v>39104.270000000004</v>
      </c>
      <c r="AY233" s="127"/>
      <c r="AZ233" s="57">
        <v>923</v>
      </c>
      <c r="BA233" s="57">
        <v>34</v>
      </c>
      <c r="BB233" s="62">
        <v>31382</v>
      </c>
      <c r="BC233" s="42">
        <f t="shared" si="4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G234" s="61" t="s">
        <v>874</v>
      </c>
      <c r="AY234" s="127"/>
      <c r="AZ234" s="57">
        <v>240</v>
      </c>
      <c r="BA234" s="57">
        <v>22</v>
      </c>
      <c r="BB234" s="62">
        <v>5283</v>
      </c>
      <c r="BC234" s="42">
        <f t="shared" si="4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4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4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G237" s="61" t="s">
        <v>874</v>
      </c>
      <c r="AY237" s="127"/>
      <c r="AZ237" s="57">
        <v>1674</v>
      </c>
      <c r="BA237" s="57">
        <v>24</v>
      </c>
      <c r="BB237" s="62">
        <v>40175</v>
      </c>
      <c r="BC237" s="42">
        <f t="shared" si="4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G238" s="61">
        <v>41474.370000000003</v>
      </c>
      <c r="AY238" s="127"/>
      <c r="AZ238" s="57">
        <v>2273</v>
      </c>
      <c r="BA238" s="57">
        <v>24</v>
      </c>
      <c r="BB238" s="62">
        <v>54556</v>
      </c>
      <c r="BC238" s="42">
        <f t="shared" si="4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4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4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4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4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4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4"/>
        <v>9.1223936018280494E-2</v>
      </c>
    </row>
    <row r="245" spans="2:55" x14ac:dyDescent="0.3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4"/>
        <v>0.99135636571369223</v>
      </c>
    </row>
    <row r="246" spans="2:55" x14ac:dyDescent="0.3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4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4"/>
        <v>0.54792786476591104</v>
      </c>
    </row>
    <row r="248" spans="2:55" x14ac:dyDescent="0.3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4"/>
        <v>0.27497013840201501</v>
      </c>
    </row>
    <row r="249" spans="2:55" x14ac:dyDescent="0.3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5">BB249/(5280*11.67)</f>
        <v>0.56169016644595049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5"/>
        <v>0.15914933395653194</v>
      </c>
    </row>
    <row r="251" spans="2:55" x14ac:dyDescent="0.3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5"/>
        <v>0.49029822648074578</v>
      </c>
    </row>
    <row r="252" spans="2:55" ht="14.4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5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5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5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5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5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5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5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87814.62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5"/>
        <v>1.0099224896782737</v>
      </c>
    </row>
    <row r="260" spans="2:55" x14ac:dyDescent="0.3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5"/>
        <v>3.1218353197787647</v>
      </c>
    </row>
    <row r="261" spans="2:55" x14ac:dyDescent="0.25">
      <c r="B261" s="57" t="s">
        <v>66</v>
      </c>
      <c r="D261" s="57" t="s">
        <v>880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5"/>
        <v>0.25874100906234582</v>
      </c>
    </row>
    <row r="262" spans="2:55" x14ac:dyDescent="0.25">
      <c r="B262" s="57" t="s">
        <v>66</v>
      </c>
      <c r="D262" s="57" t="s">
        <v>880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G262" s="61">
        <v>79426.350000000006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5"/>
        <v>0.23986653164031058</v>
      </c>
    </row>
    <row r="263" spans="2:55" ht="14.4" thickBot="1" x14ac:dyDescent="0.3">
      <c r="B263" s="57" t="s">
        <v>66</v>
      </c>
      <c r="D263" s="57" t="s">
        <v>880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5"/>
        <v>0.29439640622159902</v>
      </c>
    </row>
    <row r="264" spans="2:55" x14ac:dyDescent="0.25">
      <c r="B264" s="57" t="s">
        <v>66</v>
      </c>
      <c r="D264" s="57" t="s">
        <v>880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5"/>
        <v>1.0464055724338501</v>
      </c>
    </row>
    <row r="265" spans="2:55" x14ac:dyDescent="0.25">
      <c r="B265" s="57" t="s">
        <v>66</v>
      </c>
      <c r="D265" s="57" t="s">
        <v>880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5"/>
        <v>0.21256913609098699</v>
      </c>
    </row>
    <row r="266" spans="2:55" x14ac:dyDescent="0.25">
      <c r="B266" s="57" t="s">
        <v>66</v>
      </c>
      <c r="D266" s="57" t="s">
        <v>880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5"/>
        <v>0.18561255225779646</v>
      </c>
    </row>
    <row r="267" spans="2:55" x14ac:dyDescent="0.25">
      <c r="B267" s="57" t="s">
        <v>66</v>
      </c>
      <c r="D267" s="57" t="s">
        <v>880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5"/>
        <v>0.14864259562203008</v>
      </c>
    </row>
    <row r="268" spans="2:55" x14ac:dyDescent="0.25">
      <c r="B268" s="57" t="s">
        <v>66</v>
      </c>
      <c r="D268" s="57" t="s">
        <v>880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5"/>
        <v>1.0181506582534861</v>
      </c>
    </row>
    <row r="269" spans="2:55" x14ac:dyDescent="0.25">
      <c r="B269" s="57" t="s">
        <v>66</v>
      </c>
      <c r="D269" s="57" t="s">
        <v>880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5"/>
        <v>5.9171405572433854E-2</v>
      </c>
    </row>
    <row r="270" spans="2:55" x14ac:dyDescent="0.25">
      <c r="B270" s="57" t="s">
        <v>66</v>
      </c>
      <c r="D270" s="57" t="s">
        <v>880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5"/>
        <v>0.15571849601412585</v>
      </c>
    </row>
    <row r="271" spans="2:55" x14ac:dyDescent="0.25">
      <c r="B271" s="57" t="s">
        <v>66</v>
      </c>
      <c r="D271" s="57" t="s">
        <v>880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5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25" si="6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6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6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6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6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6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6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6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6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6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6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6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6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6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6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6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6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6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6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6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6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6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6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6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6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6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6"/>
        <v>0.36723273869803436</v>
      </c>
    </row>
    <row r="300" spans="2:55" ht="14.4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6"/>
        <v>2.5486711588896678</v>
      </c>
    </row>
    <row r="301" spans="2:55" x14ac:dyDescent="0.3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6"/>
        <v>0.26674196982680276</v>
      </c>
    </row>
    <row r="302" spans="2:55" x14ac:dyDescent="0.3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6"/>
        <v>0.18889083638440965</v>
      </c>
    </row>
    <row r="303" spans="2:55" x14ac:dyDescent="0.3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6"/>
        <v>0.94437303627534996</v>
      </c>
    </row>
    <row r="304" spans="2:55" x14ac:dyDescent="0.3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6"/>
        <v>0.87286749240476746</v>
      </c>
    </row>
    <row r="305" spans="2:55" x14ac:dyDescent="0.3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si="6"/>
        <v>0.15948365402092909</v>
      </c>
    </row>
    <row r="306" spans="2:55" x14ac:dyDescent="0.3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6"/>
        <v>0.52913453299057411</v>
      </c>
    </row>
    <row r="307" spans="2:55" x14ac:dyDescent="0.3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6"/>
        <v>0.92543364233595593</v>
      </c>
    </row>
    <row r="308" spans="2:55" x14ac:dyDescent="0.3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6"/>
        <v>0.64776946846355588</v>
      </c>
    </row>
    <row r="309" spans="2:55" x14ac:dyDescent="0.25">
      <c r="B309" s="57" t="s">
        <v>66</v>
      </c>
      <c r="D309" s="57" t="s">
        <v>875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G309" s="61" t="s">
        <v>876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6"/>
        <v>0.47614642569655424</v>
      </c>
    </row>
    <row r="310" spans="2:55" x14ac:dyDescent="0.25">
      <c r="B310" s="57" t="s">
        <v>66</v>
      </c>
      <c r="D310" s="57" t="s">
        <v>875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G310" s="61">
        <v>23445.81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6"/>
        <v>1.6079659058450833</v>
      </c>
    </row>
    <row r="311" spans="2:55" x14ac:dyDescent="0.25">
      <c r="B311" s="57" t="s">
        <v>66</v>
      </c>
      <c r="D311" s="57" t="s">
        <v>875</v>
      </c>
      <c r="F311" s="57"/>
      <c r="G311" s="118">
        <v>7900</v>
      </c>
      <c r="H311" s="118">
        <v>8399</v>
      </c>
      <c r="I311" s="206" t="s">
        <v>710</v>
      </c>
      <c r="J311" s="206" t="s">
        <v>721</v>
      </c>
      <c r="K311" s="206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G311" s="61" t="s">
        <v>876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877</v>
      </c>
      <c r="AZ311" s="57">
        <v>3055.009135275654</v>
      </c>
      <c r="BA311" s="57">
        <v>14.946600150143221</v>
      </c>
      <c r="BB311" s="57">
        <v>45662</v>
      </c>
      <c r="BC311" s="42">
        <f t="shared" si="6"/>
        <v>0.74105450390797434</v>
      </c>
    </row>
    <row r="312" spans="2:55" x14ac:dyDescent="0.25">
      <c r="B312" s="57" t="s">
        <v>66</v>
      </c>
      <c r="D312" s="57" t="s">
        <v>875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G312" s="61" t="s">
        <v>876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6"/>
        <v>8.4797200799771502E-2</v>
      </c>
    </row>
    <row r="313" spans="2:55" x14ac:dyDescent="0.25">
      <c r="B313" s="57" t="s">
        <v>66</v>
      </c>
      <c r="D313" s="57" t="s">
        <v>875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G313" s="61" t="s">
        <v>876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6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6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6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6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6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6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6"/>
        <v>0.81655241359611541</v>
      </c>
    </row>
    <row r="320" spans="2:55" x14ac:dyDescent="0.3">
      <c r="B320" s="22" t="s">
        <v>66</v>
      </c>
      <c r="C320" s="22"/>
      <c r="D320" s="22" t="s">
        <v>860</v>
      </c>
      <c r="E320" s="22"/>
      <c r="F320" s="22"/>
      <c r="G320" s="22"/>
      <c r="H320" s="22"/>
      <c r="I320" s="28" t="s">
        <v>734</v>
      </c>
      <c r="J320" s="28" t="s">
        <v>735</v>
      </c>
      <c r="K320" s="28" t="s">
        <v>75</v>
      </c>
      <c r="L320" s="29"/>
      <c r="M320" s="22">
        <v>26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861</v>
      </c>
      <c r="AH320" s="22" t="s">
        <v>868</v>
      </c>
      <c r="AI320" s="22" t="s">
        <v>123</v>
      </c>
      <c r="AJ320" s="22" t="s">
        <v>736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>
        <v>4864</v>
      </c>
      <c r="BC320" s="42">
        <f t="shared" si="6"/>
        <v>7.8938485108150921E-2</v>
      </c>
    </row>
    <row r="321" spans="2:55" x14ac:dyDescent="0.3">
      <c r="B321" s="22" t="s">
        <v>66</v>
      </c>
      <c r="C321" s="22"/>
      <c r="D321" s="22" t="s">
        <v>860</v>
      </c>
      <c r="E321" s="22"/>
      <c r="F321" s="22"/>
      <c r="G321" s="22"/>
      <c r="H321" s="22"/>
      <c r="I321" s="28" t="s">
        <v>743</v>
      </c>
      <c r="J321" s="28" t="s">
        <v>744</v>
      </c>
      <c r="K321" s="28" t="s">
        <v>745</v>
      </c>
      <c r="L321" s="29"/>
      <c r="M321" s="22">
        <v>26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861</v>
      </c>
      <c r="AH321" s="22" t="s">
        <v>868</v>
      </c>
      <c r="AI321" s="22" t="s">
        <v>123</v>
      </c>
      <c r="AJ321" s="22" t="s">
        <v>736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>
        <v>7520</v>
      </c>
      <c r="BC321" s="42">
        <f t="shared" si="6"/>
        <v>0.12204305263431228</v>
      </c>
    </row>
    <row r="322" spans="2:55" x14ac:dyDescent="0.3">
      <c r="B322" s="22" t="s">
        <v>66</v>
      </c>
      <c r="C322" s="22"/>
      <c r="D322" s="22" t="s">
        <v>860</v>
      </c>
      <c r="E322" s="22"/>
      <c r="F322" s="22"/>
      <c r="G322" s="22"/>
      <c r="H322" s="22"/>
      <c r="I322" s="28" t="s">
        <v>745</v>
      </c>
      <c r="J322" s="28" t="s">
        <v>217</v>
      </c>
      <c r="K322" s="28" t="s">
        <v>75</v>
      </c>
      <c r="L322" s="29"/>
      <c r="M322" s="22">
        <v>26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22">
        <f>6862.7+80289.3</f>
        <v>87152</v>
      </c>
      <c r="AH322" s="22" t="s">
        <v>868</v>
      </c>
      <c r="AI322" s="22" t="s">
        <v>123</v>
      </c>
      <c r="AJ322" s="22" t="s">
        <v>754</v>
      </c>
      <c r="AK322" s="22">
        <v>30362</v>
      </c>
      <c r="AL322" s="22"/>
      <c r="AM322" s="22" t="s">
        <v>755</v>
      </c>
      <c r="AN322" s="22">
        <v>79500</v>
      </c>
      <c r="AO322" s="22"/>
      <c r="AP322" s="22" t="s">
        <v>756</v>
      </c>
      <c r="AQ322" s="22">
        <v>39638</v>
      </c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>
        <v>41907</v>
      </c>
      <c r="BC322" s="42">
        <f t="shared" si="6"/>
        <v>0.68011412323751652</v>
      </c>
    </row>
    <row r="323" spans="2:55" x14ac:dyDescent="0.3">
      <c r="B323" s="22" t="s">
        <v>66</v>
      </c>
      <c r="C323" s="22"/>
      <c r="D323" s="22" t="s">
        <v>860</v>
      </c>
      <c r="E323" s="22"/>
      <c r="F323" s="22"/>
      <c r="G323" s="22"/>
      <c r="H323" s="22"/>
      <c r="I323" s="28" t="s">
        <v>759</v>
      </c>
      <c r="J323" s="28" t="s">
        <v>745</v>
      </c>
      <c r="K323" s="28" t="s">
        <v>745</v>
      </c>
      <c r="L323" s="29"/>
      <c r="M323" s="22">
        <v>26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22" t="s">
        <v>861</v>
      </c>
      <c r="AH323" s="22" t="s">
        <v>868</v>
      </c>
      <c r="AI323" s="22" t="s">
        <v>123</v>
      </c>
      <c r="AJ323" s="22" t="s">
        <v>736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>
        <v>31457</v>
      </c>
      <c r="BC323" s="42">
        <f t="shared" si="6"/>
        <v>0.51051972163797354</v>
      </c>
    </row>
    <row r="324" spans="2:55" x14ac:dyDescent="0.25">
      <c r="B324" s="22" t="s">
        <v>66</v>
      </c>
      <c r="C324" s="22"/>
      <c r="D324" s="22" t="s">
        <v>737</v>
      </c>
      <c r="E324" s="22"/>
      <c r="F324" s="22"/>
      <c r="G324" s="172">
        <v>100</v>
      </c>
      <c r="H324" s="172">
        <v>1099</v>
      </c>
      <c r="I324" s="28" t="s">
        <v>149</v>
      </c>
      <c r="J324" s="28" t="s">
        <v>632</v>
      </c>
      <c r="K324" s="28" t="s">
        <v>738</v>
      </c>
      <c r="L324" s="29">
        <v>45</v>
      </c>
      <c r="M324" s="22">
        <v>26</v>
      </c>
      <c r="N324" s="22" t="s">
        <v>71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199070.84999999998</v>
      </c>
      <c r="AG324" s="43" t="s">
        <v>739</v>
      </c>
      <c r="AH324" s="22" t="s">
        <v>801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02" t="s">
        <v>740</v>
      </c>
      <c r="AZ324" s="57">
        <v>5308</v>
      </c>
      <c r="BA324" s="57">
        <v>23</v>
      </c>
      <c r="BB324" s="57">
        <v>120649</v>
      </c>
      <c r="BC324" s="42">
        <f t="shared" si="6"/>
        <v>1.9580282257017476</v>
      </c>
    </row>
    <row r="325" spans="2:55" x14ac:dyDescent="0.25">
      <c r="B325" s="22" t="s">
        <v>66</v>
      </c>
      <c r="C325" s="22"/>
      <c r="D325" s="22" t="s">
        <v>737</v>
      </c>
      <c r="E325" s="22"/>
      <c r="F325" s="22"/>
      <c r="G325" s="172">
        <v>3800</v>
      </c>
      <c r="H325" s="172">
        <v>4299</v>
      </c>
      <c r="I325" s="28" t="s">
        <v>738</v>
      </c>
      <c r="J325" s="28" t="s">
        <v>746</v>
      </c>
      <c r="K325" s="28" t="s">
        <v>747</v>
      </c>
      <c r="L325" s="29">
        <v>38</v>
      </c>
      <c r="M325" s="22">
        <v>26</v>
      </c>
      <c r="N325" s="22" t="s">
        <v>71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217118.55</v>
      </c>
      <c r="AG325" s="43">
        <f>404228.2+10944.15</f>
        <v>415172.35000000003</v>
      </c>
      <c r="AH325" s="22" t="s">
        <v>809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2633.6159911301352</v>
      </c>
      <c r="BA325" s="57">
        <v>49.964383738243285</v>
      </c>
      <c r="BB325" s="57">
        <v>131587</v>
      </c>
      <c r="BC325" s="42">
        <f t="shared" si="6"/>
        <v>2.135542442419049</v>
      </c>
    </row>
    <row r="326" spans="2:55" x14ac:dyDescent="0.3">
      <c r="B326" s="22" t="s">
        <v>864</v>
      </c>
      <c r="C326" s="22"/>
      <c r="D326" s="22" t="s">
        <v>865</v>
      </c>
      <c r="E326" s="22"/>
      <c r="F326" s="22"/>
      <c r="G326" s="22"/>
      <c r="H326" s="22"/>
      <c r="I326" s="28" t="s">
        <v>866</v>
      </c>
      <c r="J326" s="28"/>
      <c r="K326" s="28"/>
      <c r="L326" s="29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31058</v>
      </c>
      <c r="AG326" s="43">
        <v>31058</v>
      </c>
      <c r="AH326" s="22" t="s">
        <v>848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/>
      <c r="BC326" s="57"/>
    </row>
    <row r="327" spans="2:55" x14ac:dyDescent="0.3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G327" s="61">
        <v>10000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3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3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3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3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3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3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ht="16.8" x14ac:dyDescent="0.3">
      <c r="F335" s="57"/>
      <c r="G335" s="57"/>
      <c r="H335" s="57"/>
      <c r="I335" s="209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ht="16.8" x14ac:dyDescent="0.3">
      <c r="F336" s="57"/>
      <c r="G336" s="57"/>
      <c r="H336" s="57"/>
      <c r="I336" s="209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ht="16.8" x14ac:dyDescent="0.3">
      <c r="I337" s="209"/>
      <c r="J337" s="60"/>
      <c r="K337" s="60"/>
      <c r="L337" s="59"/>
      <c r="AF337" s="61"/>
      <c r="AG337" s="61"/>
    </row>
    <row r="338" spans="9:33" s="57" customFormat="1" ht="16.8" x14ac:dyDescent="0.3">
      <c r="I338" s="209"/>
      <c r="J338" s="60"/>
      <c r="K338" s="60"/>
      <c r="L338" s="59"/>
      <c r="AF338" s="61"/>
      <c r="AG338" s="61"/>
    </row>
    <row r="339" spans="9:33" s="57" customFormat="1" ht="16.8" x14ac:dyDescent="0.3">
      <c r="I339" s="209"/>
      <c r="J339" s="60"/>
      <c r="K339" s="60"/>
      <c r="L339" s="59"/>
      <c r="AF339" s="61"/>
      <c r="AG339" s="61"/>
    </row>
    <row r="340" spans="9:33" s="57" customFormat="1" ht="16.8" x14ac:dyDescent="0.3">
      <c r="I340" s="209"/>
      <c r="J340" s="60"/>
      <c r="K340" s="60"/>
      <c r="L340" s="59"/>
      <c r="AF340" s="61"/>
      <c r="AG340" s="61"/>
    </row>
    <row r="341" spans="9:33" s="57" customFormat="1" ht="16.8" x14ac:dyDescent="0.3">
      <c r="I341" s="209"/>
      <c r="J341" s="60"/>
      <c r="K341" s="60"/>
      <c r="L341" s="59"/>
      <c r="AF341" s="61"/>
      <c r="AG341" s="61"/>
    </row>
    <row r="342" spans="9:33" s="57" customFormat="1" ht="16.8" x14ac:dyDescent="0.3">
      <c r="I342" s="209"/>
      <c r="J342" s="60"/>
      <c r="K342" s="60"/>
      <c r="L342" s="59"/>
      <c r="AF342" s="61"/>
      <c r="AG342" s="61"/>
    </row>
    <row r="343" spans="9:33" s="57" customFormat="1" ht="16.8" x14ac:dyDescent="0.3">
      <c r="I343" s="209"/>
      <c r="J343" s="60"/>
      <c r="K343" s="60"/>
      <c r="L343" s="59"/>
      <c r="AF343" s="61"/>
      <c r="AG343" s="61"/>
    </row>
    <row r="344" spans="9:33" s="57" customFormat="1" x14ac:dyDescent="0.3">
      <c r="I344" s="60"/>
      <c r="J344" s="60"/>
      <c r="K344" s="60"/>
      <c r="L344" s="59"/>
      <c r="AF344" s="61"/>
      <c r="AG344" s="61"/>
    </row>
    <row r="345" spans="9:33" s="57" customFormat="1" x14ac:dyDescent="0.3">
      <c r="I345" s="60"/>
      <c r="J345" s="60"/>
      <c r="K345" s="60"/>
      <c r="L345" s="59"/>
      <c r="AF345" s="61"/>
      <c r="AG345" s="61"/>
    </row>
    <row r="346" spans="9:33" s="57" customFormat="1" x14ac:dyDescent="0.3">
      <c r="I346" s="60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7F14B"/>
  </sheetPr>
  <dimension ref="A1:BD410"/>
  <sheetViews>
    <sheetView topLeftCell="I2" workbookViewId="0">
      <pane ySplit="1" topLeftCell="A3" activePane="bottomLeft" state="frozen"/>
      <selection activeCell="I2" sqref="I2"/>
      <selection pane="bottomLeft" activeCell="I10" sqref="I10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7" width="0" style="57" hidden="1" customWidth="1"/>
    <col min="58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D3" s="57" t="s">
        <v>881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49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D5" s="57" t="s">
        <v>881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D9" s="176"/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D13" s="57" t="s">
        <v>881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176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176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3">
      <c r="A50" s="98"/>
      <c r="F50" s="57"/>
      <c r="G50" s="57"/>
      <c r="H50" s="57"/>
      <c r="I50" s="60" t="s">
        <v>882</v>
      </c>
      <c r="J50" s="60" t="s">
        <v>883</v>
      </c>
      <c r="K50" s="60" t="s">
        <v>206</v>
      </c>
      <c r="M50" s="57">
        <v>4</v>
      </c>
      <c r="N50" s="57" t="s">
        <v>69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57" t="s">
        <v>884</v>
      </c>
      <c r="BB50" s="57"/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420</v>
      </c>
      <c r="J51" s="60" t="s">
        <v>84</v>
      </c>
      <c r="K51" s="60" t="s">
        <v>421</v>
      </c>
      <c r="L51" s="59">
        <v>37</v>
      </c>
      <c r="M51" s="57">
        <v>4</v>
      </c>
      <c r="N51" s="57" t="s">
        <v>69</v>
      </c>
      <c r="AF51" s="61">
        <v>14171.65</v>
      </c>
      <c r="AY51" s="117"/>
      <c r="AZ51" s="57">
        <v>254</v>
      </c>
      <c r="BA51" s="57">
        <v>36</v>
      </c>
      <c r="BB51" s="62">
        <v>9143</v>
      </c>
      <c r="BC51" s="42">
        <f t="shared" ref="BC51:BC109" si="1">BB51/(5280*11.67)</f>
        <v>0.14838292955259536</v>
      </c>
      <c r="BD51" s="99"/>
    </row>
    <row r="52" spans="1:56" x14ac:dyDescent="0.25">
      <c r="A52" s="98"/>
      <c r="B52" s="57" t="s">
        <v>66</v>
      </c>
      <c r="D52" s="57" t="s">
        <v>763</v>
      </c>
      <c r="F52" s="57"/>
      <c r="G52" s="118">
        <v>136</v>
      </c>
      <c r="H52" s="118">
        <v>299</v>
      </c>
      <c r="I52" s="33" t="s">
        <v>422</v>
      </c>
      <c r="J52" s="60" t="s">
        <v>230</v>
      </c>
      <c r="K52" s="60" t="s">
        <v>82</v>
      </c>
      <c r="L52" s="59">
        <v>35</v>
      </c>
      <c r="M52" s="57">
        <v>4</v>
      </c>
      <c r="N52" s="57" t="s">
        <v>71</v>
      </c>
      <c r="AF52" s="61">
        <v>54247.049999999996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966.98762444828799</v>
      </c>
      <c r="BA52" s="57">
        <v>33.999400994152204</v>
      </c>
      <c r="BB52" s="57">
        <v>32877</v>
      </c>
      <c r="BC52" s="42">
        <f t="shared" si="1"/>
        <v>0.53356508530030378</v>
      </c>
      <c r="BD52" s="99"/>
    </row>
    <row r="53" spans="1:56" x14ac:dyDescent="0.25">
      <c r="A53" s="98"/>
      <c r="B53" s="57" t="s">
        <v>66</v>
      </c>
      <c r="G53" s="116">
        <v>100</v>
      </c>
      <c r="H53" s="116">
        <v>199</v>
      </c>
      <c r="I53" s="60" t="s">
        <v>87</v>
      </c>
      <c r="J53" s="60" t="s">
        <v>423</v>
      </c>
      <c r="K53" s="60" t="s">
        <v>177</v>
      </c>
      <c r="L53" s="59">
        <v>20</v>
      </c>
      <c r="M53" s="57">
        <v>4</v>
      </c>
      <c r="N53" s="57" t="s">
        <v>69</v>
      </c>
      <c r="AF53" s="61">
        <v>28657.95</v>
      </c>
      <c r="AY53" s="117"/>
      <c r="AZ53" s="57">
        <v>514</v>
      </c>
      <c r="BA53" s="57">
        <v>36</v>
      </c>
      <c r="BB53" s="62">
        <v>18489</v>
      </c>
      <c r="BC53" s="42">
        <f t="shared" si="1"/>
        <v>0.30006037236114358</v>
      </c>
      <c r="BD53" s="99"/>
    </row>
    <row r="54" spans="1:56" x14ac:dyDescent="0.25">
      <c r="A54" s="98"/>
      <c r="B54" s="57" t="s">
        <v>66</v>
      </c>
      <c r="G54" s="118">
        <v>616</v>
      </c>
      <c r="H54" s="118">
        <v>699</v>
      </c>
      <c r="I54" s="60" t="s">
        <v>424</v>
      </c>
      <c r="J54" s="60" t="s">
        <v>425</v>
      </c>
      <c r="K54" s="60" t="s">
        <v>235</v>
      </c>
      <c r="L54" s="59">
        <v>19</v>
      </c>
      <c r="M54" s="57">
        <v>4</v>
      </c>
      <c r="N54" s="57" t="s">
        <v>69</v>
      </c>
      <c r="AF54" s="61">
        <v>34380.550000000003</v>
      </c>
      <c r="AY54" s="117"/>
      <c r="AZ54" s="57">
        <v>619.83652759997005</v>
      </c>
      <c r="BA54" s="57">
        <v>36</v>
      </c>
      <c r="BB54" s="62">
        <v>22181</v>
      </c>
      <c r="BC54" s="42">
        <f t="shared" si="1"/>
        <v>0.35997831788320223</v>
      </c>
      <c r="BD54" s="99"/>
    </row>
    <row r="55" spans="1:56" x14ac:dyDescent="0.25">
      <c r="A55" s="98"/>
      <c r="B55" s="57" t="s">
        <v>66</v>
      </c>
      <c r="C55" s="108"/>
      <c r="D55" s="216" t="s">
        <v>763</v>
      </c>
      <c r="E55" s="108"/>
      <c r="F55" s="191"/>
      <c r="G55" s="138">
        <v>100</v>
      </c>
      <c r="H55" s="139">
        <v>629</v>
      </c>
      <c r="I55" s="109" t="s">
        <v>417</v>
      </c>
      <c r="J55" s="109" t="s">
        <v>426</v>
      </c>
      <c r="K55" s="109" t="s">
        <v>75</v>
      </c>
      <c r="L55" s="111">
        <v>21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184008.25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27"/>
      <c r="AZ55" s="57">
        <v>3063.1175210625788</v>
      </c>
      <c r="BA55" s="57">
        <v>38.75626683719873</v>
      </c>
      <c r="BB55" s="62">
        <v>118715</v>
      </c>
      <c r="BC55" s="42">
        <f t="shared" si="1"/>
        <v>1.9266410895588273</v>
      </c>
      <c r="BD55" s="99"/>
    </row>
    <row r="56" spans="1:56" x14ac:dyDescent="0.25">
      <c r="A56" s="98"/>
      <c r="B56" s="57" t="s">
        <v>66</v>
      </c>
      <c r="D56" s="57" t="s">
        <v>763</v>
      </c>
      <c r="G56" s="138"/>
      <c r="H56" s="139"/>
      <c r="I56" s="60" t="s">
        <v>205</v>
      </c>
      <c r="J56" s="60" t="s">
        <v>427</v>
      </c>
      <c r="K56" s="60" t="s">
        <v>428</v>
      </c>
      <c r="L56" s="59" t="s">
        <v>429</v>
      </c>
      <c r="M56" s="57">
        <v>4</v>
      </c>
      <c r="N56" s="57" t="s">
        <v>69</v>
      </c>
      <c r="AF56" s="61">
        <v>150444</v>
      </c>
      <c r="AY56" s="137" t="s">
        <v>430</v>
      </c>
      <c r="AZ56" s="57">
        <v>995</v>
      </c>
      <c r="BA56" s="57">
        <v>36</v>
      </c>
      <c r="BB56" s="62">
        <v>35820</v>
      </c>
      <c r="BC56" s="42">
        <f t="shared" si="1"/>
        <v>0.58132741294695023</v>
      </c>
      <c r="BD56" s="99"/>
    </row>
    <row r="57" spans="1:56" x14ac:dyDescent="0.25">
      <c r="A57" s="98"/>
      <c r="B57" s="57" t="s">
        <v>66</v>
      </c>
      <c r="D57" s="57" t="s">
        <v>318</v>
      </c>
      <c r="F57" s="57"/>
      <c r="G57" s="121">
        <v>600</v>
      </c>
      <c r="H57" s="122">
        <v>699</v>
      </c>
      <c r="I57" s="60" t="s">
        <v>81</v>
      </c>
      <c r="J57" s="60" t="s">
        <v>83</v>
      </c>
      <c r="K57" s="60" t="s">
        <v>235</v>
      </c>
      <c r="L57" s="74">
        <v>66.71148036253777</v>
      </c>
      <c r="M57" s="57">
        <v>4</v>
      </c>
      <c r="N57" s="57" t="s">
        <v>71</v>
      </c>
      <c r="AF57" s="61">
        <v>62261.1</v>
      </c>
      <c r="AG57" s="61">
        <v>30131.58</v>
      </c>
      <c r="AH57" s="57"/>
      <c r="AQ57" s="57"/>
      <c r="AR57" s="57"/>
      <c r="AT57" s="57"/>
      <c r="AU57" s="57"/>
      <c r="AY57" s="124"/>
      <c r="AZ57" s="57">
        <v>943.32545346261304</v>
      </c>
      <c r="BA57" s="57">
        <v>40.001040851269174</v>
      </c>
      <c r="BB57" s="62">
        <v>37734</v>
      </c>
      <c r="BC57" s="42">
        <f t="shared" si="1"/>
        <v>0.61238996650307709</v>
      </c>
      <c r="BD57" s="99"/>
    </row>
    <row r="58" spans="1:56" x14ac:dyDescent="0.25">
      <c r="A58" s="98"/>
      <c r="B58" s="57" t="s">
        <v>66</v>
      </c>
      <c r="G58" s="125">
        <v>800</v>
      </c>
      <c r="H58" s="126">
        <v>899</v>
      </c>
      <c r="I58" s="60" t="s">
        <v>421</v>
      </c>
      <c r="J58" s="60" t="s">
        <v>431</v>
      </c>
      <c r="K58" s="60" t="s">
        <v>420</v>
      </c>
      <c r="L58" s="59">
        <v>26</v>
      </c>
      <c r="M58" s="57">
        <v>4</v>
      </c>
      <c r="N58" s="57" t="s">
        <v>69</v>
      </c>
      <c r="AF58" s="61">
        <v>14680.050000000001</v>
      </c>
      <c r="AY58" s="127"/>
      <c r="AZ58" s="57">
        <v>474</v>
      </c>
      <c r="BA58" s="57">
        <v>20</v>
      </c>
      <c r="BB58" s="62">
        <v>9471</v>
      </c>
      <c r="BC58" s="42">
        <f t="shared" si="1"/>
        <v>0.15370608397600685</v>
      </c>
      <c r="BD58" s="99"/>
    </row>
    <row r="59" spans="1:56" x14ac:dyDescent="0.25">
      <c r="A59" s="98"/>
      <c r="B59" s="22" t="s">
        <v>66</v>
      </c>
      <c r="C59" s="22"/>
      <c r="D59" s="22" t="s">
        <v>365</v>
      </c>
      <c r="E59" s="26"/>
      <c r="F59" s="27"/>
      <c r="G59" s="129">
        <v>4400</v>
      </c>
      <c r="H59" s="130">
        <v>4699</v>
      </c>
      <c r="I59" s="28" t="s">
        <v>240</v>
      </c>
      <c r="J59" s="28" t="s">
        <v>241</v>
      </c>
      <c r="K59" s="28" t="s">
        <v>239</v>
      </c>
      <c r="L59" s="89">
        <v>42.737766624843161</v>
      </c>
      <c r="M59" s="22">
        <v>5</v>
      </c>
      <c r="N59" s="22" t="s">
        <v>69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9"/>
      <c r="AC59" s="22"/>
      <c r="AD59" s="22"/>
      <c r="AE59" s="22"/>
      <c r="AF59" s="43">
        <v>51884.700000000004</v>
      </c>
      <c r="AG59" s="43">
        <f>4741.12+42431.5</f>
        <v>47172.62</v>
      </c>
      <c r="AH59" s="27" t="s">
        <v>76</v>
      </c>
      <c r="AI59" s="22"/>
      <c r="AJ59" s="29"/>
      <c r="AK59" s="43"/>
      <c r="AL59" s="43"/>
      <c r="AM59" s="22"/>
      <c r="AN59" s="43"/>
      <c r="AO59" s="43"/>
      <c r="AP59" s="22"/>
      <c r="AQ59" s="43"/>
      <c r="AR59" s="43"/>
      <c r="AS59" s="22"/>
      <c r="AT59" s="43"/>
      <c r="AU59" s="43"/>
      <c r="AV59" s="22"/>
      <c r="AW59" s="22"/>
      <c r="AX59" s="22"/>
      <c r="AY59" s="131"/>
      <c r="AZ59" s="44">
        <v>1142.4876832592051</v>
      </c>
      <c r="BA59" s="44">
        <v>29.299221768857784</v>
      </c>
      <c r="BB59" s="44">
        <v>33474</v>
      </c>
      <c r="BC59" s="42">
        <f t="shared" si="1"/>
        <v>0.54325387551608628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2"/>
      <c r="G60" s="129">
        <v>4500</v>
      </c>
      <c r="H60" s="130">
        <v>4530</v>
      </c>
      <c r="I60" s="28" t="s">
        <v>179</v>
      </c>
      <c r="J60" s="28" t="s">
        <v>243</v>
      </c>
      <c r="K60" s="28" t="s">
        <v>244</v>
      </c>
      <c r="L60" s="88">
        <v>44.161085024642013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42518.85</v>
      </c>
      <c r="AG60" s="43" t="s">
        <v>323</v>
      </c>
      <c r="AH60" s="22" t="s">
        <v>76</v>
      </c>
      <c r="AI60" s="22"/>
      <c r="AJ60" s="29"/>
      <c r="AK60" s="43"/>
      <c r="AL60" s="43"/>
      <c r="AM60" s="22"/>
      <c r="AN60" s="43"/>
      <c r="AO60" s="43"/>
      <c r="AP60" s="22"/>
      <c r="AQ60" s="22"/>
      <c r="AR60" s="22"/>
      <c r="AS60" s="22"/>
      <c r="AT60" s="22"/>
      <c r="AU60" s="22"/>
      <c r="AV60" s="22"/>
      <c r="AW60" s="22"/>
      <c r="AX60" s="22"/>
      <c r="AY60" s="175"/>
      <c r="AZ60" s="22">
        <v>1073.6732551716491</v>
      </c>
      <c r="BA60" s="22">
        <v>24.000784108085366</v>
      </c>
      <c r="BB60" s="44">
        <v>25769</v>
      </c>
      <c r="BC60" s="42">
        <f t="shared" si="1"/>
        <v>0.41820843395393525</v>
      </c>
      <c r="BD60" s="99"/>
    </row>
    <row r="61" spans="1:56" x14ac:dyDescent="0.25">
      <c r="A61" s="98"/>
      <c r="B61" s="22" t="s">
        <v>66</v>
      </c>
      <c r="C61" s="22"/>
      <c r="D61" s="22" t="s">
        <v>306</v>
      </c>
      <c r="E61" s="22"/>
      <c r="F61" s="27"/>
      <c r="G61" s="132">
        <v>100</v>
      </c>
      <c r="H61" s="133">
        <v>199</v>
      </c>
      <c r="I61" s="28" t="s">
        <v>179</v>
      </c>
      <c r="J61" s="28" t="s">
        <v>239</v>
      </c>
      <c r="K61" s="28" t="s">
        <v>177</v>
      </c>
      <c r="L61" s="88">
        <v>57</v>
      </c>
      <c r="M61" s="22">
        <v>5</v>
      </c>
      <c r="N61" s="22" t="s">
        <v>73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3">
        <v>18273.75</v>
      </c>
      <c r="AG61" s="43">
        <f>19797.88+258958.14+14367.5+150+900</f>
        <v>294173.52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75"/>
      <c r="AZ61" s="22">
        <v>425.98005755461298</v>
      </c>
      <c r="BA61" s="22">
        <v>25.998869673799515</v>
      </c>
      <c r="BB61" s="44">
        <v>11075</v>
      </c>
      <c r="BC61" s="42">
        <f t="shared" si="1"/>
        <v>0.17973760743683623</v>
      </c>
      <c r="BD61" s="99"/>
    </row>
    <row r="62" spans="1:56" x14ac:dyDescent="0.25">
      <c r="A62" s="98"/>
      <c r="B62" s="22" t="s">
        <v>66</v>
      </c>
      <c r="C62" s="22"/>
      <c r="D62" s="22" t="s">
        <v>360</v>
      </c>
      <c r="E62" s="26"/>
      <c r="F62" s="27"/>
      <c r="G62" s="134">
        <v>2400</v>
      </c>
      <c r="H62" s="135">
        <v>2999</v>
      </c>
      <c r="I62" s="28" t="s">
        <v>234</v>
      </c>
      <c r="J62" s="28" t="s">
        <v>237</v>
      </c>
      <c r="K62" s="28" t="s">
        <v>245</v>
      </c>
      <c r="L62" s="89">
        <v>34.308879396221315</v>
      </c>
      <c r="M62" s="22">
        <v>5</v>
      </c>
      <c r="N62" s="22" t="s">
        <v>69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9"/>
      <c r="AC62" s="22"/>
      <c r="AD62" s="22"/>
      <c r="AE62" s="22"/>
      <c r="AF62" s="43">
        <v>183603.7</v>
      </c>
      <c r="AG62" s="43" t="s">
        <v>366</v>
      </c>
      <c r="AH62" s="27" t="s">
        <v>76</v>
      </c>
      <c r="AI62" s="22"/>
      <c r="AJ62" s="29"/>
      <c r="AK62" s="43"/>
      <c r="AL62" s="43"/>
      <c r="AM62" s="22"/>
      <c r="AN62" s="43"/>
      <c r="AO62" s="43"/>
      <c r="AP62" s="22"/>
      <c r="AQ62" s="43"/>
      <c r="AR62" s="43"/>
      <c r="AS62" s="22"/>
      <c r="AT62" s="43"/>
      <c r="AU62" s="43"/>
      <c r="AV62" s="22"/>
      <c r="AW62" s="22"/>
      <c r="AX62" s="22"/>
      <c r="AY62" s="131"/>
      <c r="AZ62" s="44">
        <v>2634.7772530571478</v>
      </c>
      <c r="BA62" s="44">
        <v>44.957880163325804</v>
      </c>
      <c r="BB62" s="44">
        <v>118454</v>
      </c>
      <c r="BC62" s="42">
        <f t="shared" si="1"/>
        <v>1.9224052868011738</v>
      </c>
      <c r="BD62" s="99"/>
    </row>
    <row r="63" spans="1:56" x14ac:dyDescent="0.25">
      <c r="A63" s="114"/>
      <c r="B63" s="57" t="s">
        <v>66</v>
      </c>
      <c r="D63" s="57" t="s">
        <v>219</v>
      </c>
      <c r="E63" s="58"/>
      <c r="G63" s="121">
        <v>700</v>
      </c>
      <c r="H63" s="122">
        <v>799</v>
      </c>
      <c r="I63" s="60" t="s">
        <v>238</v>
      </c>
      <c r="J63" s="60" t="s">
        <v>239</v>
      </c>
      <c r="K63" s="60" t="s">
        <v>178</v>
      </c>
      <c r="L63" s="95">
        <v>45</v>
      </c>
      <c r="M63" s="57">
        <v>5</v>
      </c>
      <c r="N63" s="57" t="s">
        <v>69</v>
      </c>
      <c r="AB63" s="59"/>
      <c r="AF63" s="61">
        <v>16371.1</v>
      </c>
      <c r="AY63" s="128" t="s">
        <v>364</v>
      </c>
      <c r="AZ63" s="62">
        <v>528</v>
      </c>
      <c r="BA63" s="62">
        <v>20</v>
      </c>
      <c r="BB63" s="62">
        <v>10562</v>
      </c>
      <c r="BC63" s="42">
        <f t="shared" si="1"/>
        <v>0.17141206408558593</v>
      </c>
      <c r="BD63" s="99"/>
    </row>
    <row r="64" spans="1:56" x14ac:dyDescent="0.25">
      <c r="A64" s="98"/>
      <c r="B64" s="57" t="s">
        <v>66</v>
      </c>
      <c r="G64" s="125">
        <v>2600</v>
      </c>
      <c r="H64" s="126">
        <v>2999</v>
      </c>
      <c r="I64" s="60" t="s">
        <v>432</v>
      </c>
      <c r="J64" s="60" t="s">
        <v>68</v>
      </c>
      <c r="K64" s="60" t="s">
        <v>245</v>
      </c>
      <c r="L64" s="59">
        <v>26</v>
      </c>
      <c r="M64" s="57">
        <v>5</v>
      </c>
      <c r="N64" s="57" t="s">
        <v>69</v>
      </c>
      <c r="AF64" s="61">
        <v>83166.8</v>
      </c>
      <c r="AY64" s="127"/>
      <c r="AZ64" s="57">
        <v>1794.7086713025089</v>
      </c>
      <c r="BA64" s="57">
        <v>29.896774255321997</v>
      </c>
      <c r="BB64" s="62">
        <v>53656</v>
      </c>
      <c r="BC64" s="42">
        <f t="shared" si="1"/>
        <v>0.87079016384928987</v>
      </c>
      <c r="BD64" s="99"/>
    </row>
    <row r="65" spans="1:56" x14ac:dyDescent="0.25">
      <c r="A65" s="98"/>
      <c r="B65" s="57" t="s">
        <v>66</v>
      </c>
      <c r="G65" s="125">
        <v>3100</v>
      </c>
      <c r="H65" s="136">
        <v>3199</v>
      </c>
      <c r="I65" s="60" t="s">
        <v>433</v>
      </c>
      <c r="J65" s="60" t="s">
        <v>222</v>
      </c>
      <c r="K65" s="60" t="s">
        <v>75</v>
      </c>
      <c r="L65" s="59">
        <v>25</v>
      </c>
      <c r="M65" s="57">
        <v>5</v>
      </c>
      <c r="N65" s="57" t="s">
        <v>69</v>
      </c>
      <c r="AF65" s="61">
        <v>13483.45</v>
      </c>
      <c r="AY65" s="127"/>
      <c r="AZ65" s="57">
        <v>362</v>
      </c>
      <c r="BA65" s="57">
        <v>24</v>
      </c>
      <c r="BB65" s="62">
        <v>8699</v>
      </c>
      <c r="BC65" s="42">
        <f t="shared" si="1"/>
        <v>0.14117719612578225</v>
      </c>
      <c r="BD65" s="99"/>
    </row>
    <row r="66" spans="1:56" x14ac:dyDescent="0.25">
      <c r="A66" s="98"/>
      <c r="B66" s="57" t="s">
        <v>66</v>
      </c>
      <c r="G66" s="125">
        <v>200</v>
      </c>
      <c r="H66" s="126">
        <v>549</v>
      </c>
      <c r="I66" s="60" t="s">
        <v>245</v>
      </c>
      <c r="J66" s="60" t="s">
        <v>177</v>
      </c>
      <c r="K66" s="60" t="s">
        <v>434</v>
      </c>
      <c r="L66" s="59">
        <v>19</v>
      </c>
      <c r="M66" s="57">
        <v>5</v>
      </c>
      <c r="N66" s="57" t="s">
        <v>69</v>
      </c>
      <c r="AF66" s="61">
        <v>109563.29999999983</v>
      </c>
      <c r="AY66" s="127"/>
      <c r="AZ66" s="57">
        <v>1963.499999999997</v>
      </c>
      <c r="BA66" s="57">
        <v>36</v>
      </c>
      <c r="BB66" s="62">
        <v>70685.999999999884</v>
      </c>
      <c r="BC66" s="42">
        <f t="shared" si="1"/>
        <v>1.1471722365038541</v>
      </c>
      <c r="BD66" s="99"/>
    </row>
    <row r="67" spans="1:56" x14ac:dyDescent="0.25">
      <c r="A67" s="98"/>
      <c r="B67" s="57" t="s">
        <v>66</v>
      </c>
      <c r="G67" s="125">
        <v>500</v>
      </c>
      <c r="H67" s="126">
        <v>619</v>
      </c>
      <c r="I67" s="60" t="s">
        <v>435</v>
      </c>
      <c r="J67" s="60" t="s">
        <v>434</v>
      </c>
      <c r="K67" s="60" t="s">
        <v>75</v>
      </c>
      <c r="L67" s="59">
        <v>17</v>
      </c>
      <c r="M67" s="57">
        <v>5</v>
      </c>
      <c r="N67" s="57" t="s">
        <v>69</v>
      </c>
      <c r="AF67" s="61">
        <v>33046</v>
      </c>
      <c r="AY67" s="127"/>
      <c r="AZ67" s="57">
        <v>710.67076227871507</v>
      </c>
      <c r="BA67" s="57">
        <v>29.99982710930578</v>
      </c>
      <c r="BB67" s="62">
        <v>21320</v>
      </c>
      <c r="BC67" s="42">
        <f t="shared" si="1"/>
        <v>0.34600503752174705</v>
      </c>
      <c r="BD67" s="99"/>
    </row>
    <row r="68" spans="1:56" x14ac:dyDescent="0.25">
      <c r="A68" s="98"/>
      <c r="B68" s="57" t="s">
        <v>66</v>
      </c>
      <c r="G68" s="125">
        <v>200</v>
      </c>
      <c r="H68" s="136">
        <v>599</v>
      </c>
      <c r="I68" s="60" t="s">
        <v>222</v>
      </c>
      <c r="J68" s="60" t="s">
        <v>436</v>
      </c>
      <c r="K68" s="60" t="s">
        <v>177</v>
      </c>
      <c r="L68" s="59">
        <v>41</v>
      </c>
      <c r="M68" s="57">
        <v>5</v>
      </c>
      <c r="N68" s="57" t="s">
        <v>69</v>
      </c>
      <c r="AF68" s="61">
        <v>120216.45</v>
      </c>
      <c r="AY68" s="127"/>
      <c r="AZ68" s="57">
        <v>2370.8763190488421</v>
      </c>
      <c r="BA68" s="57">
        <v>32.71322058297644</v>
      </c>
      <c r="BB68" s="62">
        <v>77559</v>
      </c>
      <c r="BC68" s="42">
        <f t="shared" si="1"/>
        <v>1.2587150424554023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437</v>
      </c>
      <c r="J69" s="60" t="s">
        <v>177</v>
      </c>
      <c r="K69" s="60" t="s">
        <v>438</v>
      </c>
      <c r="L69" s="59">
        <v>18.372216525446596</v>
      </c>
      <c r="M69" s="57">
        <v>5</v>
      </c>
      <c r="N69" s="57" t="s">
        <v>69</v>
      </c>
      <c r="AF69" s="61">
        <v>123495.78499999993</v>
      </c>
      <c r="AY69" s="127"/>
      <c r="AZ69" s="57">
        <v>2951.3999999999983</v>
      </c>
      <c r="BA69" s="57">
        <v>27</v>
      </c>
      <c r="BB69" s="62">
        <v>79674.699999999953</v>
      </c>
      <c r="BC69" s="42">
        <f t="shared" si="1"/>
        <v>1.2930510113993396</v>
      </c>
      <c r="BD69" s="99"/>
    </row>
    <row r="70" spans="1:56" x14ac:dyDescent="0.25">
      <c r="A70" s="98"/>
      <c r="B70" s="57" t="s">
        <v>66</v>
      </c>
      <c r="G70" s="125"/>
      <c r="H70" s="126"/>
      <c r="I70" s="60" t="s">
        <v>439</v>
      </c>
      <c r="J70" s="60" t="s">
        <v>177</v>
      </c>
      <c r="K70" s="60" t="s">
        <v>440</v>
      </c>
      <c r="L70" s="59">
        <v>29.667049007824701</v>
      </c>
      <c r="M70" s="57">
        <v>5</v>
      </c>
      <c r="N70" s="57" t="s">
        <v>69</v>
      </c>
      <c r="AF70" s="61">
        <v>46620.667499999996</v>
      </c>
      <c r="AY70" s="137" t="s">
        <v>441</v>
      </c>
      <c r="AZ70" s="57">
        <v>1262.51</v>
      </c>
      <c r="BA70" s="57">
        <v>19</v>
      </c>
      <c r="BB70" s="62">
        <v>24062.28</v>
      </c>
      <c r="BC70" s="42">
        <f t="shared" si="1"/>
        <v>0.39050985432733504</v>
      </c>
      <c r="BD70" s="99"/>
    </row>
    <row r="71" spans="1:56" x14ac:dyDescent="0.25">
      <c r="A71" s="98"/>
      <c r="B71" s="57" t="s">
        <v>66</v>
      </c>
      <c r="G71" s="125">
        <v>3000</v>
      </c>
      <c r="H71" s="126">
        <v>3223</v>
      </c>
      <c r="I71" s="60" t="s">
        <v>442</v>
      </c>
      <c r="J71" s="60" t="s">
        <v>435</v>
      </c>
      <c r="K71" s="60" t="s">
        <v>171</v>
      </c>
      <c r="L71" s="59">
        <v>15</v>
      </c>
      <c r="M71" s="57">
        <v>5</v>
      </c>
      <c r="N71" s="57" t="s">
        <v>69</v>
      </c>
      <c r="AF71" s="61">
        <v>61666.75</v>
      </c>
      <c r="AY71" s="127"/>
      <c r="AZ71" s="57">
        <v>1105.117383594664</v>
      </c>
      <c r="BA71" s="57">
        <v>36.000700550551088</v>
      </c>
      <c r="BB71" s="62">
        <v>39785</v>
      </c>
      <c r="BC71" s="42">
        <f t="shared" si="1"/>
        <v>0.64567591077873854</v>
      </c>
      <c r="BD71" s="99"/>
    </row>
    <row r="72" spans="1:56" x14ac:dyDescent="0.25">
      <c r="A72" s="98"/>
      <c r="B72" s="57" t="s">
        <v>66</v>
      </c>
      <c r="G72" s="125"/>
      <c r="H72" s="126"/>
      <c r="I72" s="60" t="s">
        <v>442</v>
      </c>
      <c r="J72" s="60" t="s">
        <v>72</v>
      </c>
      <c r="K72" s="60" t="s">
        <v>443</v>
      </c>
      <c r="L72" s="59">
        <v>17.796542915745633</v>
      </c>
      <c r="M72" s="57">
        <v>5</v>
      </c>
      <c r="N72" s="57" t="s">
        <v>69</v>
      </c>
      <c r="AF72" s="61">
        <v>189887.4</v>
      </c>
      <c r="AY72" s="127"/>
      <c r="AZ72" s="57">
        <v>3403</v>
      </c>
      <c r="BA72" s="57">
        <v>36</v>
      </c>
      <c r="BB72" s="62">
        <v>122508</v>
      </c>
      <c r="BC72" s="42">
        <f t="shared" si="1"/>
        <v>1.9881981771441926</v>
      </c>
      <c r="BD72" s="99"/>
    </row>
    <row r="73" spans="1:56" x14ac:dyDescent="0.25">
      <c r="A73" s="98"/>
      <c r="B73" s="57" t="s">
        <v>66</v>
      </c>
      <c r="G73" s="125">
        <v>3100</v>
      </c>
      <c r="H73" s="136">
        <v>3199</v>
      </c>
      <c r="I73" s="60" t="s">
        <v>234</v>
      </c>
      <c r="J73" s="60" t="s">
        <v>222</v>
      </c>
      <c r="K73" s="60" t="s">
        <v>75</v>
      </c>
      <c r="L73" s="59">
        <v>79</v>
      </c>
      <c r="M73" s="57">
        <v>5</v>
      </c>
      <c r="N73" s="57" t="s">
        <v>69</v>
      </c>
      <c r="AF73" s="61">
        <v>13567.15</v>
      </c>
      <c r="AY73" s="127"/>
      <c r="AZ73" s="57">
        <v>337</v>
      </c>
      <c r="BA73" s="57">
        <v>26</v>
      </c>
      <c r="BB73" s="62">
        <v>8753</v>
      </c>
      <c r="BC73" s="42">
        <f t="shared" si="1"/>
        <v>0.14205356911012437</v>
      </c>
      <c r="BD73" s="99"/>
    </row>
    <row r="74" spans="1:56" x14ac:dyDescent="0.25">
      <c r="A74" s="98"/>
      <c r="B74" s="57" t="s">
        <v>66</v>
      </c>
      <c r="G74" s="125">
        <v>2600</v>
      </c>
      <c r="H74" s="126">
        <v>3099</v>
      </c>
      <c r="I74" s="60" t="s">
        <v>434</v>
      </c>
      <c r="J74" s="60" t="s">
        <v>68</v>
      </c>
      <c r="K74" s="60" t="s">
        <v>435</v>
      </c>
      <c r="L74" s="59">
        <v>29</v>
      </c>
      <c r="M74" s="57">
        <v>5</v>
      </c>
      <c r="N74" s="57" t="s">
        <v>69</v>
      </c>
      <c r="AF74" s="61">
        <v>129361.45</v>
      </c>
      <c r="AY74" s="127"/>
      <c r="AZ74" s="57">
        <v>2318.2740580100681</v>
      </c>
      <c r="BA74" s="57">
        <v>36.000489118891544</v>
      </c>
      <c r="BB74" s="62">
        <v>83459</v>
      </c>
      <c r="BC74" s="42">
        <f t="shared" si="1"/>
        <v>1.3544669055594505</v>
      </c>
      <c r="BD74" s="99"/>
    </row>
    <row r="75" spans="1:56" x14ac:dyDescent="0.25">
      <c r="A75" s="98"/>
      <c r="B75" s="57" t="s">
        <v>66</v>
      </c>
      <c r="G75" s="125">
        <v>1800</v>
      </c>
      <c r="H75" s="126">
        <v>2599</v>
      </c>
      <c r="I75" s="60" t="s">
        <v>67</v>
      </c>
      <c r="J75" s="60" t="s">
        <v>89</v>
      </c>
      <c r="K75" s="60" t="s">
        <v>68</v>
      </c>
      <c r="L75" s="59">
        <v>28</v>
      </c>
      <c r="M75" s="57">
        <v>6</v>
      </c>
      <c r="N75" s="57" t="s">
        <v>69</v>
      </c>
      <c r="AF75" s="61">
        <v>129173.90000000001</v>
      </c>
      <c r="AY75" s="127"/>
      <c r="AZ75" s="57">
        <v>2777.9339819542047</v>
      </c>
      <c r="BA75" s="57">
        <v>30</v>
      </c>
      <c r="BB75" s="62">
        <v>83338</v>
      </c>
      <c r="BC75" s="42">
        <f t="shared" si="1"/>
        <v>1.3525031809093506</v>
      </c>
      <c r="BD75" s="99"/>
    </row>
    <row r="76" spans="1:56" x14ac:dyDescent="0.25">
      <c r="A76" s="98"/>
      <c r="B76" s="57" t="s">
        <v>66</v>
      </c>
      <c r="F76" s="57"/>
      <c r="G76" s="138">
        <v>700</v>
      </c>
      <c r="H76" s="139">
        <v>1299</v>
      </c>
      <c r="I76" s="60" t="s">
        <v>444</v>
      </c>
      <c r="J76" s="60" t="s">
        <v>445</v>
      </c>
      <c r="K76" s="60" t="s">
        <v>246</v>
      </c>
      <c r="L76" s="59">
        <v>73</v>
      </c>
      <c r="M76" s="57">
        <v>6</v>
      </c>
      <c r="N76" s="57" t="s">
        <v>73</v>
      </c>
      <c r="AF76" s="61">
        <v>532328.07250000001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4840.05</v>
      </c>
      <c r="BA76" s="57">
        <v>62.848001570231702</v>
      </c>
      <c r="BB76" s="57">
        <v>304187.46999999997</v>
      </c>
      <c r="BC76" s="42">
        <f t="shared" si="1"/>
        <v>4.93669779413674</v>
      </c>
      <c r="BD76" s="99"/>
    </row>
    <row r="77" spans="1:56" x14ac:dyDescent="0.25">
      <c r="A77" s="98"/>
      <c r="B77" s="57" t="s">
        <v>66</v>
      </c>
      <c r="F77" s="57"/>
      <c r="G77" s="138">
        <v>1370</v>
      </c>
      <c r="H77" s="139">
        <v>1999</v>
      </c>
      <c r="I77" s="60" t="s">
        <v>446</v>
      </c>
      <c r="J77" s="60" t="s">
        <v>143</v>
      </c>
      <c r="K77" s="60" t="s">
        <v>168</v>
      </c>
      <c r="L77" s="59">
        <v>46</v>
      </c>
      <c r="M77" s="57">
        <v>6</v>
      </c>
      <c r="N77" s="57" t="s">
        <v>147</v>
      </c>
      <c r="AF77" s="61">
        <v>280871.5</v>
      </c>
      <c r="AH77" s="57"/>
      <c r="AJ77" s="57"/>
      <c r="AK77" s="57"/>
      <c r="AL77" s="57"/>
      <c r="AN77" s="57"/>
      <c r="AO77" s="57"/>
      <c r="AQ77" s="57"/>
      <c r="AR77" s="57"/>
      <c r="AT77" s="57"/>
      <c r="AU77" s="57"/>
      <c r="AY77" s="127"/>
      <c r="AZ77" s="57">
        <v>4905.1876144680209</v>
      </c>
      <c r="BA77" s="57">
        <v>32.720053260879482</v>
      </c>
      <c r="BB77" s="57">
        <v>160498</v>
      </c>
      <c r="BC77" s="42">
        <f t="shared" si="1"/>
        <v>2.604742800758225</v>
      </c>
      <c r="BD77" s="99"/>
    </row>
    <row r="78" spans="1:56" x14ac:dyDescent="0.25">
      <c r="A78" s="98"/>
      <c r="B78" s="57" t="s">
        <v>66</v>
      </c>
      <c r="G78" s="138">
        <v>1472</v>
      </c>
      <c r="H78" s="139">
        <v>1499</v>
      </c>
      <c r="I78" s="60" t="s">
        <v>81</v>
      </c>
      <c r="J78" s="60" t="s">
        <v>233</v>
      </c>
      <c r="K78" s="60" t="s">
        <v>75</v>
      </c>
      <c r="L78" s="59">
        <v>25</v>
      </c>
      <c r="M78" s="57">
        <v>6</v>
      </c>
      <c r="N78" s="57" t="s">
        <v>69</v>
      </c>
      <c r="AF78" s="61">
        <v>23454.600000000002</v>
      </c>
      <c r="AY78" s="127"/>
      <c r="AZ78" s="57">
        <v>378</v>
      </c>
      <c r="BA78" s="57">
        <v>40</v>
      </c>
      <c r="BB78" s="62">
        <v>15132</v>
      </c>
      <c r="BC78" s="42">
        <f t="shared" si="1"/>
        <v>0.24557918516787411</v>
      </c>
      <c r="BD78" s="99"/>
    </row>
    <row r="79" spans="1:56" x14ac:dyDescent="0.25">
      <c r="A79" s="98"/>
      <c r="B79" s="57" t="s">
        <v>66</v>
      </c>
      <c r="F79" s="57"/>
      <c r="G79" s="138">
        <v>1100</v>
      </c>
      <c r="H79" s="139">
        <v>1471</v>
      </c>
      <c r="I79" s="60" t="s">
        <v>81</v>
      </c>
      <c r="J79" s="60" t="s">
        <v>447</v>
      </c>
      <c r="K79" s="60" t="s">
        <v>233</v>
      </c>
      <c r="L79" s="59">
        <v>44</v>
      </c>
      <c r="M79" s="57">
        <v>6</v>
      </c>
      <c r="N79" s="57" t="s">
        <v>71</v>
      </c>
      <c r="AF79" s="61">
        <v>226619.25</v>
      </c>
      <c r="AH79" s="57"/>
      <c r="AJ79" s="57"/>
      <c r="AK79" s="57"/>
      <c r="AL79" s="57"/>
      <c r="AN79" s="57"/>
      <c r="AO79" s="57"/>
      <c r="AQ79" s="57"/>
      <c r="AR79" s="57"/>
      <c r="AT79" s="57"/>
      <c r="AU79" s="57"/>
      <c r="AY79" s="127"/>
      <c r="AZ79" s="57">
        <v>3710.4253924705404</v>
      </c>
      <c r="BA79" s="57">
        <v>37.015971343531191</v>
      </c>
      <c r="BB79" s="57">
        <v>137345</v>
      </c>
      <c r="BC79" s="42">
        <f t="shared" si="1"/>
        <v>2.2289897691568643</v>
      </c>
      <c r="BD79" s="99"/>
    </row>
    <row r="80" spans="1:56" x14ac:dyDescent="0.25">
      <c r="A80" s="98"/>
      <c r="B80" s="57" t="s">
        <v>66</v>
      </c>
      <c r="G80" s="125">
        <v>1400</v>
      </c>
      <c r="H80" s="126">
        <v>1499</v>
      </c>
      <c r="I80" s="60" t="s">
        <v>448</v>
      </c>
      <c r="J80" s="60" t="s">
        <v>176</v>
      </c>
      <c r="K80" s="60" t="s">
        <v>78</v>
      </c>
      <c r="L80" s="59">
        <v>18.104197419189827</v>
      </c>
      <c r="M80" s="57">
        <v>6</v>
      </c>
      <c r="N80" s="57" t="s">
        <v>69</v>
      </c>
      <c r="AF80" s="61">
        <v>289513.67742387083</v>
      </c>
      <c r="AY80" s="127"/>
      <c r="AZ80" s="57">
        <v>2169.8397714699981</v>
      </c>
      <c r="BA80" s="57">
        <v>71.333333333333329</v>
      </c>
      <c r="BB80" s="62">
        <v>186783.01769281988</v>
      </c>
      <c r="BC80" s="42">
        <f t="shared" si="1"/>
        <v>3.0313257525904915</v>
      </c>
      <c r="BD80" s="99"/>
    </row>
    <row r="81" spans="1:56" x14ac:dyDescent="0.25">
      <c r="A81" s="98"/>
      <c r="B81" s="57" t="s">
        <v>66</v>
      </c>
      <c r="G81" s="125">
        <v>1800</v>
      </c>
      <c r="H81" s="126">
        <v>2399</v>
      </c>
      <c r="I81" s="60" t="s">
        <v>449</v>
      </c>
      <c r="J81" s="60" t="s">
        <v>89</v>
      </c>
      <c r="K81" s="60" t="s">
        <v>141</v>
      </c>
      <c r="L81" s="59">
        <v>52</v>
      </c>
      <c r="M81" s="57">
        <v>6</v>
      </c>
      <c r="N81" s="57" t="s">
        <v>69</v>
      </c>
      <c r="AF81" s="61">
        <v>85482.5</v>
      </c>
      <c r="AY81" s="127"/>
      <c r="AZ81" s="57">
        <v>1969.6264850384432</v>
      </c>
      <c r="BA81" s="57">
        <v>28</v>
      </c>
      <c r="BB81" s="62">
        <v>55150</v>
      </c>
      <c r="BC81" s="42">
        <f t="shared" si="1"/>
        <v>0.89503648308275563</v>
      </c>
      <c r="BD81" s="99"/>
    </row>
    <row r="82" spans="1:56" x14ac:dyDescent="0.25">
      <c r="A82" s="98"/>
      <c r="B82" s="57" t="s">
        <v>66</v>
      </c>
      <c r="F82" s="57"/>
      <c r="G82" s="138">
        <v>100</v>
      </c>
      <c r="H82" s="139">
        <v>699</v>
      </c>
      <c r="I82" s="60" t="s">
        <v>450</v>
      </c>
      <c r="J82" s="60" t="s">
        <v>80</v>
      </c>
      <c r="K82" s="60" t="s">
        <v>446</v>
      </c>
      <c r="L82" s="59">
        <v>38</v>
      </c>
      <c r="M82" s="57">
        <v>6</v>
      </c>
      <c r="N82" s="57" t="s">
        <v>73</v>
      </c>
      <c r="AF82" s="61">
        <v>183590.75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/>
      <c r="AZ82" s="57">
        <v>2820.5550443121165</v>
      </c>
      <c r="BA82" s="57">
        <v>37.194452280432429</v>
      </c>
      <c r="BB82" s="57">
        <v>104909</v>
      </c>
      <c r="BC82" s="42">
        <f t="shared" si="1"/>
        <v>1.7025817298953547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1400</v>
      </c>
      <c r="H83" s="130">
        <v>1499</v>
      </c>
      <c r="I83" s="28" t="s">
        <v>247</v>
      </c>
      <c r="J83" s="28" t="s">
        <v>248</v>
      </c>
      <c r="K83" s="28" t="s">
        <v>75</v>
      </c>
      <c r="L83" s="88">
        <v>53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3">
        <v>14213.5</v>
      </c>
      <c r="AG83" s="43">
        <f>4175.34+13948.34</f>
        <v>18123.68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57">
        <v>458.52252056197898</v>
      </c>
      <c r="BA83" s="57">
        <v>20</v>
      </c>
      <c r="BB83" s="62">
        <v>9170</v>
      </c>
      <c r="BC83" s="42">
        <f t="shared" si="1"/>
        <v>0.14882111604476644</v>
      </c>
      <c r="BD83" s="99"/>
    </row>
    <row r="84" spans="1:56" x14ac:dyDescent="0.25">
      <c r="A84" s="98"/>
      <c r="B84" s="22" t="s">
        <v>66</v>
      </c>
      <c r="C84" s="22"/>
      <c r="D84" s="22" t="s">
        <v>319</v>
      </c>
      <c r="E84" s="26"/>
      <c r="F84" s="27"/>
      <c r="G84" s="129">
        <v>7100</v>
      </c>
      <c r="H84" s="130">
        <v>7299</v>
      </c>
      <c r="I84" s="28" t="s">
        <v>249</v>
      </c>
      <c r="J84" s="28" t="s">
        <v>250</v>
      </c>
      <c r="K84" s="28" t="s">
        <v>251</v>
      </c>
      <c r="L84" s="88">
        <v>66.12743522795742</v>
      </c>
      <c r="M84" s="22">
        <v>7</v>
      </c>
      <c r="N84" s="22" t="s">
        <v>69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9"/>
      <c r="AC84" s="22"/>
      <c r="AD84" s="22"/>
      <c r="AE84" s="22"/>
      <c r="AF84" s="43">
        <v>92609.400000000009</v>
      </c>
      <c r="AG84" s="43">
        <f>16813.85+88274.51+229</f>
        <v>105317.35999999999</v>
      </c>
      <c r="AH84" s="27" t="s">
        <v>76</v>
      </c>
      <c r="AI84" s="22"/>
      <c r="AJ84" s="29"/>
      <c r="AK84" s="43"/>
      <c r="AL84" s="43"/>
      <c r="AM84" s="22"/>
      <c r="AN84" s="43"/>
      <c r="AO84" s="43"/>
      <c r="AP84" s="22"/>
      <c r="AQ84" s="43"/>
      <c r="AR84" s="43"/>
      <c r="AS84" s="22"/>
      <c r="AT84" s="43"/>
      <c r="AU84" s="43"/>
      <c r="AV84" s="22"/>
      <c r="AW84" s="22"/>
      <c r="AX84" s="22"/>
      <c r="AY84" s="131"/>
      <c r="AZ84" s="62">
        <v>2489.48422634915</v>
      </c>
      <c r="BA84" s="62">
        <v>24.000152066687708</v>
      </c>
      <c r="BB84" s="62">
        <v>59748</v>
      </c>
      <c r="BC84" s="42">
        <f t="shared" si="1"/>
        <v>0.96965801978655453</v>
      </c>
      <c r="BD84" s="99"/>
    </row>
    <row r="85" spans="1:56" x14ac:dyDescent="0.25">
      <c r="A85" s="98"/>
      <c r="B85" s="57" t="s">
        <v>66</v>
      </c>
      <c r="G85" s="138">
        <v>9500</v>
      </c>
      <c r="H85" s="139">
        <v>9599</v>
      </c>
      <c r="I85" s="60" t="s">
        <v>451</v>
      </c>
      <c r="J85" s="60" t="s">
        <v>322</v>
      </c>
      <c r="K85" s="60" t="s">
        <v>452</v>
      </c>
      <c r="L85" s="59">
        <v>50</v>
      </c>
      <c r="M85" s="57">
        <v>7</v>
      </c>
      <c r="N85" s="57" t="s">
        <v>69</v>
      </c>
      <c r="AF85" s="61">
        <v>21726.350000000002</v>
      </c>
      <c r="AY85" s="137" t="s">
        <v>453</v>
      </c>
      <c r="AZ85" s="57">
        <v>584</v>
      </c>
      <c r="BA85" s="57">
        <v>24</v>
      </c>
      <c r="BB85" s="62">
        <v>14017</v>
      </c>
      <c r="BC85" s="42">
        <f t="shared" si="1"/>
        <v>0.22748370595414297</v>
      </c>
      <c r="BD85" s="99"/>
    </row>
    <row r="86" spans="1:56" x14ac:dyDescent="0.25">
      <c r="A86" s="98"/>
      <c r="B86" s="57" t="s">
        <v>66</v>
      </c>
      <c r="G86" s="138">
        <v>1700</v>
      </c>
      <c r="H86" s="139">
        <v>1899</v>
      </c>
      <c r="I86" s="60" t="s">
        <v>454</v>
      </c>
      <c r="J86" s="60" t="s">
        <v>75</v>
      </c>
      <c r="K86" s="60" t="s">
        <v>75</v>
      </c>
      <c r="L86" s="59">
        <v>32</v>
      </c>
      <c r="M86" s="57">
        <v>7</v>
      </c>
      <c r="N86" s="57" t="s">
        <v>69</v>
      </c>
      <c r="AF86" s="61">
        <v>25137.9</v>
      </c>
      <c r="AY86" s="137"/>
      <c r="AZ86" s="57">
        <v>900.99051074185309</v>
      </c>
      <c r="BA86" s="57">
        <v>18.000189576521183</v>
      </c>
      <c r="BB86" s="62">
        <v>16218</v>
      </c>
      <c r="BC86" s="42">
        <f t="shared" si="1"/>
        <v>0.26320401963075485</v>
      </c>
      <c r="BD86" s="99"/>
    </row>
    <row r="87" spans="1:56" x14ac:dyDescent="0.25">
      <c r="A87" s="98"/>
      <c r="B87" s="57" t="s">
        <v>66</v>
      </c>
      <c r="D87" s="57" t="s">
        <v>849</v>
      </c>
      <c r="F87" s="57"/>
      <c r="G87" s="138">
        <v>1000</v>
      </c>
      <c r="H87" s="139">
        <v>1499</v>
      </c>
      <c r="I87" s="60" t="s">
        <v>455</v>
      </c>
      <c r="J87" s="60" t="s">
        <v>250</v>
      </c>
      <c r="K87" s="60" t="s">
        <v>456</v>
      </c>
      <c r="L87" s="59">
        <v>30</v>
      </c>
      <c r="M87" s="57">
        <v>7</v>
      </c>
      <c r="N87" s="57" t="s">
        <v>71</v>
      </c>
      <c r="AF87" s="61">
        <v>99389.4</v>
      </c>
      <c r="AG87" s="61">
        <v>13421.2</v>
      </c>
      <c r="AH87" s="57"/>
      <c r="AJ87" s="57"/>
      <c r="AK87" s="57"/>
      <c r="AL87" s="57"/>
      <c r="AN87" s="57"/>
      <c r="AO87" s="57"/>
      <c r="AQ87" s="57"/>
      <c r="AR87" s="57"/>
      <c r="AT87" s="57"/>
      <c r="AU87" s="57"/>
      <c r="AY87" s="127"/>
      <c r="AZ87" s="57">
        <v>2502</v>
      </c>
      <c r="BA87" s="57">
        <v>24</v>
      </c>
      <c r="BB87" s="57">
        <v>60236</v>
      </c>
      <c r="BC87" s="42">
        <f t="shared" si="1"/>
        <v>0.97757783490431305</v>
      </c>
      <c r="BD87" s="99"/>
    </row>
    <row r="88" spans="1:56" x14ac:dyDescent="0.25">
      <c r="A88" s="98"/>
      <c r="B88" s="57" t="s">
        <v>66</v>
      </c>
      <c r="G88" s="125">
        <v>1900</v>
      </c>
      <c r="H88" s="126">
        <v>1999</v>
      </c>
      <c r="I88" s="60" t="s">
        <v>457</v>
      </c>
      <c r="J88" s="60" t="s">
        <v>75</v>
      </c>
      <c r="K88" s="60" t="s">
        <v>458</v>
      </c>
      <c r="L88" s="59">
        <v>61</v>
      </c>
      <c r="M88" s="57">
        <v>7</v>
      </c>
      <c r="N88" s="57" t="s">
        <v>69</v>
      </c>
      <c r="AF88" s="61">
        <v>13979.45</v>
      </c>
      <c r="AY88" s="137"/>
      <c r="AZ88" s="57">
        <v>501.08215413480502</v>
      </c>
      <c r="BA88" s="57">
        <v>18</v>
      </c>
      <c r="BB88" s="62">
        <v>9019</v>
      </c>
      <c r="BC88" s="42">
        <f t="shared" si="1"/>
        <v>0.14637051751447638</v>
      </c>
      <c r="BD88" s="99"/>
    </row>
    <row r="89" spans="1:56" x14ac:dyDescent="0.25">
      <c r="A89" s="98"/>
      <c r="B89" s="57" t="s">
        <v>66</v>
      </c>
      <c r="G89" s="125">
        <v>2000</v>
      </c>
      <c r="H89" s="126">
        <v>2099</v>
      </c>
      <c r="I89" s="60" t="s">
        <v>459</v>
      </c>
      <c r="J89" s="60" t="s">
        <v>458</v>
      </c>
      <c r="K89" s="60" t="s">
        <v>460</v>
      </c>
      <c r="L89" s="59">
        <v>42</v>
      </c>
      <c r="M89" s="57">
        <v>7</v>
      </c>
      <c r="N89" s="57" t="s">
        <v>69</v>
      </c>
      <c r="AF89" s="61">
        <v>11945.85</v>
      </c>
      <c r="AY89" s="137" t="s">
        <v>461</v>
      </c>
      <c r="AZ89" s="57">
        <v>428.17432082417702</v>
      </c>
      <c r="BA89" s="57">
        <v>18</v>
      </c>
      <c r="BB89" s="62">
        <v>7707</v>
      </c>
      <c r="BC89" s="42">
        <f t="shared" si="1"/>
        <v>0.12507789982083042</v>
      </c>
      <c r="BD89" s="99"/>
    </row>
    <row r="90" spans="1:56" x14ac:dyDescent="0.25">
      <c r="A90" s="98"/>
      <c r="B90" s="22" t="s">
        <v>66</v>
      </c>
      <c r="C90" s="22"/>
      <c r="D90" s="22" t="s">
        <v>802</v>
      </c>
      <c r="E90" s="22"/>
      <c r="F90" s="27"/>
      <c r="G90" s="166"/>
      <c r="H90" s="167"/>
      <c r="I90" s="28" t="s">
        <v>470</v>
      </c>
      <c r="J90" s="28" t="s">
        <v>471</v>
      </c>
      <c r="K90" s="28" t="s">
        <v>75</v>
      </c>
      <c r="L90" s="29">
        <v>15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12000</v>
      </c>
      <c r="AG90" s="43" t="s">
        <v>850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209.31</v>
      </c>
      <c r="BA90" s="57">
        <v>12</v>
      </c>
      <c r="BB90" s="62">
        <v>2511.7200000000003</v>
      </c>
      <c r="BC90" s="42">
        <f t="shared" si="1"/>
        <v>4.0763028745033889E-2</v>
      </c>
      <c r="BD90" s="99"/>
    </row>
    <row r="91" spans="1:56" x14ac:dyDescent="0.25">
      <c r="A91" s="98"/>
      <c r="B91" s="22" t="s">
        <v>66</v>
      </c>
      <c r="C91" s="22"/>
      <c r="D91" s="22" t="s">
        <v>767</v>
      </c>
      <c r="E91" s="22"/>
      <c r="F91" s="27"/>
      <c r="G91" s="166">
        <v>1600</v>
      </c>
      <c r="H91" s="167">
        <v>1699</v>
      </c>
      <c r="I91" s="28" t="s">
        <v>472</v>
      </c>
      <c r="J91" s="28" t="s">
        <v>79</v>
      </c>
      <c r="K91" s="28" t="s">
        <v>94</v>
      </c>
      <c r="L91" s="29">
        <v>29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32746.850000000002</v>
      </c>
      <c r="AG91" s="43">
        <f>4700.95+20968.8</f>
        <v>25669.75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621</v>
      </c>
      <c r="BA91" s="57">
        <v>34.020933977455719</v>
      </c>
      <c r="BB91" s="62">
        <v>21127</v>
      </c>
      <c r="BC91" s="42">
        <f t="shared" si="1"/>
        <v>0.34287281555919091</v>
      </c>
      <c r="BD91" s="99"/>
    </row>
    <row r="92" spans="1:56" x14ac:dyDescent="0.25">
      <c r="A92" s="98"/>
      <c r="B92" s="22" t="s">
        <v>66</v>
      </c>
      <c r="C92" s="22"/>
      <c r="D92" s="22" t="s">
        <v>802</v>
      </c>
      <c r="E92" s="22"/>
      <c r="F92" s="27"/>
      <c r="G92" s="166"/>
      <c r="H92" s="167"/>
      <c r="I92" s="28" t="s">
        <v>471</v>
      </c>
      <c r="J92" s="28" t="s">
        <v>79</v>
      </c>
      <c r="K92" s="28" t="s">
        <v>470</v>
      </c>
      <c r="L92" s="29">
        <v>21.20158096769789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61295.37</v>
      </c>
      <c r="AG92" s="43">
        <f>18706.41+32423.24+1280</f>
        <v>52409.65</v>
      </c>
      <c r="AH92" s="27" t="s">
        <v>810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1445.54</v>
      </c>
      <c r="BA92" s="57">
        <v>27.5</v>
      </c>
      <c r="BB92" s="62">
        <v>39545.4</v>
      </c>
      <c r="BC92" s="42">
        <f t="shared" si="1"/>
        <v>0.6417874113889539</v>
      </c>
      <c r="BD92" s="99"/>
    </row>
    <row r="93" spans="1:56" x14ac:dyDescent="0.25">
      <c r="A93" s="98"/>
      <c r="B93" s="22" t="s">
        <v>66</v>
      </c>
      <c r="C93" s="22"/>
      <c r="D93" s="22" t="s">
        <v>765</v>
      </c>
      <c r="E93" s="22"/>
      <c r="F93" s="27"/>
      <c r="G93" s="166">
        <v>1600</v>
      </c>
      <c r="H93" s="167">
        <v>1699</v>
      </c>
      <c r="I93" s="28" t="s">
        <v>464</v>
      </c>
      <c r="J93" s="28" t="s">
        <v>465</v>
      </c>
      <c r="K93" s="28" t="s">
        <v>465</v>
      </c>
      <c r="L93" s="29">
        <v>24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45000</v>
      </c>
      <c r="AG93" s="43">
        <f>4668.78+21647.08</f>
        <v>26315.86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1265.3699999999999</v>
      </c>
      <c r="BA93" s="57">
        <v>18</v>
      </c>
      <c r="BB93" s="62">
        <v>22776.659999999996</v>
      </c>
      <c r="BC93" s="42">
        <f t="shared" si="1"/>
        <v>0.36964536106566948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1</v>
      </c>
      <c r="H94" s="167">
        <v>2699</v>
      </c>
      <c r="I94" s="28" t="s">
        <v>466</v>
      </c>
      <c r="J94" s="28" t="s">
        <v>467</v>
      </c>
      <c r="K94" s="28" t="s">
        <v>468</v>
      </c>
      <c r="L94" s="29">
        <v>49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53611.4</v>
      </c>
      <c r="AG94" s="43">
        <v>155192.24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1631.9270071964338</v>
      </c>
      <c r="BA94" s="57">
        <v>21.19457539919043</v>
      </c>
      <c r="BB94" s="62">
        <v>34588</v>
      </c>
      <c r="BC94" s="42">
        <f t="shared" si="1"/>
        <v>0.56133312560047777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2600</v>
      </c>
      <c r="H95" s="167">
        <v>2699</v>
      </c>
      <c r="I95" s="28" t="s">
        <v>469</v>
      </c>
      <c r="J95" s="28" t="s">
        <v>466</v>
      </c>
      <c r="K95" s="28" t="s">
        <v>95</v>
      </c>
      <c r="L95" s="29">
        <v>21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56725.35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1743</v>
      </c>
      <c r="BA95" s="57">
        <v>20.996557659208261</v>
      </c>
      <c r="BB95" s="62">
        <v>36597</v>
      </c>
      <c r="BC95" s="42">
        <f t="shared" si="1"/>
        <v>0.59393744644387314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2500</v>
      </c>
      <c r="H96" s="167">
        <v>2599</v>
      </c>
      <c r="I96" s="28" t="s">
        <v>473</v>
      </c>
      <c r="J96" s="28" t="s">
        <v>95</v>
      </c>
      <c r="K96" s="28" t="s">
        <v>75</v>
      </c>
      <c r="L96" s="29">
        <v>12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13528.4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423.45428140896297</v>
      </c>
      <c r="BA96" s="57">
        <v>20.611434063104173</v>
      </c>
      <c r="BB96" s="62">
        <v>8728</v>
      </c>
      <c r="BC96" s="42">
        <f t="shared" si="1"/>
        <v>0.14164784087663265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474</v>
      </c>
      <c r="J97" s="28" t="s">
        <v>466</v>
      </c>
      <c r="K97" s="28" t="s">
        <v>95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45160.800000000003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1457</v>
      </c>
      <c r="BA97" s="57">
        <v>19.997254632807138</v>
      </c>
      <c r="BB97" s="62">
        <v>29136</v>
      </c>
      <c r="BC97" s="42">
        <f t="shared" si="1"/>
        <v>0.47285191244060137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2600</v>
      </c>
      <c r="H98" s="167">
        <v>2699</v>
      </c>
      <c r="I98" s="28" t="s">
        <v>476</v>
      </c>
      <c r="J98" s="28" t="s">
        <v>477</v>
      </c>
      <c r="K98" s="28" t="s">
        <v>473</v>
      </c>
      <c r="L98" s="29">
        <v>56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56283.6</v>
      </c>
      <c r="AG98" s="43" t="s">
        <v>811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1512.9948006441718</v>
      </c>
      <c r="BA98" s="57">
        <v>24.000082475194112</v>
      </c>
      <c r="BB98" s="62">
        <v>36312</v>
      </c>
      <c r="BC98" s="42">
        <f t="shared" si="1"/>
        <v>0.58931214458206749</v>
      </c>
      <c r="BD98" s="99"/>
    </row>
    <row r="99" spans="1:56" x14ac:dyDescent="0.25">
      <c r="A99" s="98"/>
      <c r="B99" s="30" t="s">
        <v>66</v>
      </c>
      <c r="C99" s="30"/>
      <c r="D99" s="30"/>
      <c r="E99" s="30"/>
      <c r="F99" s="40"/>
      <c r="G99" s="140">
        <v>2800</v>
      </c>
      <c r="H99" s="141">
        <v>2899</v>
      </c>
      <c r="I99" s="33" t="s">
        <v>181</v>
      </c>
      <c r="J99" s="33" t="s">
        <v>182</v>
      </c>
      <c r="K99" s="33" t="s">
        <v>75</v>
      </c>
      <c r="L99" s="37">
        <v>34</v>
      </c>
      <c r="M99" s="30">
        <v>8</v>
      </c>
      <c r="N99" s="57" t="s">
        <v>69</v>
      </c>
      <c r="AF99" s="61">
        <v>42573.85</v>
      </c>
      <c r="AY99" s="127" t="s">
        <v>462</v>
      </c>
      <c r="AZ99" s="57">
        <v>1525.9359024071171</v>
      </c>
      <c r="BA99" s="57">
        <v>18.000100762208721</v>
      </c>
      <c r="BB99" s="62">
        <v>27467</v>
      </c>
      <c r="BC99" s="42">
        <f t="shared" si="1"/>
        <v>0.44576549557269352</v>
      </c>
      <c r="BD99" s="99"/>
    </row>
    <row r="100" spans="1:56" x14ac:dyDescent="0.25">
      <c r="A100" s="98"/>
      <c r="B100" s="57" t="s">
        <v>66</v>
      </c>
      <c r="G100" s="116">
        <v>700</v>
      </c>
      <c r="H100" s="126">
        <v>999</v>
      </c>
      <c r="I100" s="60" t="s">
        <v>182</v>
      </c>
      <c r="J100" s="60" t="s">
        <v>463</v>
      </c>
      <c r="K100" s="60" t="s">
        <v>196</v>
      </c>
      <c r="L100" s="59">
        <v>47</v>
      </c>
      <c r="M100" s="57">
        <v>8</v>
      </c>
      <c r="N100" s="57" t="s">
        <v>69</v>
      </c>
      <c r="AF100" s="61">
        <v>56092.950000000004</v>
      </c>
      <c r="AY100" s="127"/>
      <c r="AZ100" s="57">
        <v>1644.9194388762248</v>
      </c>
      <c r="BA100" s="57">
        <v>22.000469533464557</v>
      </c>
      <c r="BB100" s="62">
        <v>36189</v>
      </c>
      <c r="BC100" s="42">
        <f t="shared" si="1"/>
        <v>0.58731596167328814</v>
      </c>
      <c r="BD100" s="99"/>
    </row>
    <row r="101" spans="1:56" x14ac:dyDescent="0.25">
      <c r="A101" s="98"/>
      <c r="B101" s="57" t="s">
        <v>66</v>
      </c>
      <c r="D101" s="57" t="s">
        <v>767</v>
      </c>
      <c r="G101" s="116">
        <v>1600</v>
      </c>
      <c r="H101" s="126">
        <v>1699</v>
      </c>
      <c r="I101" s="60" t="s">
        <v>475</v>
      </c>
      <c r="J101" s="60" t="s">
        <v>79</v>
      </c>
      <c r="K101" s="60" t="s">
        <v>94</v>
      </c>
      <c r="L101" s="59">
        <v>10</v>
      </c>
      <c r="M101" s="57">
        <v>8</v>
      </c>
      <c r="N101" s="57" t="s">
        <v>69</v>
      </c>
      <c r="AF101" s="61">
        <v>44635.35</v>
      </c>
      <c r="AY101" s="127"/>
      <c r="AZ101" s="57">
        <v>800</v>
      </c>
      <c r="BA101" s="57">
        <v>36</v>
      </c>
      <c r="BB101" s="62">
        <v>28797</v>
      </c>
      <c r="BC101" s="42">
        <f t="shared" si="1"/>
        <v>0.46735023759445354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43</v>
      </c>
      <c r="F102" s="22">
        <v>20</v>
      </c>
      <c r="G102" s="22" t="s">
        <v>69</v>
      </c>
      <c r="H102" s="167">
        <v>2999</v>
      </c>
      <c r="I102" s="28" t="s">
        <v>478</v>
      </c>
      <c r="J102" s="28" t="s">
        <v>479</v>
      </c>
      <c r="K102" s="28" t="s">
        <v>480</v>
      </c>
      <c r="L102" s="29">
        <v>12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19898.900000000001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642</v>
      </c>
      <c r="BA102" s="57">
        <v>20</v>
      </c>
      <c r="BB102" s="62">
        <v>12838</v>
      </c>
      <c r="BC102" s="42">
        <f t="shared" si="1"/>
        <v>0.208349562462673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63</v>
      </c>
      <c r="F103" s="22">
        <v>20</v>
      </c>
      <c r="G103" s="22" t="s">
        <v>69</v>
      </c>
      <c r="H103" s="167">
        <v>2899</v>
      </c>
      <c r="I103" s="28" t="s">
        <v>481</v>
      </c>
      <c r="J103" s="28" t="s">
        <v>482</v>
      </c>
      <c r="K103" s="28" t="s">
        <v>479</v>
      </c>
      <c r="L103" s="29">
        <v>46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44207.55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1426.064020087068</v>
      </c>
      <c r="BA103" s="57">
        <v>19.999803373665269</v>
      </c>
      <c r="BB103" s="62">
        <v>28521</v>
      </c>
      <c r="BC103" s="42">
        <f t="shared" si="1"/>
        <v>0.46287099789670483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68</v>
      </c>
      <c r="F104" s="22">
        <v>20</v>
      </c>
      <c r="G104" s="22" t="s">
        <v>69</v>
      </c>
      <c r="H104" s="167">
        <v>2699</v>
      </c>
      <c r="I104" s="28" t="s">
        <v>484</v>
      </c>
      <c r="J104" s="28" t="s">
        <v>482</v>
      </c>
      <c r="K104" s="28" t="s">
        <v>75</v>
      </c>
      <c r="L104" s="29">
        <v>37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7230.75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212</v>
      </c>
      <c r="BA104" s="57">
        <v>22</v>
      </c>
      <c r="BB104" s="62">
        <v>4665</v>
      </c>
      <c r="BC104" s="42">
        <f t="shared" si="1"/>
        <v>7.5708888369556748E-2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67</v>
      </c>
      <c r="F105" s="22">
        <v>20</v>
      </c>
      <c r="G105" s="22" t="s">
        <v>69</v>
      </c>
      <c r="H105" s="167">
        <v>2999</v>
      </c>
      <c r="I105" s="28" t="s">
        <v>485</v>
      </c>
      <c r="J105" s="28" t="s">
        <v>486</v>
      </c>
      <c r="K105" s="28" t="s">
        <v>75</v>
      </c>
      <c r="L105" s="29">
        <v>11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8277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243</v>
      </c>
      <c r="BA105" s="57">
        <v>22</v>
      </c>
      <c r="BB105" s="62">
        <v>5340</v>
      </c>
      <c r="BC105" s="42">
        <f t="shared" si="1"/>
        <v>8.6663550673833453E-2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68</v>
      </c>
      <c r="F106" s="22">
        <v>20</v>
      </c>
      <c r="G106" s="22" t="s">
        <v>69</v>
      </c>
      <c r="H106" s="167">
        <v>499</v>
      </c>
      <c r="I106" s="28" t="s">
        <v>479</v>
      </c>
      <c r="J106" s="28" t="s">
        <v>91</v>
      </c>
      <c r="K106" s="28" t="s">
        <v>478</v>
      </c>
      <c r="L106" s="29">
        <v>23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77242.7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1916.6368262115379</v>
      </c>
      <c r="BA106" s="57">
        <v>26.000752630065481</v>
      </c>
      <c r="BB106" s="62">
        <v>49834</v>
      </c>
      <c r="BC106" s="42">
        <f t="shared" si="1"/>
        <v>0.80876243151307425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43</v>
      </c>
      <c r="F107" s="22">
        <v>20</v>
      </c>
      <c r="G107" s="22" t="s">
        <v>69</v>
      </c>
      <c r="H107" s="167">
        <v>399</v>
      </c>
      <c r="I107" s="28" t="s">
        <v>486</v>
      </c>
      <c r="J107" s="28" t="s">
        <v>91</v>
      </c>
      <c r="K107" s="28" t="s">
        <v>75</v>
      </c>
      <c r="L107" s="29">
        <v>12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27047.5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754.65474428303401</v>
      </c>
      <c r="BA107" s="57">
        <v>23.123156823957313</v>
      </c>
      <c r="BB107" s="62">
        <v>17450</v>
      </c>
      <c r="BC107" s="42">
        <f t="shared" si="1"/>
        <v>0.28319830697722731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28</v>
      </c>
      <c r="F108" s="22">
        <v>20</v>
      </c>
      <c r="G108" s="22" t="s">
        <v>69</v>
      </c>
      <c r="H108" s="167">
        <v>2999</v>
      </c>
      <c r="I108" s="28" t="s">
        <v>487</v>
      </c>
      <c r="J108" s="28" t="s">
        <v>488</v>
      </c>
      <c r="K108" s="28" t="s">
        <v>489</v>
      </c>
      <c r="L108" s="29">
        <v>44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102264.35</v>
      </c>
      <c r="AG108" s="43">
        <f>44365.58+231393.18+2194.5</f>
        <v>277953.26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3068.9028193761178</v>
      </c>
      <c r="BA108" s="57">
        <v>21.498562803436236</v>
      </c>
      <c r="BB108" s="62">
        <v>65977</v>
      </c>
      <c r="BC108" s="42">
        <f t="shared" si="1"/>
        <v>1.0707492664433538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54</v>
      </c>
      <c r="F109" s="22">
        <v>20</v>
      </c>
      <c r="G109" s="22" t="s">
        <v>69</v>
      </c>
      <c r="H109" s="167">
        <v>499</v>
      </c>
      <c r="I109" s="28" t="s">
        <v>490</v>
      </c>
      <c r="J109" s="28" t="s">
        <v>91</v>
      </c>
      <c r="K109" s="28" t="s">
        <v>491</v>
      </c>
      <c r="L109" s="29">
        <v>34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44973.25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1390.1484590378609</v>
      </c>
      <c r="BA109" s="57">
        <v>20.871871497869833</v>
      </c>
      <c r="BB109" s="62">
        <v>29015</v>
      </c>
      <c r="BC109" s="42">
        <f t="shared" si="1"/>
        <v>0.4708881877905014</v>
      </c>
      <c r="BD109" s="99"/>
    </row>
    <row r="110" spans="1:56" x14ac:dyDescent="0.3">
      <c r="A110" s="98"/>
      <c r="B110" s="22" t="s">
        <v>66</v>
      </c>
      <c r="C110" s="22"/>
      <c r="D110" s="22" t="s">
        <v>812</v>
      </c>
      <c r="E110" s="22"/>
      <c r="F110" s="22"/>
      <c r="G110" s="22"/>
      <c r="H110" s="130"/>
      <c r="I110" s="28" t="s">
        <v>813</v>
      </c>
      <c r="J110" s="28" t="s">
        <v>463</v>
      </c>
      <c r="K110" s="28" t="s">
        <v>814</v>
      </c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/>
      <c r="AG110" s="43">
        <v>3986.35</v>
      </c>
      <c r="AH110" s="22" t="s">
        <v>810</v>
      </c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815</v>
      </c>
      <c r="BB110" s="57"/>
      <c r="BC110" s="57"/>
      <c r="BD110" s="99"/>
    </row>
    <row r="111" spans="1:56" x14ac:dyDescent="0.3">
      <c r="A111" s="114"/>
      <c r="B111" s="22" t="s">
        <v>66</v>
      </c>
      <c r="C111" s="28"/>
      <c r="D111" s="28"/>
      <c r="E111" s="59">
        <v>39</v>
      </c>
      <c r="F111" s="57">
        <v>20</v>
      </c>
      <c r="G111" s="57" t="s">
        <v>69</v>
      </c>
      <c r="H111" s="130"/>
      <c r="I111" s="28" t="s">
        <v>797</v>
      </c>
      <c r="J111" s="28"/>
      <c r="K111" s="28"/>
      <c r="L111" s="29"/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4950</v>
      </c>
      <c r="AG111" s="43">
        <v>650</v>
      </c>
      <c r="AH111" s="22" t="s">
        <v>801</v>
      </c>
      <c r="AI111" s="22" t="s">
        <v>123</v>
      </c>
      <c r="AJ111" s="22" t="s">
        <v>798</v>
      </c>
      <c r="AK111" s="22">
        <v>4950</v>
      </c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193" t="s">
        <v>799</v>
      </c>
      <c r="BB111" s="57"/>
      <c r="BC111" s="42">
        <f t="shared" ref="BC111:BC129" si="2">BB111/(5280*11.67)</f>
        <v>0</v>
      </c>
      <c r="BD111" s="99"/>
    </row>
    <row r="112" spans="1:56" x14ac:dyDescent="0.25">
      <c r="A112" s="98"/>
      <c r="B112" s="57" t="s">
        <v>66</v>
      </c>
      <c r="C112" s="60"/>
      <c r="D112" s="60"/>
      <c r="E112" s="59">
        <v>67</v>
      </c>
      <c r="F112" s="57">
        <v>20</v>
      </c>
      <c r="G112" s="57" t="s">
        <v>69</v>
      </c>
      <c r="H112" s="139">
        <v>2527</v>
      </c>
      <c r="I112" s="60" t="s">
        <v>93</v>
      </c>
      <c r="J112" s="60" t="s">
        <v>463</v>
      </c>
      <c r="K112" s="60" t="s">
        <v>483</v>
      </c>
      <c r="L112" s="59">
        <v>54</v>
      </c>
      <c r="M112" s="57">
        <v>9</v>
      </c>
      <c r="N112" s="57" t="s">
        <v>73</v>
      </c>
      <c r="AF112" s="61">
        <v>185858.75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1938.5245786288349</v>
      </c>
      <c r="BA112" s="57">
        <v>54.786511953911543</v>
      </c>
      <c r="BB112" s="57">
        <v>106205</v>
      </c>
      <c r="BC112" s="42">
        <f t="shared" si="2"/>
        <v>1.7236146815195659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45</v>
      </c>
      <c r="F113" s="57">
        <v>20</v>
      </c>
      <c r="G113" s="57" t="s">
        <v>69</v>
      </c>
      <c r="H113" s="167">
        <v>3099</v>
      </c>
      <c r="I113" s="28" t="s">
        <v>492</v>
      </c>
      <c r="J113" s="28" t="s">
        <v>493</v>
      </c>
      <c r="K113" s="28" t="s">
        <v>75</v>
      </c>
      <c r="L113" s="29">
        <v>33</v>
      </c>
      <c r="M113" s="22">
        <v>10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14115.85</v>
      </c>
      <c r="AG113" s="43" t="s">
        <v>803</v>
      </c>
      <c r="AH113" s="27" t="s">
        <v>801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350</v>
      </c>
      <c r="BA113" s="57">
        <v>26</v>
      </c>
      <c r="BB113" s="62">
        <v>9107</v>
      </c>
      <c r="BC113" s="42">
        <f t="shared" si="2"/>
        <v>0.14779868089636727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38</v>
      </c>
      <c r="F114" s="57">
        <v>20</v>
      </c>
      <c r="G114" s="121" t="s">
        <v>69</v>
      </c>
      <c r="H114" s="169">
        <v>1099</v>
      </c>
      <c r="I114" s="28" t="s">
        <v>494</v>
      </c>
      <c r="J114" s="28" t="s">
        <v>151</v>
      </c>
      <c r="K114" s="28" t="s">
        <v>77</v>
      </c>
      <c r="L114" s="29">
        <v>55</v>
      </c>
      <c r="M114" s="22">
        <v>10</v>
      </c>
      <c r="N114" s="22" t="s">
        <v>71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157900.04999999999</v>
      </c>
      <c r="AG114" s="43">
        <f>60155.23+546091.82+9373.46+104.5+6267.75</f>
        <v>621992.75999999989</v>
      </c>
      <c r="AH114" s="22" t="s">
        <v>801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81"/>
      <c r="AZ114" s="57">
        <v>4433.8840055644678</v>
      </c>
      <c r="BA114" s="57">
        <v>21.583108597315917</v>
      </c>
      <c r="BB114" s="57">
        <v>95697</v>
      </c>
      <c r="BC114" s="42">
        <f t="shared" si="2"/>
        <v>1.553078990418322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26</v>
      </c>
      <c r="F115" s="57">
        <v>20</v>
      </c>
      <c r="G115" s="121" t="s">
        <v>69</v>
      </c>
      <c r="H115" s="167">
        <v>2599</v>
      </c>
      <c r="I115" s="28" t="s">
        <v>233</v>
      </c>
      <c r="J115" s="28" t="s">
        <v>494</v>
      </c>
      <c r="K115" s="28" t="s">
        <v>495</v>
      </c>
      <c r="L115" s="29">
        <v>57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49660.450000000004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1662.841467160137</v>
      </c>
      <c r="BA115" s="57">
        <v>19.267621497747111</v>
      </c>
      <c r="BB115" s="62">
        <v>32039</v>
      </c>
      <c r="BC115" s="42">
        <f t="shared" si="2"/>
        <v>0.51996507491366106</v>
      </c>
      <c r="BD115" s="99"/>
    </row>
    <row r="116" spans="1:56" x14ac:dyDescent="0.25">
      <c r="A116" s="98"/>
      <c r="B116" s="22" t="s">
        <v>66</v>
      </c>
      <c r="C116" s="28"/>
      <c r="D116" s="28" t="s">
        <v>768</v>
      </c>
      <c r="E116" s="59">
        <v>58</v>
      </c>
      <c r="F116" s="57">
        <v>20</v>
      </c>
      <c r="G116" s="121" t="s">
        <v>69</v>
      </c>
      <c r="H116" s="167">
        <v>1199</v>
      </c>
      <c r="I116" s="28" t="s">
        <v>493</v>
      </c>
      <c r="J116" s="28" t="s">
        <v>496</v>
      </c>
      <c r="K116" s="28" t="s">
        <v>497</v>
      </c>
      <c r="L116" s="29">
        <v>47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17392.55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527.17891999693893</v>
      </c>
      <c r="BA116" s="57">
        <v>21.284993717247183</v>
      </c>
      <c r="BB116" s="62">
        <v>11221</v>
      </c>
      <c r="BC116" s="42">
        <f t="shared" si="2"/>
        <v>0.18210706032042792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1500</v>
      </c>
      <c r="H117" s="167">
        <v>2599</v>
      </c>
      <c r="I117" s="28" t="s">
        <v>498</v>
      </c>
      <c r="J117" s="28" t="s">
        <v>494</v>
      </c>
      <c r="K117" s="28" t="s">
        <v>495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47177.35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1690.9463400482559</v>
      </c>
      <c r="BA117" s="57">
        <v>18.000571206258009</v>
      </c>
      <c r="BB117" s="62">
        <v>30437</v>
      </c>
      <c r="BC117" s="42">
        <f t="shared" si="2"/>
        <v>0.493966009711511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800</v>
      </c>
      <c r="H118" s="167">
        <v>999</v>
      </c>
      <c r="I118" s="28" t="s">
        <v>495</v>
      </c>
      <c r="J118" s="28" t="s">
        <v>499</v>
      </c>
      <c r="K118" s="28" t="s">
        <v>498</v>
      </c>
      <c r="L118" s="29">
        <v>67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41256.35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1377.7609780633352</v>
      </c>
      <c r="BA118" s="57">
        <v>19.319025886053527</v>
      </c>
      <c r="BB118" s="62">
        <v>26617</v>
      </c>
      <c r="BC118" s="42">
        <f t="shared" si="2"/>
        <v>0.4319707356339747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3000</v>
      </c>
      <c r="H119" s="167">
        <v>3099</v>
      </c>
      <c r="I119" s="28" t="s">
        <v>500</v>
      </c>
      <c r="J119" s="28" t="s">
        <v>501</v>
      </c>
      <c r="K119" s="28" t="s">
        <v>502</v>
      </c>
      <c r="L119" s="29">
        <v>46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31426.25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1128.8776703337871</v>
      </c>
      <c r="BA119" s="57">
        <v>17.960316279446893</v>
      </c>
      <c r="BB119" s="62">
        <v>20275</v>
      </c>
      <c r="BC119" s="42">
        <f t="shared" si="2"/>
        <v>0.32904559736179273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2500</v>
      </c>
      <c r="H120" s="167">
        <v>2999</v>
      </c>
      <c r="I120" s="28" t="s">
        <v>500</v>
      </c>
      <c r="J120" s="28" t="s">
        <v>503</v>
      </c>
      <c r="K120" s="28" t="s">
        <v>75</v>
      </c>
      <c r="L120" s="29">
        <v>57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30784.55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1139.518589080848</v>
      </c>
      <c r="BA120" s="57">
        <v>17.430167607902714</v>
      </c>
      <c r="BB120" s="62">
        <v>19861</v>
      </c>
      <c r="BC120" s="42">
        <f t="shared" si="2"/>
        <v>0.32232673781516968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2900</v>
      </c>
      <c r="H121" s="167">
        <v>3099</v>
      </c>
      <c r="I121" s="28" t="s">
        <v>496</v>
      </c>
      <c r="J121" s="28" t="s">
        <v>501</v>
      </c>
      <c r="K121" s="28" t="s">
        <v>502</v>
      </c>
      <c r="L121" s="29">
        <v>28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31987.350000000002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1146.444874661162</v>
      </c>
      <c r="BA121" s="57">
        <v>18.000865507030486</v>
      </c>
      <c r="BB121" s="62">
        <v>20637</v>
      </c>
      <c r="BC121" s="42">
        <f t="shared" si="2"/>
        <v>0.33492054218275297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/>
      <c r="H122" s="167"/>
      <c r="I122" s="28" t="s">
        <v>769</v>
      </c>
      <c r="J122" s="28" t="s">
        <v>770</v>
      </c>
      <c r="K122" s="28" t="s">
        <v>77</v>
      </c>
      <c r="L122" s="29"/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/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BB122" s="62">
        <v>66603</v>
      </c>
      <c r="BC122" s="42">
        <f t="shared" si="2"/>
        <v>1.0809087014099867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800</v>
      </c>
      <c r="H123" s="167">
        <v>1099</v>
      </c>
      <c r="I123" s="28" t="s">
        <v>503</v>
      </c>
      <c r="J123" s="28" t="s">
        <v>183</v>
      </c>
      <c r="K123" s="28" t="s">
        <v>77</v>
      </c>
      <c r="L123" s="29">
        <v>38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91984.75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3297.0021008315139</v>
      </c>
      <c r="BA123" s="57">
        <v>17.999685224656972</v>
      </c>
      <c r="BB123" s="62">
        <v>59345</v>
      </c>
      <c r="BC123" s="42">
        <f t="shared" si="2"/>
        <v>0.96311768066266779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3000</v>
      </c>
      <c r="H124" s="167">
        <v>3199</v>
      </c>
      <c r="I124" s="28" t="s">
        <v>511</v>
      </c>
      <c r="J124" s="28" t="s">
        <v>512</v>
      </c>
      <c r="K124" s="28" t="s">
        <v>513</v>
      </c>
      <c r="L124" s="29">
        <v>44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68713.05</v>
      </c>
      <c r="AG124" s="43">
        <f>51275.01+665</f>
        <v>51940.01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1847.1254487732081</v>
      </c>
      <c r="BA124" s="57">
        <v>23.999994169017054</v>
      </c>
      <c r="BB124" s="62">
        <v>44331</v>
      </c>
      <c r="BC124" s="42">
        <f t="shared" si="2"/>
        <v>0.71945353275687463</v>
      </c>
      <c r="BD124" s="99"/>
    </row>
    <row r="125" spans="1:56" x14ac:dyDescent="0.25">
      <c r="A125" s="98"/>
      <c r="B125" s="22" t="s">
        <v>66</v>
      </c>
      <c r="C125" s="22"/>
      <c r="D125" s="22" t="s">
        <v>771</v>
      </c>
      <c r="E125" s="22"/>
      <c r="F125" s="27"/>
      <c r="G125" s="166">
        <v>4000</v>
      </c>
      <c r="H125" s="167">
        <v>4099</v>
      </c>
      <c r="I125" s="28" t="s">
        <v>518</v>
      </c>
      <c r="J125" s="28" t="s">
        <v>519</v>
      </c>
      <c r="K125" s="28" t="s">
        <v>75</v>
      </c>
      <c r="L125" s="29">
        <v>38</v>
      </c>
      <c r="M125" s="22">
        <v>11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7475.6500000000005</v>
      </c>
      <c r="AG125" s="43" t="s">
        <v>804</v>
      </c>
      <c r="AH125" s="27" t="s">
        <v>761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185</v>
      </c>
      <c r="BA125" s="57">
        <v>26</v>
      </c>
      <c r="BB125" s="62">
        <v>4823</v>
      </c>
      <c r="BC125" s="42">
        <f t="shared" si="2"/>
        <v>7.8273090805224488E-2</v>
      </c>
      <c r="BD125" s="99"/>
    </row>
    <row r="126" spans="1:56" ht="27.6" x14ac:dyDescent="0.25">
      <c r="A126" s="98"/>
      <c r="B126" s="22" t="s">
        <v>66</v>
      </c>
      <c r="C126" s="22"/>
      <c r="D126" s="22" t="s">
        <v>372</v>
      </c>
      <c r="E126" s="26"/>
      <c r="F126" s="35"/>
      <c r="G126" s="177"/>
      <c r="H126" s="178"/>
      <c r="I126" s="179" t="s">
        <v>373</v>
      </c>
      <c r="J126" s="179"/>
      <c r="K126" s="179"/>
      <c r="L126" s="89"/>
      <c r="M126" s="180">
        <v>11</v>
      </c>
      <c r="N126" s="180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84"/>
      <c r="AC126" s="22"/>
      <c r="AD126" s="22"/>
      <c r="AE126" s="22"/>
      <c r="AF126" s="194">
        <v>20000</v>
      </c>
      <c r="AG126" s="43">
        <v>10500</v>
      </c>
      <c r="AH126" s="35" t="s">
        <v>76</v>
      </c>
      <c r="AI126" s="22" t="s">
        <v>162</v>
      </c>
      <c r="AJ126" s="29" t="s">
        <v>374</v>
      </c>
      <c r="AK126" s="43">
        <v>15774.47</v>
      </c>
      <c r="AL126" s="43"/>
      <c r="AM126" s="22" t="s">
        <v>375</v>
      </c>
      <c r="AN126" s="43">
        <v>1560.37</v>
      </c>
      <c r="AO126" s="43"/>
      <c r="AP126" s="22" t="s">
        <v>376</v>
      </c>
      <c r="AQ126" s="43">
        <v>2665.16</v>
      </c>
      <c r="AR126" s="43"/>
      <c r="AS126" s="22"/>
      <c r="AT126" s="43"/>
      <c r="AU126" s="43"/>
      <c r="AV126" s="22"/>
      <c r="AW126" s="22"/>
      <c r="AX126" s="22"/>
      <c r="AY126" s="195"/>
      <c r="AZ126" s="86"/>
      <c r="BA126" s="84"/>
      <c r="BB126" s="86"/>
      <c r="BC126" s="42">
        <f t="shared" si="2"/>
        <v>0</v>
      </c>
      <c r="BD126" s="99"/>
    </row>
    <row r="127" spans="1:56" x14ac:dyDescent="0.3">
      <c r="A127" s="98"/>
      <c r="B127" s="57" t="s">
        <v>66</v>
      </c>
      <c r="F127" s="57"/>
      <c r="G127" s="121"/>
      <c r="H127" s="122"/>
      <c r="I127" s="60" t="s">
        <v>504</v>
      </c>
      <c r="J127" s="60" t="s">
        <v>75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15513</v>
      </c>
      <c r="BC127" s="42">
        <f t="shared" si="2"/>
        <v>0.2517624834462881</v>
      </c>
      <c r="BD127" s="99"/>
    </row>
    <row r="128" spans="1:56" x14ac:dyDescent="0.3">
      <c r="A128" s="98"/>
      <c r="B128" s="57" t="s">
        <v>66</v>
      </c>
      <c r="F128" s="57"/>
      <c r="G128" s="121"/>
      <c r="H128" s="122"/>
      <c r="I128" s="60" t="s">
        <v>506</v>
      </c>
      <c r="J128" s="60" t="s">
        <v>507</v>
      </c>
      <c r="K128" s="60" t="s">
        <v>75</v>
      </c>
      <c r="M128" s="57">
        <v>11</v>
      </c>
      <c r="AH128" s="57"/>
      <c r="AI128" s="57" t="s">
        <v>123</v>
      </c>
      <c r="AJ128" s="57" t="s">
        <v>508</v>
      </c>
      <c r="AK128" s="57">
        <v>117000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15086</v>
      </c>
      <c r="BC128" s="42">
        <f t="shared" si="2"/>
        <v>0.24483264521824935</v>
      </c>
      <c r="BD128" s="99"/>
    </row>
    <row r="129" spans="1:56" x14ac:dyDescent="0.3">
      <c r="A129" s="98"/>
      <c r="B129" s="57" t="s">
        <v>66</v>
      </c>
      <c r="F129" s="57"/>
      <c r="G129" s="121"/>
      <c r="H129" s="122"/>
      <c r="I129" s="60" t="s">
        <v>509</v>
      </c>
      <c r="J129" s="60" t="s">
        <v>510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505</v>
      </c>
      <c r="AL129" s="57"/>
      <c r="AN129" s="57"/>
      <c r="AO129" s="57"/>
      <c r="AQ129" s="57"/>
      <c r="AR129" s="57"/>
      <c r="AT129" s="57"/>
      <c r="AU129" s="57"/>
      <c r="AY129" s="105"/>
      <c r="BB129" s="57">
        <v>11656</v>
      </c>
      <c r="BC129" s="42">
        <f t="shared" si="2"/>
        <v>0.18916673158318403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885</v>
      </c>
      <c r="J130" s="60" t="s">
        <v>516</v>
      </c>
      <c r="K130" s="60" t="s">
        <v>75</v>
      </c>
      <c r="M130" s="57">
        <v>11</v>
      </c>
      <c r="N130" s="57" t="s">
        <v>69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05"/>
      <c r="BB130" s="57"/>
      <c r="BC130" s="42"/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3999</v>
      </c>
      <c r="I131" s="60" t="s">
        <v>514</v>
      </c>
      <c r="J131" s="60" t="s">
        <v>507</v>
      </c>
      <c r="K131" s="60" t="s">
        <v>507</v>
      </c>
      <c r="L131" s="59">
        <v>40</v>
      </c>
      <c r="M131" s="57">
        <v>11</v>
      </c>
      <c r="N131" s="57" t="s">
        <v>69</v>
      </c>
      <c r="AF131" s="61">
        <v>59166.6</v>
      </c>
      <c r="AY131" s="127"/>
      <c r="AZ131" s="57">
        <v>1654.39682882032</v>
      </c>
      <c r="BA131" s="57">
        <v>23.072457185026227</v>
      </c>
      <c r="BB131" s="62">
        <v>38172</v>
      </c>
      <c r="BC131" s="42">
        <f t="shared" ref="BC131:BC186" si="3">BB131/(5280*11.67)</f>
        <v>0.61949832515385217</v>
      </c>
      <c r="BD131" s="99"/>
    </row>
    <row r="132" spans="1:56" x14ac:dyDescent="0.3">
      <c r="A132" s="98"/>
      <c r="B132" s="57" t="s">
        <v>66</v>
      </c>
      <c r="F132" s="57"/>
      <c r="G132" s="121"/>
      <c r="H132" s="122"/>
      <c r="I132" s="60" t="s">
        <v>515</v>
      </c>
      <c r="J132" s="60" t="s">
        <v>516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517</v>
      </c>
      <c r="AL132" s="57"/>
      <c r="AN132" s="57"/>
      <c r="AO132" s="57"/>
      <c r="AQ132" s="57"/>
      <c r="AR132" s="57"/>
      <c r="AT132" s="57"/>
      <c r="AU132" s="57"/>
      <c r="AY132" s="105"/>
      <c r="BB132" s="57">
        <v>6221</v>
      </c>
      <c r="BC132" s="42">
        <f t="shared" si="3"/>
        <v>0.10096141362208201</v>
      </c>
      <c r="BD132" s="99"/>
    </row>
    <row r="133" spans="1:56" x14ac:dyDescent="0.25">
      <c r="A133" s="98"/>
      <c r="B133" s="57" t="s">
        <v>66</v>
      </c>
      <c r="G133" s="125">
        <v>3800</v>
      </c>
      <c r="H133" s="126">
        <v>3899</v>
      </c>
      <c r="I133" s="60" t="s">
        <v>520</v>
      </c>
      <c r="J133" s="60" t="s">
        <v>507</v>
      </c>
      <c r="K133" s="60" t="s">
        <v>75</v>
      </c>
      <c r="L133" s="59">
        <v>61</v>
      </c>
      <c r="M133" s="57">
        <v>11</v>
      </c>
      <c r="N133" s="57" t="s">
        <v>69</v>
      </c>
      <c r="AF133" s="61">
        <v>19182.8</v>
      </c>
      <c r="AY133" s="127"/>
      <c r="AZ133" s="57">
        <v>563</v>
      </c>
      <c r="BA133" s="57">
        <v>21.982238010657195</v>
      </c>
      <c r="BB133" s="62">
        <v>12376</v>
      </c>
      <c r="BC133" s="42">
        <f t="shared" si="3"/>
        <v>0.20085170470774585</v>
      </c>
      <c r="BD133" s="99"/>
    </row>
    <row r="134" spans="1:56" x14ac:dyDescent="0.25">
      <c r="A134" s="98"/>
      <c r="B134" s="57" t="s">
        <v>66</v>
      </c>
      <c r="F134" s="57"/>
      <c r="G134" s="138">
        <v>2500</v>
      </c>
      <c r="H134" s="139">
        <v>2699</v>
      </c>
      <c r="I134" s="60" t="s">
        <v>98</v>
      </c>
      <c r="J134" s="60" t="s">
        <v>95</v>
      </c>
      <c r="K134" s="60" t="s">
        <v>521</v>
      </c>
      <c r="L134" s="59">
        <v>40.358250180474926</v>
      </c>
      <c r="M134" s="57">
        <v>11</v>
      </c>
      <c r="N134" s="57" t="s">
        <v>71</v>
      </c>
      <c r="AF134" s="61">
        <v>81156.519310349977</v>
      </c>
      <c r="AH134" s="57"/>
      <c r="AJ134" s="57"/>
      <c r="AK134" s="57"/>
      <c r="AL134" s="57"/>
      <c r="AN134" s="57"/>
      <c r="AO134" s="57"/>
      <c r="AQ134" s="57"/>
      <c r="AR134" s="57"/>
      <c r="AT134" s="57"/>
      <c r="AU134" s="57"/>
      <c r="AY134" s="127"/>
      <c r="AZ134" s="57">
        <v>2050.0974639499991</v>
      </c>
      <c r="BA134" s="57">
        <v>25.666666666666668</v>
      </c>
      <c r="BB134" s="57">
        <v>49185.769278999986</v>
      </c>
      <c r="BC134" s="42">
        <f t="shared" si="3"/>
        <v>0.79824221130001793</v>
      </c>
      <c r="BD134" s="99"/>
    </row>
    <row r="135" spans="1:56" x14ac:dyDescent="0.25">
      <c r="A135" s="98"/>
      <c r="B135" s="57" t="s">
        <v>66</v>
      </c>
      <c r="F135" s="57"/>
      <c r="G135" s="138">
        <v>2900</v>
      </c>
      <c r="H135" s="139">
        <v>2999</v>
      </c>
      <c r="I135" s="60" t="s">
        <v>98</v>
      </c>
      <c r="J135" s="60" t="s">
        <v>522</v>
      </c>
      <c r="K135" s="60" t="s">
        <v>523</v>
      </c>
      <c r="L135" s="59">
        <v>41.775003161959098</v>
      </c>
      <c r="M135" s="57">
        <v>11</v>
      </c>
      <c r="N135" s="57" t="s">
        <v>71</v>
      </c>
      <c r="AF135" s="61">
        <v>56927.956555469958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27"/>
      <c r="AZ135" s="57">
        <v>1277.8163950599992</v>
      </c>
      <c r="BA135" s="57">
        <v>27.5</v>
      </c>
      <c r="BB135" s="57">
        <v>34501.791851799979</v>
      </c>
      <c r="BC135" s="42">
        <f t="shared" si="3"/>
        <v>0.55993404241320632</v>
      </c>
      <c r="BD135" s="99"/>
    </row>
    <row r="136" spans="1:56" x14ac:dyDescent="0.25">
      <c r="A136" s="98"/>
      <c r="B136" s="57" t="s">
        <v>66</v>
      </c>
      <c r="G136" s="125">
        <v>3900</v>
      </c>
      <c r="H136" s="126">
        <v>3999</v>
      </c>
      <c r="I136" s="60" t="s">
        <v>524</v>
      </c>
      <c r="J136" s="60" t="s">
        <v>507</v>
      </c>
      <c r="K136" s="60" t="s">
        <v>514</v>
      </c>
      <c r="L136" s="59">
        <v>41</v>
      </c>
      <c r="M136" s="57">
        <v>11</v>
      </c>
      <c r="N136" s="57" t="s">
        <v>69</v>
      </c>
      <c r="AF136" s="61">
        <v>23192.65</v>
      </c>
      <c r="AY136" s="127"/>
      <c r="AZ136" s="57">
        <v>623</v>
      </c>
      <c r="BA136" s="57">
        <v>24.01765650080257</v>
      </c>
      <c r="BB136" s="62">
        <v>14963</v>
      </c>
      <c r="BC136" s="42">
        <f t="shared" si="3"/>
        <v>0.24283646230947004</v>
      </c>
      <c r="BD136" s="99"/>
    </row>
    <row r="137" spans="1:56" x14ac:dyDescent="0.25">
      <c r="A137" s="98"/>
      <c r="B137" s="57" t="s">
        <v>66</v>
      </c>
      <c r="G137" s="125">
        <v>3800</v>
      </c>
      <c r="H137" s="126">
        <v>3899</v>
      </c>
      <c r="I137" s="60" t="s">
        <v>525</v>
      </c>
      <c r="J137" s="60" t="s">
        <v>507</v>
      </c>
      <c r="K137" s="60" t="s">
        <v>75</v>
      </c>
      <c r="L137" s="59">
        <v>28</v>
      </c>
      <c r="M137" s="57">
        <v>11</v>
      </c>
      <c r="N137" s="57" t="s">
        <v>69</v>
      </c>
      <c r="AF137" s="61">
        <v>19295.95</v>
      </c>
      <c r="AY137" s="127"/>
      <c r="AZ137" s="57">
        <v>566</v>
      </c>
      <c r="BA137" s="57">
        <v>21.99469964664311</v>
      </c>
      <c r="BB137" s="62">
        <v>12449</v>
      </c>
      <c r="BC137" s="42">
        <f t="shared" si="3"/>
        <v>0.2020364311495417</v>
      </c>
      <c r="BD137" s="99"/>
    </row>
    <row r="138" spans="1:56" x14ac:dyDescent="0.3">
      <c r="A138" s="98"/>
      <c r="B138" s="57" t="s">
        <v>66</v>
      </c>
      <c r="F138" s="57"/>
      <c r="G138" s="121"/>
      <c r="H138" s="122"/>
      <c r="I138" s="60" t="s">
        <v>510</v>
      </c>
      <c r="J138" s="60" t="s">
        <v>526</v>
      </c>
      <c r="K138" s="60" t="s">
        <v>526</v>
      </c>
      <c r="M138" s="57">
        <v>11</v>
      </c>
      <c r="AH138" s="57"/>
      <c r="AI138" s="57" t="s">
        <v>123</v>
      </c>
      <c r="AJ138" s="57"/>
      <c r="AK138" s="57" t="s">
        <v>505</v>
      </c>
      <c r="AL138" s="57"/>
      <c r="AN138" s="57"/>
      <c r="AO138" s="57"/>
      <c r="AQ138" s="57"/>
      <c r="AR138" s="57"/>
      <c r="AT138" s="57"/>
      <c r="AU138" s="57"/>
      <c r="AY138" s="105"/>
      <c r="BB138" s="57">
        <v>35998</v>
      </c>
      <c r="BC138" s="42">
        <f t="shared" si="3"/>
        <v>0.58421619796941138</v>
      </c>
      <c r="BD138" s="99"/>
    </row>
    <row r="139" spans="1:56" x14ac:dyDescent="0.3">
      <c r="A139" s="98"/>
      <c r="B139" s="57" t="s">
        <v>66</v>
      </c>
      <c r="F139" s="57"/>
      <c r="G139" s="121"/>
      <c r="H139" s="122"/>
      <c r="I139" s="60" t="s">
        <v>527</v>
      </c>
      <c r="J139" s="60" t="s">
        <v>516</v>
      </c>
      <c r="K139" s="60" t="s">
        <v>528</v>
      </c>
      <c r="M139" s="57">
        <v>11</v>
      </c>
      <c r="AH139" s="57"/>
      <c r="AI139" s="57" t="s">
        <v>123</v>
      </c>
      <c r="AJ139" s="57"/>
      <c r="AK139" s="57" t="s">
        <v>517</v>
      </c>
      <c r="AL139" s="57"/>
      <c r="AN139" s="57"/>
      <c r="AO139" s="57"/>
      <c r="AQ139" s="57"/>
      <c r="AR139" s="57"/>
      <c r="AT139" s="57"/>
      <c r="AU139" s="57"/>
      <c r="AY139" s="105"/>
      <c r="BB139" s="57">
        <v>33728</v>
      </c>
      <c r="BC139" s="42">
        <f t="shared" si="3"/>
        <v>0.54737607436836233</v>
      </c>
      <c r="BD139" s="99"/>
    </row>
    <row r="140" spans="1:56" x14ac:dyDescent="0.3">
      <c r="A140" s="98"/>
      <c r="B140" s="57" t="s">
        <v>66</v>
      </c>
      <c r="F140" s="57"/>
      <c r="G140" s="121"/>
      <c r="H140" s="122"/>
      <c r="I140" s="60" t="s">
        <v>529</v>
      </c>
      <c r="J140" s="60" t="s">
        <v>527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4627</v>
      </c>
      <c r="BC140" s="42">
        <f t="shared" si="3"/>
        <v>7.5092181454649326E-2</v>
      </c>
      <c r="BD140" s="99"/>
    </row>
    <row r="141" spans="1:56" x14ac:dyDescent="0.3">
      <c r="A141" s="98"/>
      <c r="B141" s="57" t="s">
        <v>66</v>
      </c>
      <c r="F141" s="57"/>
      <c r="G141" s="121"/>
      <c r="H141" s="122"/>
      <c r="I141" s="60" t="s">
        <v>516</v>
      </c>
      <c r="J141" s="60" t="s">
        <v>530</v>
      </c>
      <c r="K141" s="60" t="s">
        <v>528</v>
      </c>
      <c r="M141" s="57">
        <v>11</v>
      </c>
      <c r="N141" s="57" t="s">
        <v>69</v>
      </c>
      <c r="AH141" s="57"/>
      <c r="AI141" s="57" t="s">
        <v>123</v>
      </c>
      <c r="AJ141" s="57" t="s">
        <v>531</v>
      </c>
      <c r="AK141" s="57">
        <v>207000</v>
      </c>
      <c r="AL141" s="57"/>
      <c r="AN141" s="57"/>
      <c r="AO141" s="57"/>
      <c r="AQ141" s="57"/>
      <c r="AR141" s="57"/>
      <c r="AT141" s="57"/>
      <c r="AU141" s="57"/>
      <c r="AY141" s="105"/>
      <c r="BB141" s="57">
        <v>73246</v>
      </c>
      <c r="BC141" s="42">
        <f t="shared" si="3"/>
        <v>1.1887188076134092</v>
      </c>
      <c r="BD141" s="99"/>
    </row>
    <row r="142" spans="1:56" x14ac:dyDescent="0.25">
      <c r="A142" s="98"/>
      <c r="B142" s="57" t="s">
        <v>66</v>
      </c>
      <c r="F142" s="57"/>
      <c r="G142" s="138">
        <v>8300</v>
      </c>
      <c r="H142" s="139">
        <v>8599</v>
      </c>
      <c r="I142" s="60" t="s">
        <v>532</v>
      </c>
      <c r="J142" s="60" t="s">
        <v>533</v>
      </c>
      <c r="K142" s="60" t="s">
        <v>523</v>
      </c>
      <c r="L142" s="59">
        <v>40</v>
      </c>
      <c r="M142" s="57">
        <v>11</v>
      </c>
      <c r="N142" s="57" t="s">
        <v>71</v>
      </c>
      <c r="AF142" s="61">
        <v>168567.3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27"/>
      <c r="AZ142" s="57">
        <v>3083.100268191246</v>
      </c>
      <c r="BA142" s="57">
        <v>33.136126338159968</v>
      </c>
      <c r="BB142" s="57">
        <v>102162</v>
      </c>
      <c r="BC142" s="42">
        <f t="shared" si="3"/>
        <v>1.6580003115992834</v>
      </c>
      <c r="BD142" s="99"/>
    </row>
    <row r="143" spans="1:56" x14ac:dyDescent="0.3">
      <c r="A143" s="98"/>
      <c r="B143" s="57" t="s">
        <v>66</v>
      </c>
      <c r="F143" s="57"/>
      <c r="G143" s="121"/>
      <c r="H143" s="122"/>
      <c r="I143" s="60" t="s">
        <v>534</v>
      </c>
      <c r="J143" s="60" t="s">
        <v>516</v>
      </c>
      <c r="K143" s="60" t="s">
        <v>75</v>
      </c>
      <c r="M143" s="57">
        <v>11</v>
      </c>
      <c r="AH143" s="57"/>
      <c r="AI143" s="57" t="s">
        <v>123</v>
      </c>
      <c r="AJ143" s="57"/>
      <c r="AK143" s="57" t="s">
        <v>517</v>
      </c>
      <c r="AL143" s="57"/>
      <c r="AN143" s="57"/>
      <c r="AO143" s="57"/>
      <c r="AQ143" s="57"/>
      <c r="AR143" s="57"/>
      <c r="AT143" s="57"/>
      <c r="AU143" s="57"/>
      <c r="AY143" s="105"/>
      <c r="BB143" s="57">
        <v>4172</v>
      </c>
      <c r="BC143" s="42">
        <f t="shared" si="3"/>
        <v>6.7707927605099846E-2</v>
      </c>
      <c r="BD143" s="99"/>
    </row>
    <row r="144" spans="1:56" x14ac:dyDescent="0.25">
      <c r="A144" s="114"/>
      <c r="B144" s="22" t="s">
        <v>66</v>
      </c>
      <c r="C144" s="22"/>
      <c r="D144" s="22"/>
      <c r="E144" s="22"/>
      <c r="F144" s="27"/>
      <c r="G144" s="166"/>
      <c r="H144" s="167"/>
      <c r="I144" s="28" t="s">
        <v>772</v>
      </c>
      <c r="J144" s="28"/>
      <c r="K144" s="28"/>
      <c r="L144" s="29"/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5000</v>
      </c>
      <c r="AG144" s="43" t="s">
        <v>773</v>
      </c>
      <c r="AH144" s="27" t="s">
        <v>761</v>
      </c>
      <c r="AI144" s="22" t="s">
        <v>123</v>
      </c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/>
      <c r="BA144" s="22"/>
      <c r="BB144" s="44">
        <v>3508</v>
      </c>
      <c r="BC144" s="42">
        <f t="shared" si="3"/>
        <v>5.6931785723559503E-2</v>
      </c>
      <c r="BD144" s="99"/>
    </row>
    <row r="145" spans="1:56" x14ac:dyDescent="0.25">
      <c r="A145" s="98"/>
      <c r="B145" s="22" t="s">
        <v>66</v>
      </c>
      <c r="C145" s="22"/>
      <c r="D145" s="22" t="s">
        <v>332</v>
      </c>
      <c r="E145" s="26"/>
      <c r="F145" s="27"/>
      <c r="G145" s="129">
        <v>3600</v>
      </c>
      <c r="H145" s="130">
        <v>3699</v>
      </c>
      <c r="I145" s="182" t="s">
        <v>256</v>
      </c>
      <c r="J145" s="182" t="s">
        <v>252</v>
      </c>
      <c r="K145" s="182" t="s">
        <v>75</v>
      </c>
      <c r="L145" s="89">
        <v>27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9"/>
      <c r="AC145" s="22"/>
      <c r="AD145" s="22"/>
      <c r="AE145" s="22"/>
      <c r="AF145" s="43">
        <v>5800.1</v>
      </c>
      <c r="AG145" s="43">
        <v>13978.4</v>
      </c>
      <c r="AH145" s="27" t="s">
        <v>761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31"/>
      <c r="AZ145" s="44">
        <v>208</v>
      </c>
      <c r="BA145" s="44">
        <v>18</v>
      </c>
      <c r="BB145" s="100">
        <v>3742</v>
      </c>
      <c r="BC145" s="42">
        <f t="shared" si="3"/>
        <v>6.0729401989042094E-2</v>
      </c>
      <c r="BD145" s="99"/>
    </row>
    <row r="146" spans="1:56" x14ac:dyDescent="0.25">
      <c r="A146" s="98"/>
      <c r="B146" s="22" t="s">
        <v>66</v>
      </c>
      <c r="C146" s="22"/>
      <c r="D146" s="22" t="s">
        <v>816</v>
      </c>
      <c r="E146" s="22"/>
      <c r="F146" s="27"/>
      <c r="G146" s="168">
        <v>6600</v>
      </c>
      <c r="H146" s="169">
        <v>7099</v>
      </c>
      <c r="I146" s="28" t="s">
        <v>535</v>
      </c>
      <c r="J146" s="28" t="s">
        <v>254</v>
      </c>
      <c r="K146" s="28" t="s">
        <v>536</v>
      </c>
      <c r="L146" s="29">
        <v>55</v>
      </c>
      <c r="M146" s="22">
        <v>12</v>
      </c>
      <c r="N146" s="22" t="s">
        <v>69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3">
        <v>74429.45</v>
      </c>
      <c r="AG146" s="43">
        <v>196212.95</v>
      </c>
      <c r="AH146" s="27" t="s">
        <v>810</v>
      </c>
      <c r="AI146" s="22"/>
      <c r="AJ146" s="29"/>
      <c r="AK146" s="43"/>
      <c r="AL146" s="43"/>
      <c r="AM146" s="22"/>
      <c r="AN146" s="43"/>
      <c r="AO146" s="43"/>
      <c r="AP146" s="22"/>
      <c r="AQ146" s="43"/>
      <c r="AR146" s="43"/>
      <c r="AS146" s="22"/>
      <c r="AT146" s="43"/>
      <c r="AU146" s="43"/>
      <c r="AV146" s="22"/>
      <c r="AW146" s="22"/>
      <c r="AX146" s="22"/>
      <c r="AY146" s="181"/>
      <c r="AZ146" s="22">
        <v>2527</v>
      </c>
      <c r="BA146" s="22">
        <v>19</v>
      </c>
      <c r="BB146" s="62">
        <v>48019</v>
      </c>
      <c r="BC146" s="42">
        <f t="shared" si="3"/>
        <v>0.77930656176157465</v>
      </c>
      <c r="BD146" s="99"/>
    </row>
    <row r="147" spans="1:56" x14ac:dyDescent="0.25">
      <c r="A147" s="98"/>
      <c r="B147" s="22" t="s">
        <v>66</v>
      </c>
      <c r="C147" s="22"/>
      <c r="D147" s="22" t="s">
        <v>816</v>
      </c>
      <c r="E147" s="22"/>
      <c r="F147" s="27"/>
      <c r="G147" s="168">
        <v>6600</v>
      </c>
      <c r="H147" s="169">
        <v>6999</v>
      </c>
      <c r="I147" s="28" t="s">
        <v>542</v>
      </c>
      <c r="J147" s="28" t="s">
        <v>254</v>
      </c>
      <c r="K147" s="28" t="s">
        <v>185</v>
      </c>
      <c r="L147" s="29">
        <v>37</v>
      </c>
      <c r="M147" s="22">
        <v>12</v>
      </c>
      <c r="N147" s="22" t="s">
        <v>69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3">
        <v>57568.55</v>
      </c>
      <c r="AG147" s="43" t="s">
        <v>852</v>
      </c>
      <c r="AH147" s="27" t="s">
        <v>810</v>
      </c>
      <c r="AI147" s="22"/>
      <c r="AJ147" s="29"/>
      <c r="AK147" s="43"/>
      <c r="AL147" s="43"/>
      <c r="AM147" s="22"/>
      <c r="AN147" s="43"/>
      <c r="AO147" s="43"/>
      <c r="AP147" s="22"/>
      <c r="AQ147" s="43"/>
      <c r="AR147" s="43"/>
      <c r="AS147" s="22"/>
      <c r="AT147" s="43"/>
      <c r="AU147" s="43"/>
      <c r="AV147" s="22"/>
      <c r="AW147" s="22"/>
      <c r="AX147" s="22"/>
      <c r="AY147" s="183"/>
      <c r="AZ147" s="22">
        <v>2063</v>
      </c>
      <c r="BA147" s="22">
        <v>18</v>
      </c>
      <c r="BB147" s="62">
        <v>37141</v>
      </c>
      <c r="BC147" s="42">
        <f t="shared" si="3"/>
        <v>0.60276609280465321</v>
      </c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10500</v>
      </c>
      <c r="H148" s="126">
        <v>10699</v>
      </c>
      <c r="I148" s="60" t="s">
        <v>538</v>
      </c>
      <c r="J148" s="60" t="s">
        <v>539</v>
      </c>
      <c r="K148" s="60" t="s">
        <v>75</v>
      </c>
      <c r="L148" s="59">
        <v>29</v>
      </c>
      <c r="M148" s="57">
        <v>12</v>
      </c>
      <c r="N148" s="57" t="s">
        <v>69</v>
      </c>
      <c r="AF148" s="61">
        <v>190025.35</v>
      </c>
      <c r="AG148" s="61" t="s">
        <v>540</v>
      </c>
      <c r="AY148" s="137"/>
      <c r="AZ148" s="57">
        <v>3831.176538357161</v>
      </c>
      <c r="BA148" s="57">
        <v>32.000091557402101</v>
      </c>
      <c r="BB148" s="62">
        <v>122597</v>
      </c>
      <c r="BC148" s="42">
        <f t="shared" si="3"/>
        <v>1.9896425696554232</v>
      </c>
      <c r="BD148" s="99"/>
    </row>
    <row r="149" spans="1:56" x14ac:dyDescent="0.25">
      <c r="A149" s="98"/>
      <c r="B149" s="57" t="s">
        <v>66</v>
      </c>
      <c r="D149" s="57" t="s">
        <v>816</v>
      </c>
      <c r="G149" s="125">
        <v>6500</v>
      </c>
      <c r="H149" s="126">
        <v>7199</v>
      </c>
      <c r="I149" s="33" t="s">
        <v>255</v>
      </c>
      <c r="J149" s="60" t="s">
        <v>541</v>
      </c>
      <c r="K149" s="60" t="s">
        <v>536</v>
      </c>
      <c r="L149" s="59">
        <v>26</v>
      </c>
      <c r="M149" s="57">
        <v>12</v>
      </c>
      <c r="N149" s="57" t="s">
        <v>69</v>
      </c>
      <c r="AF149" s="61">
        <v>80646.5</v>
      </c>
      <c r="AY149" s="127"/>
      <c r="AZ149" s="57">
        <v>2863.2501174435429</v>
      </c>
      <c r="BA149" s="57">
        <v>18.171657335495045</v>
      </c>
      <c r="BB149" s="62">
        <v>52030</v>
      </c>
      <c r="BC149" s="42">
        <f t="shared" si="3"/>
        <v>0.84440159954298777</v>
      </c>
      <c r="BD149" s="99"/>
    </row>
    <row r="150" spans="1:56" x14ac:dyDescent="0.25">
      <c r="A150" s="98"/>
      <c r="B150" s="57" t="s">
        <v>66</v>
      </c>
      <c r="D150" s="57" t="s">
        <v>537</v>
      </c>
      <c r="F150" s="57"/>
      <c r="G150" s="138">
        <v>7000</v>
      </c>
      <c r="H150" s="139">
        <v>7499</v>
      </c>
      <c r="I150" s="60" t="s">
        <v>539</v>
      </c>
      <c r="J150" s="60" t="s">
        <v>543</v>
      </c>
      <c r="K150" s="60" t="s">
        <v>184</v>
      </c>
      <c r="L150" s="59">
        <v>29</v>
      </c>
      <c r="M150" s="57">
        <v>12</v>
      </c>
      <c r="N150" s="57" t="s">
        <v>73</v>
      </c>
      <c r="AF150" s="61">
        <v>225680</v>
      </c>
      <c r="AG150" s="61">
        <v>7236.52</v>
      </c>
      <c r="AH150" s="57"/>
      <c r="AJ150" s="57"/>
      <c r="AK150" s="57"/>
      <c r="AL150" s="57"/>
      <c r="AN150" s="57"/>
      <c r="AO150" s="57"/>
      <c r="AQ150" s="57"/>
      <c r="AR150" s="57"/>
      <c r="AT150" s="57"/>
      <c r="AU150" s="57"/>
      <c r="AY150" s="127"/>
      <c r="AZ150" s="57">
        <v>3792.9346400966961</v>
      </c>
      <c r="BA150" s="57">
        <v>34.000058592286294</v>
      </c>
      <c r="BB150" s="57">
        <v>128960</v>
      </c>
      <c r="BC150" s="42">
        <f t="shared" si="3"/>
        <v>2.0929085196437383</v>
      </c>
      <c r="BD150" s="99"/>
    </row>
    <row r="151" spans="1:56" x14ac:dyDescent="0.25">
      <c r="A151" s="98"/>
      <c r="B151" s="57" t="s">
        <v>66</v>
      </c>
      <c r="D151" s="57" t="s">
        <v>537</v>
      </c>
      <c r="G151" s="125">
        <v>7000</v>
      </c>
      <c r="H151" s="126">
        <v>7099</v>
      </c>
      <c r="I151" s="60" t="s">
        <v>544</v>
      </c>
      <c r="J151" s="60" t="s">
        <v>538</v>
      </c>
      <c r="K151" s="60" t="s">
        <v>75</v>
      </c>
      <c r="L151" s="59">
        <v>41</v>
      </c>
      <c r="M151" s="57">
        <v>12</v>
      </c>
      <c r="N151" s="57" t="s">
        <v>69</v>
      </c>
      <c r="AF151" s="61">
        <v>28817.600000000002</v>
      </c>
      <c r="AG151" s="61" t="s">
        <v>540</v>
      </c>
      <c r="AY151" s="127"/>
      <c r="AZ151" s="57">
        <v>581</v>
      </c>
      <c r="BA151" s="57">
        <v>32</v>
      </c>
      <c r="BB151" s="62">
        <v>18592</v>
      </c>
      <c r="BC151" s="42">
        <f t="shared" si="3"/>
        <v>0.30173197268312951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4204</v>
      </c>
      <c r="H152" s="167">
        <v>4299</v>
      </c>
      <c r="I152" s="28" t="s">
        <v>548</v>
      </c>
      <c r="J152" s="28" t="s">
        <v>549</v>
      </c>
      <c r="K152" s="28" t="s">
        <v>75</v>
      </c>
      <c r="L152" s="29">
        <v>34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16487.350000000002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443</v>
      </c>
      <c r="BA152" s="22">
        <v>24</v>
      </c>
      <c r="BB152" s="44">
        <v>10637</v>
      </c>
      <c r="BC152" s="42">
        <f t="shared" si="3"/>
        <v>0.17262924878606112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4400</v>
      </c>
      <c r="H153" s="167">
        <v>5199</v>
      </c>
      <c r="I153" s="28" t="s">
        <v>549</v>
      </c>
      <c r="J153" s="28" t="s">
        <v>550</v>
      </c>
      <c r="K153" s="28" t="s">
        <v>75</v>
      </c>
      <c r="L153" s="29">
        <v>30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286088.15000000002</v>
      </c>
      <c r="AG153" s="22">
        <f>473432.84+11947.35</f>
        <v>485380.19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5127.0330917008905</v>
      </c>
      <c r="BA153" s="22">
        <v>35.999962687732136</v>
      </c>
      <c r="BB153" s="44">
        <v>184573</v>
      </c>
      <c r="BC153" s="42">
        <f t="shared" si="3"/>
        <v>2.9954590896107605</v>
      </c>
      <c r="BD153" s="99"/>
    </row>
    <row r="154" spans="1:56" x14ac:dyDescent="0.25">
      <c r="A154" s="98"/>
      <c r="B154" s="22" t="s">
        <v>66</v>
      </c>
      <c r="C154" s="22"/>
      <c r="D154" s="22" t="s">
        <v>547</v>
      </c>
      <c r="E154" s="22"/>
      <c r="F154" s="27"/>
      <c r="G154" s="166">
        <v>11300</v>
      </c>
      <c r="H154" s="167">
        <v>11899</v>
      </c>
      <c r="I154" s="28" t="s">
        <v>559</v>
      </c>
      <c r="J154" s="28" t="s">
        <v>151</v>
      </c>
      <c r="K154" s="28" t="s">
        <v>549</v>
      </c>
      <c r="L154" s="29">
        <v>43</v>
      </c>
      <c r="M154" s="22">
        <v>13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>
        <v>227805.05000000002</v>
      </c>
      <c r="AG154" s="22" t="s">
        <v>774</v>
      </c>
      <c r="AH154" s="43" t="s">
        <v>761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3" t="s">
        <v>560</v>
      </c>
      <c r="AZ154" s="22">
        <v>4052.8740212234893</v>
      </c>
      <c r="BA154" s="22">
        <v>36.263402027885412</v>
      </c>
      <c r="BB154" s="44">
        <v>146971</v>
      </c>
      <c r="BC154" s="42">
        <f t="shared" si="3"/>
        <v>2.3852113681805198</v>
      </c>
      <c r="BD154" s="99"/>
    </row>
    <row r="155" spans="1:56" s="22" customFormat="1" x14ac:dyDescent="0.25">
      <c r="A155" s="98"/>
      <c r="B155" s="22" t="s">
        <v>66</v>
      </c>
      <c r="D155" s="22" t="s">
        <v>547</v>
      </c>
      <c r="F155" s="27"/>
      <c r="G155" s="166">
        <v>5100</v>
      </c>
      <c r="H155" s="167">
        <v>5299</v>
      </c>
      <c r="I155" s="28" t="s">
        <v>561</v>
      </c>
      <c r="J155" s="28" t="s">
        <v>559</v>
      </c>
      <c r="K155" s="28" t="s">
        <v>75</v>
      </c>
      <c r="L155" s="29">
        <v>22</v>
      </c>
      <c r="M155" s="22">
        <v>13</v>
      </c>
      <c r="N155" s="22" t="s">
        <v>69</v>
      </c>
      <c r="AF155" s="43">
        <v>33018.1</v>
      </c>
      <c r="AG155" s="22" t="s">
        <v>774</v>
      </c>
      <c r="AH155" s="43" t="s">
        <v>761</v>
      </c>
      <c r="AJ155" s="29"/>
      <c r="AK155" s="43"/>
      <c r="AL155" s="43"/>
      <c r="AN155" s="43"/>
      <c r="AO155" s="43"/>
      <c r="AQ155" s="43"/>
      <c r="AR155" s="43"/>
      <c r="AT155" s="43"/>
      <c r="AU155" s="43"/>
      <c r="AY155" s="181"/>
      <c r="AZ155" s="22">
        <v>592</v>
      </c>
      <c r="BA155" s="22">
        <v>36</v>
      </c>
      <c r="BB155" s="44">
        <v>21302</v>
      </c>
      <c r="BC155" s="42">
        <f t="shared" si="3"/>
        <v>0.34571291319363301</v>
      </c>
      <c r="BD155" s="203"/>
    </row>
    <row r="156" spans="1:56" x14ac:dyDescent="0.25">
      <c r="A156" s="98"/>
      <c r="B156" s="22" t="s">
        <v>74</v>
      </c>
      <c r="C156" s="22"/>
      <c r="D156" s="22" t="s">
        <v>818</v>
      </c>
      <c r="E156" s="22"/>
      <c r="F156" s="22"/>
      <c r="G156" s="168">
        <v>9500</v>
      </c>
      <c r="H156" s="169">
        <v>10699</v>
      </c>
      <c r="I156" s="28" t="s">
        <v>562</v>
      </c>
      <c r="J156" s="28" t="s">
        <v>557</v>
      </c>
      <c r="K156" s="28" t="s">
        <v>257</v>
      </c>
      <c r="L156" s="29">
        <v>40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275416.34999999998</v>
      </c>
      <c r="AG156" s="43">
        <v>370380.86</v>
      </c>
      <c r="AH156" s="22" t="s">
        <v>868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1"/>
      <c r="AZ156" s="57">
        <v>8596.7383770901797</v>
      </c>
      <c r="BA156" s="57">
        <v>19.416549937686796</v>
      </c>
      <c r="BB156" s="57">
        <v>166919</v>
      </c>
      <c r="BC156" s="42">
        <f t="shared" si="3"/>
        <v>2.7089500402482409</v>
      </c>
      <c r="BD156" s="99"/>
    </row>
    <row r="157" spans="1:56" x14ac:dyDescent="0.25">
      <c r="A157" s="114"/>
      <c r="B157" s="22" t="s">
        <v>74</v>
      </c>
      <c r="C157" s="22"/>
      <c r="D157" s="22" t="s">
        <v>817</v>
      </c>
      <c r="E157" s="22"/>
      <c r="F157" s="22"/>
      <c r="G157" s="168">
        <v>2300</v>
      </c>
      <c r="H157" s="169">
        <v>2508</v>
      </c>
      <c r="I157" s="28" t="s">
        <v>101</v>
      </c>
      <c r="J157" s="28" t="s">
        <v>545</v>
      </c>
      <c r="K157" s="28" t="s">
        <v>546</v>
      </c>
      <c r="L157" s="29">
        <v>24</v>
      </c>
      <c r="M157" s="22">
        <v>13</v>
      </c>
      <c r="N157" s="22" t="s">
        <v>71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72616.5</v>
      </c>
      <c r="AG157" s="43" t="s">
        <v>853</v>
      </c>
      <c r="AH157" s="22" t="s">
        <v>848</v>
      </c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181"/>
      <c r="AZ157" s="22">
        <v>2200.5174601372601</v>
      </c>
      <c r="BA157" s="22">
        <v>19.999841308805074</v>
      </c>
      <c r="BB157" s="22">
        <v>44010</v>
      </c>
      <c r="BC157" s="185">
        <f t="shared" si="3"/>
        <v>0.71424398223884089</v>
      </c>
      <c r="BD157" s="99"/>
    </row>
    <row r="158" spans="1:56" x14ac:dyDescent="0.25">
      <c r="A158" s="114"/>
      <c r="B158" s="22" t="s">
        <v>74</v>
      </c>
      <c r="C158" s="22"/>
      <c r="D158" s="22" t="s">
        <v>817</v>
      </c>
      <c r="E158" s="22"/>
      <c r="F158" s="22"/>
      <c r="G158" s="210">
        <v>1600</v>
      </c>
      <c r="H158" s="211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22" t="s">
        <v>102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200510.76476210967</v>
      </c>
      <c r="AG158" s="43" t="s">
        <v>853</v>
      </c>
      <c r="AH158" s="22" t="s">
        <v>848</v>
      </c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183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3"/>
        <v>1.9721909911031881</v>
      </c>
      <c r="BD158" s="99"/>
    </row>
    <row r="159" spans="1:56" s="22" customFormat="1" x14ac:dyDescent="0.25">
      <c r="A159" s="98"/>
      <c r="B159" s="57"/>
      <c r="C159" s="57"/>
      <c r="D159" s="57"/>
      <c r="E159" s="58"/>
      <c r="F159" s="39"/>
      <c r="G159" s="121"/>
      <c r="H159" s="122"/>
      <c r="I159" s="103" t="s">
        <v>281</v>
      </c>
      <c r="J159" s="103" t="s">
        <v>551</v>
      </c>
      <c r="K159" s="103"/>
      <c r="L159" s="84"/>
      <c r="M159" s="57">
        <v>13</v>
      </c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9"/>
      <c r="AC159" s="57"/>
      <c r="AD159" s="57"/>
      <c r="AE159" s="57"/>
      <c r="AF159" s="61">
        <v>15500</v>
      </c>
      <c r="AG159" s="61"/>
      <c r="AH159" s="39"/>
      <c r="AI159" s="57" t="s">
        <v>123</v>
      </c>
      <c r="AJ159" s="57" t="s">
        <v>552</v>
      </c>
      <c r="AK159" s="61">
        <v>15500</v>
      </c>
      <c r="AL159" s="61"/>
      <c r="AM159" s="57"/>
      <c r="AN159" s="61"/>
      <c r="AO159" s="61"/>
      <c r="AP159" s="57"/>
      <c r="AQ159" s="61"/>
      <c r="AR159" s="61"/>
      <c r="AS159" s="57"/>
      <c r="AT159" s="61"/>
      <c r="AU159" s="61"/>
      <c r="AV159" s="57"/>
      <c r="AW159" s="57"/>
      <c r="AX159" s="57"/>
      <c r="AY159" s="128"/>
      <c r="AZ159" s="62"/>
      <c r="BA159" s="62"/>
      <c r="BB159" s="100"/>
      <c r="BC159" s="42">
        <f t="shared" si="3"/>
        <v>0</v>
      </c>
      <c r="BD159" s="203"/>
    </row>
    <row r="160" spans="1:56" s="22" customFormat="1" x14ac:dyDescent="0.25">
      <c r="A160" s="98"/>
      <c r="B160" s="57"/>
      <c r="C160" s="57"/>
      <c r="D160" s="57"/>
      <c r="E160" s="58"/>
      <c r="F160" s="39"/>
      <c r="G160" s="121"/>
      <c r="H160" s="122"/>
      <c r="I160" s="103" t="s">
        <v>897</v>
      </c>
      <c r="J160" s="103"/>
      <c r="K160" s="103"/>
      <c r="L160" s="84"/>
      <c r="M160" s="57">
        <v>13</v>
      </c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9"/>
      <c r="AC160" s="57"/>
      <c r="AD160" s="57"/>
      <c r="AE160" s="57"/>
      <c r="AF160" s="61"/>
      <c r="AG160" s="61"/>
      <c r="AH160" s="39"/>
      <c r="AI160" s="57" t="s">
        <v>123</v>
      </c>
      <c r="AJ160" s="57" t="s">
        <v>552</v>
      </c>
      <c r="AK160" s="61">
        <v>9500</v>
      </c>
      <c r="AL160" s="61"/>
      <c r="AM160" s="57"/>
      <c r="AN160" s="61"/>
      <c r="AO160" s="61"/>
      <c r="AP160" s="57"/>
      <c r="AQ160" s="61"/>
      <c r="AR160" s="61"/>
      <c r="AS160" s="57"/>
      <c r="AT160" s="61"/>
      <c r="AU160" s="61"/>
      <c r="AV160" s="57"/>
      <c r="AW160" s="57"/>
      <c r="AX160" s="57"/>
      <c r="AY160" s="128"/>
      <c r="AZ160" s="62"/>
      <c r="BA160" s="62"/>
      <c r="BB160" s="100"/>
      <c r="BC160" s="42"/>
      <c r="BD160" s="203"/>
    </row>
    <row r="161" spans="1:56" x14ac:dyDescent="0.25">
      <c r="A161" s="98"/>
      <c r="B161" s="57" t="s">
        <v>66</v>
      </c>
      <c r="D161" s="57" t="s">
        <v>886</v>
      </c>
      <c r="G161" s="125">
        <v>5500</v>
      </c>
      <c r="H161" s="126">
        <v>5699</v>
      </c>
      <c r="I161" s="60" t="s">
        <v>553</v>
      </c>
      <c r="J161" s="60" t="s">
        <v>554</v>
      </c>
      <c r="K161" s="60" t="s">
        <v>555</v>
      </c>
      <c r="L161" s="59">
        <v>45</v>
      </c>
      <c r="M161" s="57">
        <v>13</v>
      </c>
      <c r="N161" s="57" t="s">
        <v>69</v>
      </c>
      <c r="AF161" s="61">
        <v>40177.550000000003</v>
      </c>
      <c r="AY161" s="127"/>
      <c r="AZ161" s="57">
        <v>1224.0017344761241</v>
      </c>
      <c r="BA161" s="57">
        <v>21.178074564653034</v>
      </c>
      <c r="BB161" s="62">
        <v>25921</v>
      </c>
      <c r="BC161" s="42">
        <f t="shared" si="3"/>
        <v>0.42067526161356494</v>
      </c>
      <c r="BD161" s="99"/>
    </row>
    <row r="162" spans="1:56" x14ac:dyDescent="0.25">
      <c r="A162" s="98"/>
      <c r="B162" s="57" t="s">
        <v>66</v>
      </c>
      <c r="D162" s="57" t="s">
        <v>886</v>
      </c>
      <c r="G162" s="125">
        <v>1000</v>
      </c>
      <c r="H162" s="126">
        <v>1099</v>
      </c>
      <c r="I162" s="60" t="s">
        <v>556</v>
      </c>
      <c r="J162" s="60" t="s">
        <v>553</v>
      </c>
      <c r="K162" s="60" t="s">
        <v>75</v>
      </c>
      <c r="L162" s="59">
        <v>61</v>
      </c>
      <c r="M162" s="57">
        <v>13</v>
      </c>
      <c r="N162" s="57" t="s">
        <v>69</v>
      </c>
      <c r="AF162" s="61">
        <v>5869.85</v>
      </c>
      <c r="AY162" s="127"/>
      <c r="AZ162" s="57">
        <v>237</v>
      </c>
      <c r="BA162" s="57">
        <v>16</v>
      </c>
      <c r="BB162" s="62">
        <v>3787</v>
      </c>
      <c r="BC162" s="42">
        <f t="shared" si="3"/>
        <v>6.1459712809327209E-2</v>
      </c>
      <c r="BD162" s="99"/>
    </row>
    <row r="163" spans="1:56" x14ac:dyDescent="0.25">
      <c r="A163" s="98"/>
      <c r="B163" s="57" t="s">
        <v>66</v>
      </c>
      <c r="D163" s="57" t="s">
        <v>886</v>
      </c>
      <c r="G163" s="125">
        <v>1148</v>
      </c>
      <c r="H163" s="126">
        <v>1149</v>
      </c>
      <c r="I163" s="60" t="s">
        <v>563</v>
      </c>
      <c r="J163" s="60" t="s">
        <v>216</v>
      </c>
      <c r="K163" s="60" t="s">
        <v>75</v>
      </c>
      <c r="L163" s="59">
        <v>17</v>
      </c>
      <c r="M163" s="57">
        <v>13</v>
      </c>
      <c r="N163" s="57" t="s">
        <v>69</v>
      </c>
      <c r="AF163" s="61">
        <v>9761.9</v>
      </c>
      <c r="AY163" s="127"/>
      <c r="AZ163" s="57">
        <v>262</v>
      </c>
      <c r="BA163" s="57">
        <v>24</v>
      </c>
      <c r="BB163" s="62">
        <v>6298</v>
      </c>
      <c r="BC163" s="42">
        <f t="shared" si="3"/>
        <v>0.10221105658123653</v>
      </c>
      <c r="BD163" s="99"/>
    </row>
    <row r="164" spans="1:56" x14ac:dyDescent="0.25">
      <c r="A164" s="98"/>
      <c r="B164" s="57" t="s">
        <v>66</v>
      </c>
      <c r="D164" s="57" t="s">
        <v>886</v>
      </c>
      <c r="G164" s="125">
        <v>1100</v>
      </c>
      <c r="H164" s="126">
        <v>1199</v>
      </c>
      <c r="I164" s="60" t="s">
        <v>564</v>
      </c>
      <c r="J164" s="60" t="s">
        <v>151</v>
      </c>
      <c r="K164" s="60" t="s">
        <v>565</v>
      </c>
      <c r="L164" s="59">
        <v>45</v>
      </c>
      <c r="M164" s="57">
        <v>13</v>
      </c>
      <c r="N164" s="57" t="s">
        <v>69</v>
      </c>
      <c r="AF164" s="61">
        <v>69550.313500000004</v>
      </c>
      <c r="AY164" s="127"/>
      <c r="AZ164" s="57">
        <v>2292.58</v>
      </c>
      <c r="BA164" s="57">
        <v>20.666666666666668</v>
      </c>
      <c r="BB164" s="62">
        <v>44871.17</v>
      </c>
      <c r="BC164" s="42">
        <f t="shared" si="3"/>
        <v>0.72822002155228371</v>
      </c>
      <c r="BD164" s="99"/>
    </row>
    <row r="165" spans="1:56" x14ac:dyDescent="0.25">
      <c r="A165" s="98"/>
      <c r="B165" s="57" t="s">
        <v>66</v>
      </c>
      <c r="D165" s="57" t="s">
        <v>886</v>
      </c>
      <c r="G165" s="125">
        <v>5608</v>
      </c>
      <c r="H165" s="126">
        <v>5699</v>
      </c>
      <c r="I165" s="60" t="s">
        <v>565</v>
      </c>
      <c r="J165" s="60" t="s">
        <v>564</v>
      </c>
      <c r="K165" s="60" t="s">
        <v>75</v>
      </c>
      <c r="L165" s="59">
        <v>26</v>
      </c>
      <c r="M165" s="57">
        <v>13</v>
      </c>
      <c r="N165" s="57" t="s">
        <v>69</v>
      </c>
      <c r="AF165" s="61">
        <v>16296.7</v>
      </c>
      <c r="AY165" s="127"/>
      <c r="AZ165" s="57">
        <v>451.14515733717502</v>
      </c>
      <c r="BA165" s="57">
        <v>23.305137668012449</v>
      </c>
      <c r="BB165" s="62">
        <v>10514</v>
      </c>
      <c r="BC165" s="42">
        <f t="shared" si="3"/>
        <v>0.17063306587728183</v>
      </c>
      <c r="BD165" s="99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555</v>
      </c>
      <c r="J166" s="60" t="s">
        <v>565</v>
      </c>
      <c r="K166" s="60" t="s">
        <v>566</v>
      </c>
      <c r="L166" s="59">
        <v>40</v>
      </c>
      <c r="M166" s="57">
        <v>13</v>
      </c>
      <c r="N166" s="57" t="s">
        <v>69</v>
      </c>
      <c r="AF166" s="61">
        <v>32582.55</v>
      </c>
      <c r="AY166" s="127"/>
      <c r="AZ166" s="57">
        <v>955.51771528118502</v>
      </c>
      <c r="BA166" s="57">
        <v>21.999592120397313</v>
      </c>
      <c r="BB166" s="62">
        <v>21021</v>
      </c>
      <c r="BC166" s="42">
        <f t="shared" si="3"/>
        <v>0.34115252784918598</v>
      </c>
      <c r="BD166" s="99"/>
    </row>
    <row r="167" spans="1:56" x14ac:dyDescent="0.25">
      <c r="A167" s="98"/>
      <c r="B167" s="57" t="s">
        <v>66</v>
      </c>
      <c r="D167" s="57" t="s">
        <v>887</v>
      </c>
      <c r="G167" s="125">
        <v>700</v>
      </c>
      <c r="H167" s="126">
        <v>999</v>
      </c>
      <c r="I167" s="60" t="s">
        <v>567</v>
      </c>
      <c r="J167" s="60" t="s">
        <v>568</v>
      </c>
      <c r="K167" s="60" t="s">
        <v>75</v>
      </c>
      <c r="L167" s="59">
        <v>10</v>
      </c>
      <c r="M167" s="57">
        <v>13</v>
      </c>
      <c r="N167" s="57" t="s">
        <v>69</v>
      </c>
      <c r="AF167" s="61">
        <v>25376.600000000002</v>
      </c>
      <c r="AY167" s="127"/>
      <c r="AZ167" s="57">
        <v>1364</v>
      </c>
      <c r="BA167" s="57">
        <v>12</v>
      </c>
      <c r="BB167" s="62">
        <v>16372</v>
      </c>
      <c r="BC167" s="42">
        <f t="shared" si="3"/>
        <v>0.26570330554906391</v>
      </c>
      <c r="BD167" s="99"/>
    </row>
    <row r="168" spans="1:56" x14ac:dyDescent="0.25">
      <c r="A168" s="98"/>
      <c r="B168" s="22" t="s">
        <v>74</v>
      </c>
      <c r="C168" s="22"/>
      <c r="D168" s="22" t="s">
        <v>775</v>
      </c>
      <c r="E168" s="22"/>
      <c r="F168" s="22"/>
      <c r="G168" s="168">
        <v>12000</v>
      </c>
      <c r="H168" s="169">
        <v>12799</v>
      </c>
      <c r="I168" s="28" t="s">
        <v>579</v>
      </c>
      <c r="J168" s="28" t="s">
        <v>89</v>
      </c>
      <c r="K168" s="28" t="s">
        <v>101</v>
      </c>
      <c r="L168" s="29">
        <v>45</v>
      </c>
      <c r="M168" s="22">
        <v>14</v>
      </c>
      <c r="N168" s="22" t="s">
        <v>102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178785.75</v>
      </c>
      <c r="AG168" s="43">
        <v>152634.79</v>
      </c>
      <c r="AH168" s="22" t="s">
        <v>761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4819.9565413048667</v>
      </c>
      <c r="BA168" s="57">
        <v>22.480908089404767</v>
      </c>
      <c r="BB168" s="57">
        <v>108355</v>
      </c>
      <c r="BC168" s="42">
        <f t="shared" si="3"/>
        <v>1.7585073095998547</v>
      </c>
      <c r="BD168" s="99"/>
    </row>
    <row r="169" spans="1:56" x14ac:dyDescent="0.25">
      <c r="A169" s="98"/>
      <c r="B169" s="22" t="s">
        <v>66</v>
      </c>
      <c r="C169" s="22"/>
      <c r="D169" s="22" t="s">
        <v>819</v>
      </c>
      <c r="E169" s="22"/>
      <c r="F169" s="27"/>
      <c r="G169" s="204">
        <v>9900</v>
      </c>
      <c r="H169" s="205">
        <v>9999</v>
      </c>
      <c r="I169" s="28" t="s">
        <v>569</v>
      </c>
      <c r="J169" s="28" t="s">
        <v>570</v>
      </c>
      <c r="K169" s="28" t="s">
        <v>75</v>
      </c>
      <c r="L169" s="29">
        <v>64</v>
      </c>
      <c r="M169" s="22">
        <v>14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27546.600000000002</v>
      </c>
      <c r="AG169" s="43" t="s">
        <v>854</v>
      </c>
      <c r="AH169" s="27" t="s">
        <v>868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57">
        <v>740.5</v>
      </c>
      <c r="BA169" s="57">
        <v>24</v>
      </c>
      <c r="BB169" s="62">
        <v>17772</v>
      </c>
      <c r="BC169" s="42">
        <f t="shared" si="3"/>
        <v>0.28842408662460078</v>
      </c>
      <c r="BD169" s="99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9900</v>
      </c>
      <c r="H170" s="167">
        <v>9999</v>
      </c>
      <c r="I170" s="28" t="s">
        <v>570</v>
      </c>
      <c r="J170" s="28" t="s">
        <v>571</v>
      </c>
      <c r="K170" s="28" t="s">
        <v>569</v>
      </c>
      <c r="L170" s="29">
        <v>66.376872348408313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51557.711999999621</v>
      </c>
      <c r="AG170" s="43">
        <f>41397.86+297722.96</f>
        <v>339120.82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1385.95999999999</v>
      </c>
      <c r="BA170" s="57">
        <v>24</v>
      </c>
      <c r="BB170" s="62">
        <v>33263.039999999753</v>
      </c>
      <c r="BC170" s="42">
        <f t="shared" si="3"/>
        <v>0.53983017839058567</v>
      </c>
      <c r="BD170" s="99"/>
    </row>
    <row r="171" spans="1:56" s="22" customFormat="1" x14ac:dyDescent="0.25">
      <c r="A171" s="98"/>
      <c r="B171" s="22" t="s">
        <v>74</v>
      </c>
      <c r="D171" s="22" t="s">
        <v>869</v>
      </c>
      <c r="G171" s="168">
        <v>5800</v>
      </c>
      <c r="H171" s="169">
        <v>7399</v>
      </c>
      <c r="I171" s="28" t="s">
        <v>572</v>
      </c>
      <c r="J171" s="28" t="s">
        <v>89</v>
      </c>
      <c r="K171" s="28" t="s">
        <v>573</v>
      </c>
      <c r="L171" s="29">
        <v>48.635784391733381</v>
      </c>
      <c r="M171" s="22">
        <v>14</v>
      </c>
      <c r="N171" s="22" t="s">
        <v>71</v>
      </c>
      <c r="AE171" s="22">
        <v>6</v>
      </c>
      <c r="AF171" s="43">
        <v>270507.33493627777</v>
      </c>
      <c r="AG171" s="43">
        <v>264966.36</v>
      </c>
      <c r="AH171" s="22" t="s">
        <v>868</v>
      </c>
      <c r="AY171" s="181"/>
      <c r="AZ171" s="57">
        <v>7713.7136070599945</v>
      </c>
      <c r="BA171" s="57">
        <v>21.636363636363637</v>
      </c>
      <c r="BB171" s="57">
        <v>163943.83935531988</v>
      </c>
      <c r="BC171" s="42">
        <f t="shared" si="3"/>
        <v>2.6606657733394337</v>
      </c>
      <c r="BD171" s="203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6199</v>
      </c>
      <c r="I172" s="28" t="s">
        <v>574</v>
      </c>
      <c r="J172" s="28" t="s">
        <v>575</v>
      </c>
      <c r="K172" s="28" t="s">
        <v>576</v>
      </c>
      <c r="L172" s="29">
        <v>45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75560.95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2151.3633841785499</v>
      </c>
      <c r="BA172" s="57">
        <v>22.659584316860407</v>
      </c>
      <c r="BB172" s="62">
        <v>48749</v>
      </c>
      <c r="BC172" s="42">
        <f t="shared" si="3"/>
        <v>0.79115382617953312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10000</v>
      </c>
      <c r="H173" s="167">
        <v>10199</v>
      </c>
      <c r="I173" s="28" t="s">
        <v>261</v>
      </c>
      <c r="J173" s="28" t="s">
        <v>577</v>
      </c>
      <c r="K173" s="28" t="s">
        <v>576</v>
      </c>
      <c r="L173" s="29">
        <v>41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49395.4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1327.8536171704991</v>
      </c>
      <c r="BA173" s="57">
        <v>24.000386479278578</v>
      </c>
      <c r="BB173" s="62">
        <v>31868</v>
      </c>
      <c r="BC173" s="42">
        <f t="shared" si="3"/>
        <v>0.51718989379657765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9413</v>
      </c>
      <c r="H174" s="167">
        <v>9999</v>
      </c>
      <c r="I174" s="28" t="s">
        <v>575</v>
      </c>
      <c r="J174" s="28" t="s">
        <v>578</v>
      </c>
      <c r="K174" s="28" t="s">
        <v>262</v>
      </c>
      <c r="L174" s="29">
        <v>43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53543.200000000004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1439.3365464509859</v>
      </c>
      <c r="BA174" s="57">
        <v>24.000641187899117</v>
      </c>
      <c r="BB174" s="62">
        <v>34544</v>
      </c>
      <c r="BC174" s="42">
        <f t="shared" si="3"/>
        <v>0.56061904390953232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5900</v>
      </c>
      <c r="H175" s="167">
        <v>6099</v>
      </c>
      <c r="I175" s="28" t="s">
        <v>578</v>
      </c>
      <c r="J175" s="28" t="s">
        <v>575</v>
      </c>
      <c r="K175" s="28" t="s">
        <v>258</v>
      </c>
      <c r="L175" s="29">
        <v>54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37764.200000000004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1015.16605345638</v>
      </c>
      <c r="BA175" s="57">
        <v>24</v>
      </c>
      <c r="BB175" s="62">
        <v>24364</v>
      </c>
      <c r="BC175" s="42">
        <f t="shared" si="3"/>
        <v>0.39540650723170007</v>
      </c>
      <c r="BD175" s="99"/>
    </row>
    <row r="176" spans="1:56" x14ac:dyDescent="0.25">
      <c r="A176" s="98"/>
      <c r="B176" s="22" t="s">
        <v>66</v>
      </c>
      <c r="C176" s="22"/>
      <c r="D176" s="22" t="s">
        <v>819</v>
      </c>
      <c r="E176" s="22"/>
      <c r="F176" s="27"/>
      <c r="G176" s="166">
        <v>5900</v>
      </c>
      <c r="H176" s="167">
        <v>6099</v>
      </c>
      <c r="I176" s="28" t="s">
        <v>580</v>
      </c>
      <c r="J176" s="28" t="s">
        <v>575</v>
      </c>
      <c r="K176" s="28" t="s">
        <v>258</v>
      </c>
      <c r="L176" s="29">
        <v>52</v>
      </c>
      <c r="M176" s="22">
        <v>14</v>
      </c>
      <c r="N176" s="22" t="s">
        <v>69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49198.55</v>
      </c>
      <c r="AG176" s="43" t="s">
        <v>854</v>
      </c>
      <c r="AH176" s="27" t="s">
        <v>868</v>
      </c>
      <c r="AI176" s="22"/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81"/>
      <c r="AZ176" s="57">
        <v>1322.5462769738799</v>
      </c>
      <c r="BA176" s="57">
        <v>24</v>
      </c>
      <c r="BB176" s="62">
        <v>31741</v>
      </c>
      <c r="BC176" s="42">
        <f t="shared" si="3"/>
        <v>0.51512879437043968</v>
      </c>
      <c r="BD176" s="99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9900</v>
      </c>
      <c r="H177" s="167">
        <v>10199</v>
      </c>
      <c r="I177" s="28" t="s">
        <v>576</v>
      </c>
      <c r="J177" s="28" t="s">
        <v>574</v>
      </c>
      <c r="K177" s="28" t="s">
        <v>75</v>
      </c>
      <c r="L177" s="29">
        <v>42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85848.3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2307.714431734551</v>
      </c>
      <c r="BA177" s="57">
        <v>24.000369906414345</v>
      </c>
      <c r="BB177" s="62">
        <v>55386</v>
      </c>
      <c r="BC177" s="42">
        <f t="shared" si="3"/>
        <v>0.89886655760691747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6000</v>
      </c>
      <c r="H178" s="167">
        <v>6199</v>
      </c>
      <c r="I178" s="28" t="s">
        <v>577</v>
      </c>
      <c r="J178" s="28" t="s">
        <v>261</v>
      </c>
      <c r="K178" s="28" t="s">
        <v>576</v>
      </c>
      <c r="L178" s="29">
        <v>60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29284.15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787.22746659100301</v>
      </c>
      <c r="BA178" s="57">
        <v>23.999416689326072</v>
      </c>
      <c r="BB178" s="62">
        <v>18893</v>
      </c>
      <c r="BC178" s="42">
        <f t="shared" si="3"/>
        <v>0.30661694061436995</v>
      </c>
      <c r="BD178" s="99"/>
    </row>
    <row r="179" spans="1:56" x14ac:dyDescent="0.25">
      <c r="A179" s="114"/>
      <c r="B179" s="22" t="s">
        <v>74</v>
      </c>
      <c r="C179" s="22"/>
      <c r="D179" s="22" t="s">
        <v>817</v>
      </c>
      <c r="E179" s="22"/>
      <c r="F179" s="22"/>
      <c r="G179" s="168">
        <v>5100</v>
      </c>
      <c r="H179" s="169">
        <v>5699</v>
      </c>
      <c r="I179" s="28" t="s">
        <v>101</v>
      </c>
      <c r="J179" s="28" t="s">
        <v>259</v>
      </c>
      <c r="K179" s="28" t="s">
        <v>100</v>
      </c>
      <c r="L179" s="29">
        <v>18.537308808634339</v>
      </c>
      <c r="M179" s="22">
        <v>14</v>
      </c>
      <c r="N179" s="22" t="s">
        <v>102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117573.99375149999</v>
      </c>
      <c r="AG179" s="43">
        <v>374884.01</v>
      </c>
      <c r="AH179" s="22" t="s">
        <v>848</v>
      </c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181"/>
      <c r="AZ179" s="22">
        <v>3562.8482954999999</v>
      </c>
      <c r="BA179" s="22">
        <v>20</v>
      </c>
      <c r="BB179" s="22">
        <v>71256.965909999999</v>
      </c>
      <c r="BC179" s="185">
        <f t="shared" si="3"/>
        <v>1.156438516105788</v>
      </c>
      <c r="BD179" s="99"/>
    </row>
    <row r="180" spans="1:56" ht="27.6" x14ac:dyDescent="0.3">
      <c r="A180" s="98"/>
      <c r="B180" s="22" t="s">
        <v>66</v>
      </c>
      <c r="C180" s="22"/>
      <c r="D180" s="22" t="s">
        <v>776</v>
      </c>
      <c r="E180" s="26">
        <v>42917</v>
      </c>
      <c r="F180" s="35"/>
      <c r="G180" s="129"/>
      <c r="H180" s="130"/>
      <c r="I180" s="28" t="s">
        <v>104</v>
      </c>
      <c r="J180" s="28" t="s">
        <v>103</v>
      </c>
      <c r="K180" s="28" t="s">
        <v>90</v>
      </c>
      <c r="L180" s="29"/>
      <c r="M180" s="22">
        <v>15</v>
      </c>
      <c r="N180" s="22" t="s">
        <v>73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184">
        <v>0</v>
      </c>
      <c r="AC180" s="22"/>
      <c r="AD180" s="22"/>
      <c r="AE180" s="22" t="s">
        <v>165</v>
      </c>
      <c r="AF180" s="43">
        <v>33872.85</v>
      </c>
      <c r="AG180" s="43">
        <f>8968.35+18864.31</f>
        <v>27832.660000000003</v>
      </c>
      <c r="AH180" s="35" t="s">
        <v>76</v>
      </c>
      <c r="AI180" s="22" t="s">
        <v>142</v>
      </c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75" t="s">
        <v>805</v>
      </c>
      <c r="AZ180" s="22">
        <v>567</v>
      </c>
      <c r="BA180" s="29">
        <v>36</v>
      </c>
      <c r="BB180" s="41">
        <v>20412</v>
      </c>
      <c r="BC180" s="42">
        <f t="shared" si="3"/>
        <v>0.33126898808132743</v>
      </c>
      <c r="BD180" s="99"/>
    </row>
    <row r="181" spans="1:56" x14ac:dyDescent="0.25">
      <c r="A181" s="98"/>
      <c r="B181" s="57" t="s">
        <v>66</v>
      </c>
      <c r="D181" s="57" t="s">
        <v>820</v>
      </c>
      <c r="G181" s="125">
        <v>1400</v>
      </c>
      <c r="H181" s="126">
        <v>1599</v>
      </c>
      <c r="I181" s="60" t="s">
        <v>263</v>
      </c>
      <c r="J181" s="60" t="s">
        <v>99</v>
      </c>
      <c r="K181" s="60" t="s">
        <v>581</v>
      </c>
      <c r="L181" s="59">
        <v>27.584378182281057</v>
      </c>
      <c r="M181" s="57">
        <v>15</v>
      </c>
      <c r="N181" s="57" t="s">
        <v>69</v>
      </c>
      <c r="AF181" s="61">
        <v>113000.7039999999</v>
      </c>
      <c r="AG181" s="61">
        <v>55722.96</v>
      </c>
      <c r="AY181" s="127"/>
      <c r="AZ181" s="57">
        <v>3015.2299999999968</v>
      </c>
      <c r="BA181" s="57">
        <v>24.333333333333332</v>
      </c>
      <c r="BB181" s="62">
        <v>72903.679999999935</v>
      </c>
      <c r="BC181" s="42">
        <f t="shared" si="3"/>
        <v>1.1831632520578526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3800</v>
      </c>
      <c r="H182" s="126">
        <v>4049</v>
      </c>
      <c r="I182" s="60" t="s">
        <v>582</v>
      </c>
      <c r="J182" s="60" t="s">
        <v>583</v>
      </c>
      <c r="K182" s="60" t="s">
        <v>584</v>
      </c>
      <c r="L182" s="59">
        <v>58</v>
      </c>
      <c r="M182" s="57">
        <v>15</v>
      </c>
      <c r="N182" s="57" t="s">
        <v>69</v>
      </c>
      <c r="AF182" s="61">
        <v>55149</v>
      </c>
      <c r="AG182" s="61" t="s">
        <v>888</v>
      </c>
      <c r="AY182" s="127"/>
      <c r="AZ182" s="57">
        <v>1397.4472634173749</v>
      </c>
      <c r="BA182" s="57">
        <v>25.460710347660068</v>
      </c>
      <c r="BB182" s="62">
        <v>35580</v>
      </c>
      <c r="BC182" s="42">
        <f t="shared" si="3"/>
        <v>0.57743242190542965</v>
      </c>
      <c r="BD182" s="99"/>
    </row>
    <row r="183" spans="1:56" x14ac:dyDescent="0.25">
      <c r="A183" s="98"/>
      <c r="B183" s="57" t="s">
        <v>66</v>
      </c>
      <c r="D183" s="57" t="s">
        <v>870</v>
      </c>
      <c r="G183" s="125">
        <v>500</v>
      </c>
      <c r="H183" s="126">
        <v>999</v>
      </c>
      <c r="I183" s="60" t="s">
        <v>584</v>
      </c>
      <c r="J183" s="60" t="s">
        <v>585</v>
      </c>
      <c r="K183" s="60" t="s">
        <v>118</v>
      </c>
      <c r="L183" s="59">
        <v>34</v>
      </c>
      <c r="M183" s="57">
        <v>15</v>
      </c>
      <c r="N183" s="57" t="s">
        <v>69</v>
      </c>
      <c r="AF183" s="61">
        <v>116383.3</v>
      </c>
      <c r="AG183" s="61">
        <v>54743.76</v>
      </c>
      <c r="AY183" s="127"/>
      <c r="AZ183" s="57">
        <v>2502.8675172989178</v>
      </c>
      <c r="BA183" s="57">
        <v>29.999989804107745</v>
      </c>
      <c r="BB183" s="62">
        <v>75086</v>
      </c>
      <c r="BC183" s="42">
        <f t="shared" si="3"/>
        <v>1.2185804055984004</v>
      </c>
      <c r="BD183" s="99"/>
    </row>
    <row r="184" spans="1:56" x14ac:dyDescent="0.25">
      <c r="A184" s="98"/>
      <c r="B184" s="57" t="s">
        <v>66</v>
      </c>
      <c r="D184" s="57" t="s">
        <v>871</v>
      </c>
      <c r="G184" s="125">
        <v>1100</v>
      </c>
      <c r="H184" s="126">
        <v>1199</v>
      </c>
      <c r="I184" s="60" t="s">
        <v>586</v>
      </c>
      <c r="J184" s="60" t="s">
        <v>587</v>
      </c>
      <c r="K184" s="60" t="s">
        <v>588</v>
      </c>
      <c r="L184" s="59">
        <v>17</v>
      </c>
      <c r="M184" s="57">
        <v>15</v>
      </c>
      <c r="N184" s="57" t="s">
        <v>69</v>
      </c>
      <c r="AF184" s="61">
        <v>14503.35</v>
      </c>
      <c r="AG184" s="61" t="s">
        <v>879</v>
      </c>
      <c r="AY184" s="127"/>
      <c r="AZ184" s="57">
        <v>390</v>
      </c>
      <c r="BA184" s="57">
        <v>24</v>
      </c>
      <c r="BB184" s="62">
        <v>9357</v>
      </c>
      <c r="BC184" s="42">
        <f t="shared" si="3"/>
        <v>0.15185596323128459</v>
      </c>
      <c r="BD184" s="99"/>
    </row>
    <row r="185" spans="1:56" x14ac:dyDescent="0.25">
      <c r="A185" s="98"/>
      <c r="B185" s="57" t="s">
        <v>66</v>
      </c>
      <c r="D185" s="57" t="s">
        <v>870</v>
      </c>
      <c r="G185" s="125">
        <v>3400</v>
      </c>
      <c r="H185" s="126">
        <v>3533</v>
      </c>
      <c r="I185" s="60" t="s">
        <v>589</v>
      </c>
      <c r="J185" s="60" t="s">
        <v>583</v>
      </c>
      <c r="K185" s="60" t="s">
        <v>584</v>
      </c>
      <c r="L185" s="59">
        <v>73</v>
      </c>
      <c r="M185" s="57">
        <v>15</v>
      </c>
      <c r="N185" s="57" t="s">
        <v>69</v>
      </c>
      <c r="AF185" s="61">
        <v>54260.85</v>
      </c>
      <c r="AG185" s="61" t="s">
        <v>888</v>
      </c>
      <c r="AY185" s="127"/>
      <c r="AZ185" s="57">
        <v>1398.7600523559349</v>
      </c>
      <c r="BA185" s="57">
        <v>25.027165982498303</v>
      </c>
      <c r="BB185" s="62">
        <v>35007</v>
      </c>
      <c r="BC185" s="42">
        <f t="shared" si="3"/>
        <v>0.56813313079379923</v>
      </c>
      <c r="BD185" s="99"/>
    </row>
    <row r="186" spans="1:56" x14ac:dyDescent="0.25">
      <c r="A186" s="98"/>
      <c r="B186" s="57" t="s">
        <v>66</v>
      </c>
      <c r="D186" s="57" t="s">
        <v>871</v>
      </c>
      <c r="G186" s="125">
        <v>1000</v>
      </c>
      <c r="H186" s="126">
        <v>1099</v>
      </c>
      <c r="I186" s="60" t="s">
        <v>590</v>
      </c>
      <c r="J186" s="60" t="s">
        <v>591</v>
      </c>
      <c r="K186" s="60" t="s">
        <v>588</v>
      </c>
      <c r="L186" s="59">
        <v>30</v>
      </c>
      <c r="M186" s="57">
        <v>15</v>
      </c>
      <c r="N186" s="57" t="s">
        <v>69</v>
      </c>
      <c r="AF186" s="61">
        <v>19530</v>
      </c>
      <c r="AG186" s="61">
        <v>59095.34</v>
      </c>
      <c r="AY186" s="127"/>
      <c r="AZ186" s="57">
        <v>394</v>
      </c>
      <c r="BA186" s="57">
        <v>32</v>
      </c>
      <c r="BB186" s="62">
        <v>12600</v>
      </c>
      <c r="BC186" s="42">
        <f t="shared" si="3"/>
        <v>0.20448702967983173</v>
      </c>
      <c r="BD186" s="99"/>
    </row>
    <row r="187" spans="1:56" x14ac:dyDescent="0.25">
      <c r="A187" s="98"/>
      <c r="G187" s="125"/>
      <c r="H187" s="126"/>
      <c r="I187" s="60" t="s">
        <v>821</v>
      </c>
      <c r="J187" s="60" t="s">
        <v>203</v>
      </c>
      <c r="K187" s="60" t="s">
        <v>822</v>
      </c>
      <c r="M187" s="57">
        <v>15</v>
      </c>
      <c r="AF187" s="61">
        <v>40000</v>
      </c>
      <c r="AI187" s="57" t="s">
        <v>123</v>
      </c>
      <c r="AJ187" s="59" t="s">
        <v>823</v>
      </c>
      <c r="AK187" s="61">
        <v>9331.24</v>
      </c>
      <c r="AM187" s="57" t="s">
        <v>824</v>
      </c>
      <c r="AN187" s="61">
        <v>1736.45</v>
      </c>
      <c r="AP187" s="57" t="s">
        <v>825</v>
      </c>
      <c r="AQ187" s="61">
        <v>589.20000000000005</v>
      </c>
      <c r="AS187" s="57" t="s">
        <v>826</v>
      </c>
      <c r="AT187" s="61">
        <v>16513.810000000001</v>
      </c>
      <c r="AV187" s="57" t="s">
        <v>827</v>
      </c>
      <c r="AW187" s="57">
        <v>977.81</v>
      </c>
      <c r="AY187" s="127" t="s">
        <v>828</v>
      </c>
      <c r="BC187" s="42"/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1000</v>
      </c>
      <c r="H188" s="126">
        <v>1399</v>
      </c>
      <c r="I188" s="60" t="s">
        <v>592</v>
      </c>
      <c r="J188" s="60" t="s">
        <v>587</v>
      </c>
      <c r="K188" s="60" t="s">
        <v>75</v>
      </c>
      <c r="L188" s="59">
        <v>61</v>
      </c>
      <c r="M188" s="57">
        <v>15</v>
      </c>
      <c r="N188" s="57" t="s">
        <v>69</v>
      </c>
      <c r="AF188" s="61">
        <v>77876.650000000009</v>
      </c>
      <c r="AG188" s="61" t="s">
        <v>879</v>
      </c>
      <c r="AY188" s="127"/>
      <c r="AZ188" s="57">
        <v>1606.291950539279</v>
      </c>
      <c r="BA188" s="57">
        <v>31.27887180355474</v>
      </c>
      <c r="BB188" s="62">
        <v>50243</v>
      </c>
      <c r="BC188" s="42">
        <f t="shared" ref="BC188:BC223" si="4">BB188/(5280*11.67)</f>
        <v>0.81540014541299888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500</v>
      </c>
      <c r="H189" s="126">
        <v>999</v>
      </c>
      <c r="I189" s="60" t="s">
        <v>593</v>
      </c>
      <c r="J189" s="60" t="s">
        <v>585</v>
      </c>
      <c r="K189" s="60" t="s">
        <v>118</v>
      </c>
      <c r="L189" s="59">
        <v>23</v>
      </c>
      <c r="M189" s="57">
        <v>15</v>
      </c>
      <c r="N189" s="57" t="s">
        <v>69</v>
      </c>
      <c r="AF189" s="61">
        <v>114844.15000000001</v>
      </c>
      <c r="AG189" s="61" t="s">
        <v>888</v>
      </c>
      <c r="AY189" s="127"/>
      <c r="AZ189" s="57">
        <v>2469.7566105961341</v>
      </c>
      <c r="BA189" s="57">
        <v>30.000122150544989</v>
      </c>
      <c r="BB189" s="62">
        <v>74093</v>
      </c>
      <c r="BC189" s="42">
        <f t="shared" si="4"/>
        <v>1.2024648801641089</v>
      </c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339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9500</v>
      </c>
      <c r="AG190" s="43">
        <f>19627.4+32355.32</f>
        <v>51982.720000000001</v>
      </c>
      <c r="AH190" s="27" t="s">
        <v>761</v>
      </c>
      <c r="AI190" s="22" t="s">
        <v>159</v>
      </c>
      <c r="AJ190" s="29" t="s">
        <v>341</v>
      </c>
      <c r="AK190" s="43">
        <v>9500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5775</v>
      </c>
      <c r="BC190" s="42">
        <f t="shared" si="4"/>
        <v>9.3723221936589551E-2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342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13250</v>
      </c>
      <c r="AG191" s="43" t="s">
        <v>362</v>
      </c>
      <c r="AH191" s="27" t="s">
        <v>761</v>
      </c>
      <c r="AI191" s="22" t="s">
        <v>159</v>
      </c>
      <c r="AJ191" s="29" t="s">
        <v>343</v>
      </c>
      <c r="AK191" s="43">
        <v>13250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8026</v>
      </c>
      <c r="BC191" s="42">
        <f t="shared" si="4"/>
        <v>0.13025499208018487</v>
      </c>
      <c r="BD191" s="99"/>
    </row>
    <row r="192" spans="1:56" x14ac:dyDescent="0.25">
      <c r="A192" s="98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345</v>
      </c>
      <c r="J192" s="28" t="s">
        <v>346</v>
      </c>
      <c r="K192" s="28" t="s">
        <v>347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41000</v>
      </c>
      <c r="AG192" s="43">
        <f>8529.38+27358.52</f>
        <v>35887.9</v>
      </c>
      <c r="AH192" s="27" t="s">
        <v>761</v>
      </c>
      <c r="AI192" s="22" t="s">
        <v>159</v>
      </c>
      <c r="AJ192" s="29" t="s">
        <v>341</v>
      </c>
      <c r="AK192" s="43">
        <v>41000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24788</v>
      </c>
      <c r="BC192" s="42">
        <f t="shared" si="4"/>
        <v>0.40228765807171979</v>
      </c>
      <c r="BD192" s="99"/>
    </row>
    <row r="193" spans="1:56" x14ac:dyDescent="0.25">
      <c r="A193" s="98"/>
      <c r="B193" s="22" t="s">
        <v>66</v>
      </c>
      <c r="C193" s="22"/>
      <c r="D193" s="22" t="s">
        <v>338</v>
      </c>
      <c r="E193" s="26"/>
      <c r="F193" s="27"/>
      <c r="G193" s="129"/>
      <c r="H193" s="130"/>
      <c r="I193" s="28" t="s">
        <v>348</v>
      </c>
      <c r="J193" s="28" t="s">
        <v>340</v>
      </c>
      <c r="K193" s="28" t="s">
        <v>75</v>
      </c>
      <c r="L193" s="88"/>
      <c r="M193" s="22">
        <v>16</v>
      </c>
      <c r="N193" s="22" t="s">
        <v>69</v>
      </c>
      <c r="O193" s="22"/>
      <c r="P193" s="22"/>
      <c r="Q193" s="29"/>
      <c r="R193" s="29"/>
      <c r="S193" s="185"/>
      <c r="T193" s="29"/>
      <c r="U193" s="22"/>
      <c r="V193" s="29"/>
      <c r="W193" s="43"/>
      <c r="X193" s="43"/>
      <c r="Y193" s="43"/>
      <c r="Z193" s="43"/>
      <c r="AA193" s="43"/>
      <c r="AB193" s="22"/>
      <c r="AC193" s="43"/>
      <c r="AD193" s="43"/>
      <c r="AE193" s="22"/>
      <c r="AF193" s="43">
        <v>4500</v>
      </c>
      <c r="AG193" s="43" t="s">
        <v>362</v>
      </c>
      <c r="AH193" s="27" t="s">
        <v>761</v>
      </c>
      <c r="AI193" s="22" t="s">
        <v>159</v>
      </c>
      <c r="AJ193" s="29" t="s">
        <v>349</v>
      </c>
      <c r="AK193" s="43">
        <v>4500</v>
      </c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22"/>
      <c r="BA193" s="22"/>
      <c r="BB193" s="44">
        <v>2632</v>
      </c>
      <c r="BC193" s="42">
        <f t="shared" si="4"/>
        <v>4.2715068422009297E-2</v>
      </c>
      <c r="BD193" s="99"/>
    </row>
    <row r="194" spans="1:56" x14ac:dyDescent="0.25">
      <c r="A194" s="98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350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6750</v>
      </c>
      <c r="AG194" s="43" t="s">
        <v>362</v>
      </c>
      <c r="AH194" s="27" t="s">
        <v>761</v>
      </c>
      <c r="AI194" s="22" t="s">
        <v>159</v>
      </c>
      <c r="AJ194" s="29" t="s">
        <v>341</v>
      </c>
      <c r="AK194" s="43">
        <v>6750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4104</v>
      </c>
      <c r="BC194" s="42">
        <f t="shared" si="4"/>
        <v>6.6604346810002338E-2</v>
      </c>
      <c r="BD194" s="99"/>
    </row>
    <row r="195" spans="1:56" x14ac:dyDescent="0.25">
      <c r="A195" s="114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351</v>
      </c>
      <c r="J195" s="28" t="s">
        <v>346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7000</v>
      </c>
      <c r="AG195" s="43" t="s">
        <v>363</v>
      </c>
      <c r="AH195" s="27" t="s">
        <v>761</v>
      </c>
      <c r="AI195" s="22" t="s">
        <v>159</v>
      </c>
      <c r="AJ195" s="29" t="s">
        <v>341</v>
      </c>
      <c r="AK195" s="43">
        <v>7000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4218</v>
      </c>
      <c r="BC195" s="42">
        <f t="shared" si="4"/>
        <v>6.8454467554724632E-2</v>
      </c>
      <c r="BD195" s="99"/>
    </row>
    <row r="196" spans="1:56" x14ac:dyDescent="0.25">
      <c r="A196" s="114"/>
      <c r="B196" s="22" t="s">
        <v>66</v>
      </c>
      <c r="C196" s="22"/>
      <c r="D196" s="22" t="s">
        <v>344</v>
      </c>
      <c r="E196" s="26"/>
      <c r="F196" s="27"/>
      <c r="G196" s="129">
        <v>5000</v>
      </c>
      <c r="H196" s="130">
        <v>5199</v>
      </c>
      <c r="I196" s="28" t="s">
        <v>265</v>
      </c>
      <c r="J196" s="28" t="s">
        <v>213</v>
      </c>
      <c r="K196" s="28" t="s">
        <v>75</v>
      </c>
      <c r="L196" s="89">
        <v>73.563616993520895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9"/>
      <c r="AC196" s="22"/>
      <c r="AD196" s="22"/>
      <c r="AE196" s="22"/>
      <c r="AF196" s="43">
        <v>71290.7</v>
      </c>
      <c r="AG196" s="43">
        <v>93228.54</v>
      </c>
      <c r="AH196" s="27" t="s">
        <v>76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44">
        <v>2299.6811160766802</v>
      </c>
      <c r="BA196" s="29">
        <v>20.000164230798678</v>
      </c>
      <c r="BB196" s="44">
        <v>45994</v>
      </c>
      <c r="BC196" s="42">
        <f t="shared" si="4"/>
        <v>0.74644257484874454</v>
      </c>
      <c r="BD196" s="99"/>
    </row>
    <row r="197" spans="1:56" x14ac:dyDescent="0.25">
      <c r="A197" s="114"/>
      <c r="B197" s="22" t="s">
        <v>66</v>
      </c>
      <c r="C197" s="22"/>
      <c r="D197" s="22" t="s">
        <v>344</v>
      </c>
      <c r="E197" s="22"/>
      <c r="F197" s="22"/>
      <c r="G197" s="129">
        <v>6600</v>
      </c>
      <c r="H197" s="130">
        <v>6703</v>
      </c>
      <c r="I197" s="28" t="s">
        <v>266</v>
      </c>
      <c r="J197" s="28" t="s">
        <v>265</v>
      </c>
      <c r="K197" s="28" t="s">
        <v>267</v>
      </c>
      <c r="L197" s="89">
        <v>58.453028107794843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26745.25</v>
      </c>
      <c r="AG197" s="43" t="s">
        <v>777</v>
      </c>
      <c r="AH197" s="22" t="s">
        <v>76</v>
      </c>
      <c r="AI197" s="22"/>
      <c r="AJ197" s="29"/>
      <c r="AK197" s="43"/>
      <c r="AL197" s="43"/>
      <c r="AM197" s="22"/>
      <c r="AN197" s="43"/>
      <c r="AO197" s="43"/>
      <c r="AP197" s="22"/>
      <c r="AQ197" s="22"/>
      <c r="AR197" s="22"/>
      <c r="AS197" s="22"/>
      <c r="AT197" s="22"/>
      <c r="AU197" s="22"/>
      <c r="AV197" s="22"/>
      <c r="AW197" s="22"/>
      <c r="AX197" s="22"/>
      <c r="AY197" s="175"/>
      <c r="AZ197" s="22">
        <v>915.07190170774993</v>
      </c>
      <c r="BA197" s="22">
        <v>18.856441737308199</v>
      </c>
      <c r="BB197" s="44">
        <v>17255</v>
      </c>
      <c r="BC197" s="42">
        <f t="shared" si="4"/>
        <v>0.2800336267559918</v>
      </c>
      <c r="BD197" s="99"/>
    </row>
    <row r="198" spans="1:56" x14ac:dyDescent="0.25">
      <c r="A198" s="114"/>
      <c r="B198" s="22" t="s">
        <v>74</v>
      </c>
      <c r="C198" s="22"/>
      <c r="D198" s="22" t="s">
        <v>829</v>
      </c>
      <c r="E198" s="22"/>
      <c r="F198" s="22"/>
      <c r="G198" s="168">
        <v>4300</v>
      </c>
      <c r="H198" s="169">
        <v>5238</v>
      </c>
      <c r="I198" s="28" t="s">
        <v>105</v>
      </c>
      <c r="J198" s="28" t="s">
        <v>599</v>
      </c>
      <c r="K198" s="28" t="s">
        <v>213</v>
      </c>
      <c r="L198" s="29">
        <v>35</v>
      </c>
      <c r="M198" s="22">
        <v>16</v>
      </c>
      <c r="N198" s="22" t="s">
        <v>73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412647.64972782659</v>
      </c>
      <c r="AG198" s="43">
        <v>376932.69</v>
      </c>
      <c r="AH198" s="22" t="s">
        <v>848</v>
      </c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181"/>
      <c r="AZ198" s="22">
        <v>10499.632477709978</v>
      </c>
      <c r="BA198" s="22">
        <v>23.1</v>
      </c>
      <c r="BB198" s="22">
        <v>235798.65698732948</v>
      </c>
      <c r="BC198" s="185">
        <f t="shared" si="4"/>
        <v>3.8268069023676592</v>
      </c>
      <c r="BD198" s="99"/>
    </row>
    <row r="199" spans="1:56" x14ac:dyDescent="0.3">
      <c r="A199" s="114"/>
      <c r="B199" s="22" t="s">
        <v>74</v>
      </c>
      <c r="C199" s="22"/>
      <c r="D199" s="22" t="s">
        <v>830</v>
      </c>
      <c r="E199" s="22"/>
      <c r="F199" s="22"/>
      <c r="G199" s="129"/>
      <c r="H199" s="130"/>
      <c r="I199" s="28" t="s">
        <v>600</v>
      </c>
      <c r="J199" s="28" t="s">
        <v>601</v>
      </c>
      <c r="K199" s="28" t="s">
        <v>602</v>
      </c>
      <c r="L199" s="29"/>
      <c r="M199" s="22">
        <v>16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110000</v>
      </c>
      <c r="AG199" s="43">
        <f>85570.99+220578.91</f>
        <v>306149.90000000002</v>
      </c>
      <c r="AH199" s="22" t="s">
        <v>848</v>
      </c>
      <c r="AI199" s="22" t="s">
        <v>123</v>
      </c>
      <c r="AJ199" s="22" t="s">
        <v>603</v>
      </c>
      <c r="AK199" s="22">
        <v>110000</v>
      </c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193"/>
      <c r="AZ199" s="22"/>
      <c r="BA199" s="22"/>
      <c r="BB199" s="22"/>
      <c r="BC199" s="185">
        <f t="shared" si="4"/>
        <v>0</v>
      </c>
      <c r="BD199" s="99"/>
    </row>
    <row r="200" spans="1:56" x14ac:dyDescent="0.25">
      <c r="A200" s="98"/>
      <c r="B200" s="22" t="s">
        <v>66</v>
      </c>
      <c r="C200" s="22"/>
      <c r="D200" s="22" t="s">
        <v>778</v>
      </c>
      <c r="E200" s="22"/>
      <c r="F200" s="27"/>
      <c r="G200" s="166">
        <v>6700</v>
      </c>
      <c r="H200" s="167">
        <v>6999</v>
      </c>
      <c r="I200" s="28" t="s">
        <v>594</v>
      </c>
      <c r="J200" s="28" t="s">
        <v>595</v>
      </c>
      <c r="K200" s="28" t="s">
        <v>596</v>
      </c>
      <c r="L200" s="29">
        <v>42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43">
        <v>123324.2</v>
      </c>
      <c r="AG200" s="43" t="s">
        <v>806</v>
      </c>
      <c r="AH200" s="27" t="s">
        <v>801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81"/>
      <c r="AZ200" s="57">
        <v>2453.0900792970792</v>
      </c>
      <c r="BA200" s="57">
        <v>32.434194191025661</v>
      </c>
      <c r="BB200" s="62">
        <v>79564</v>
      </c>
      <c r="BC200" s="42">
        <f t="shared" si="4"/>
        <v>1.2912544467814391</v>
      </c>
      <c r="BD200" s="99"/>
    </row>
    <row r="201" spans="1:56" x14ac:dyDescent="0.25">
      <c r="A201" s="98"/>
      <c r="B201" s="22" t="s">
        <v>66</v>
      </c>
      <c r="C201" s="22"/>
      <c r="D201" s="22" t="s">
        <v>778</v>
      </c>
      <c r="E201" s="22"/>
      <c r="F201" s="27"/>
      <c r="G201" s="166">
        <v>3000</v>
      </c>
      <c r="H201" s="167">
        <v>3099</v>
      </c>
      <c r="I201" s="28" t="s">
        <v>597</v>
      </c>
      <c r="J201" s="28" t="s">
        <v>594</v>
      </c>
      <c r="K201" s="28" t="s">
        <v>598</v>
      </c>
      <c r="L201" s="29">
        <v>35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14859.85</v>
      </c>
      <c r="AG201" s="43">
        <v>191892.52</v>
      </c>
      <c r="AH201" s="27" t="s">
        <v>801</v>
      </c>
      <c r="AI201" s="22"/>
      <c r="AJ201" s="29"/>
      <c r="AK201" s="43"/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81"/>
      <c r="AZ201" s="57">
        <v>436</v>
      </c>
      <c r="BA201" s="57">
        <v>22</v>
      </c>
      <c r="BB201" s="62">
        <v>9587</v>
      </c>
      <c r="BC201" s="42">
        <f t="shared" si="4"/>
        <v>0.15558866297940849</v>
      </c>
      <c r="BD201" s="99"/>
    </row>
    <row r="202" spans="1:56" s="22" customFormat="1" x14ac:dyDescent="0.25">
      <c r="A202" s="98"/>
      <c r="B202" s="22" t="s">
        <v>66</v>
      </c>
      <c r="D202" s="22" t="s">
        <v>778</v>
      </c>
      <c r="F202" s="27"/>
      <c r="G202" s="166"/>
      <c r="H202" s="167"/>
      <c r="I202" s="28" t="s">
        <v>604</v>
      </c>
      <c r="J202" s="28" t="s">
        <v>598</v>
      </c>
      <c r="K202" s="28" t="s">
        <v>75</v>
      </c>
      <c r="L202" s="29"/>
      <c r="M202" s="22">
        <v>16</v>
      </c>
      <c r="N202" s="22" t="s">
        <v>69</v>
      </c>
      <c r="AF202" s="43"/>
      <c r="AG202" s="43" t="s">
        <v>806</v>
      </c>
      <c r="AH202" s="27" t="s">
        <v>801</v>
      </c>
      <c r="AJ202" s="29"/>
      <c r="AK202" s="43"/>
      <c r="AL202" s="43"/>
      <c r="AN202" s="43"/>
      <c r="AO202" s="43"/>
      <c r="AQ202" s="43"/>
      <c r="AR202" s="43"/>
      <c r="AT202" s="43"/>
      <c r="AU202" s="43"/>
      <c r="AY202" s="181"/>
      <c r="AZ202" s="57"/>
      <c r="BA202" s="57"/>
      <c r="BB202" s="62">
        <v>3828</v>
      </c>
      <c r="BC202" s="42">
        <f t="shared" si="4"/>
        <v>6.2125107112253643E-2</v>
      </c>
      <c r="BD202" s="203"/>
    </row>
    <row r="203" spans="1:56" s="22" customFormat="1" x14ac:dyDescent="0.25">
      <c r="A203" s="98"/>
      <c r="B203" s="22" t="s">
        <v>66</v>
      </c>
      <c r="D203" s="22" t="s">
        <v>778</v>
      </c>
      <c r="F203" s="27"/>
      <c r="G203" s="166">
        <v>7000</v>
      </c>
      <c r="H203" s="167">
        <v>7099</v>
      </c>
      <c r="I203" s="28" t="s">
        <v>598</v>
      </c>
      <c r="J203" s="28" t="s">
        <v>605</v>
      </c>
      <c r="K203" s="28" t="s">
        <v>75</v>
      </c>
      <c r="L203" s="29">
        <v>53</v>
      </c>
      <c r="M203" s="22">
        <v>16</v>
      </c>
      <c r="N203" s="22" t="s">
        <v>69</v>
      </c>
      <c r="AF203" s="43">
        <v>40575.9</v>
      </c>
      <c r="AG203" s="43" t="s">
        <v>806</v>
      </c>
      <c r="AH203" s="27" t="s">
        <v>801</v>
      </c>
      <c r="AJ203" s="29"/>
      <c r="AK203" s="43"/>
      <c r="AL203" s="43"/>
      <c r="AN203" s="43"/>
      <c r="AO203" s="43"/>
      <c r="AQ203" s="43"/>
      <c r="AR203" s="43"/>
      <c r="AT203" s="43"/>
      <c r="AU203" s="43"/>
      <c r="AY203" s="181"/>
      <c r="AZ203" s="57">
        <v>1120.6118398163151</v>
      </c>
      <c r="BA203" s="57">
        <v>23.360452807897303</v>
      </c>
      <c r="BB203" s="62">
        <v>26178</v>
      </c>
      <c r="BC203" s="42">
        <f t="shared" si="4"/>
        <v>0.42484614785385993</v>
      </c>
      <c r="BD203" s="203"/>
    </row>
    <row r="204" spans="1:56" x14ac:dyDescent="0.3">
      <c r="A204" s="98"/>
      <c r="B204" s="57" t="s">
        <v>66</v>
      </c>
      <c r="D204" s="57" t="s">
        <v>214</v>
      </c>
      <c r="E204" s="58"/>
      <c r="G204" s="121"/>
      <c r="H204" s="122"/>
      <c r="I204" s="33" t="s">
        <v>188</v>
      </c>
      <c r="J204" s="60" t="s">
        <v>91</v>
      </c>
      <c r="K204" s="60" t="s">
        <v>215</v>
      </c>
      <c r="L204" s="59">
        <v>73</v>
      </c>
      <c r="M204" s="57">
        <v>16</v>
      </c>
      <c r="N204" s="57" t="s">
        <v>71</v>
      </c>
      <c r="AB204" s="59"/>
      <c r="AE204" s="61"/>
      <c r="AF204" s="61">
        <v>297233</v>
      </c>
      <c r="AY204" s="128" t="s">
        <v>367</v>
      </c>
      <c r="AZ204" s="62"/>
      <c r="BA204" s="62"/>
      <c r="BB204" s="41"/>
      <c r="BC204" s="42">
        <f t="shared" si="4"/>
        <v>0</v>
      </c>
      <c r="BD204" s="99"/>
    </row>
    <row r="205" spans="1:56" x14ac:dyDescent="0.25">
      <c r="A205" s="98"/>
      <c r="B205" s="57" t="s">
        <v>66</v>
      </c>
      <c r="D205" s="57" t="s">
        <v>335</v>
      </c>
      <c r="E205" s="58"/>
      <c r="G205" s="142">
        <v>10500</v>
      </c>
      <c r="H205" s="143">
        <v>10599</v>
      </c>
      <c r="I205" s="76" t="s">
        <v>186</v>
      </c>
      <c r="J205" s="80" t="s">
        <v>75</v>
      </c>
      <c r="K205" s="80" t="s">
        <v>187</v>
      </c>
      <c r="L205" s="74">
        <v>59</v>
      </c>
      <c r="M205" s="79">
        <v>17</v>
      </c>
      <c r="N205" s="79" t="s">
        <v>69</v>
      </c>
      <c r="AB205" s="59">
        <v>0</v>
      </c>
      <c r="AF205" s="119">
        <v>30665.200000000001</v>
      </c>
      <c r="AG205" s="61" t="s">
        <v>336</v>
      </c>
      <c r="AY205" s="128" t="s">
        <v>368</v>
      </c>
      <c r="AZ205" s="81">
        <v>581.86934333212503</v>
      </c>
      <c r="BA205" s="74">
        <v>34</v>
      </c>
      <c r="BB205" s="82">
        <v>19784</v>
      </c>
      <c r="BC205" s="42">
        <f t="shared" si="4"/>
        <v>0.32107709485601515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4100</v>
      </c>
      <c r="H206" s="143">
        <v>4399</v>
      </c>
      <c r="I206" s="76" t="s">
        <v>187</v>
      </c>
      <c r="J206" s="80" t="s">
        <v>75</v>
      </c>
      <c r="K206" s="80" t="s">
        <v>188</v>
      </c>
      <c r="L206" s="74">
        <v>58.915724710258978</v>
      </c>
      <c r="M206" s="79">
        <v>17</v>
      </c>
      <c r="N206" s="79" t="s">
        <v>69</v>
      </c>
      <c r="AB206" s="59">
        <v>2</v>
      </c>
      <c r="AF206" s="119">
        <v>43331.8</v>
      </c>
      <c r="AG206" s="61" t="s">
        <v>336</v>
      </c>
      <c r="AY206" s="128" t="s">
        <v>368</v>
      </c>
      <c r="AZ206" s="81">
        <v>1188.8878066785098</v>
      </c>
      <c r="BA206" s="74">
        <v>23.514413927839747</v>
      </c>
      <c r="BB206" s="82">
        <v>27956</v>
      </c>
      <c r="BC206" s="42">
        <f t="shared" si="4"/>
        <v>0.45370153981979178</v>
      </c>
      <c r="BD206" s="99"/>
    </row>
    <row r="207" spans="1:56" x14ac:dyDescent="0.25">
      <c r="A207" s="98"/>
      <c r="B207" s="57" t="s">
        <v>66</v>
      </c>
      <c r="D207" s="57" t="s">
        <v>872</v>
      </c>
      <c r="G207" s="125">
        <v>4800</v>
      </c>
      <c r="H207" s="126">
        <v>4899</v>
      </c>
      <c r="I207" s="60" t="s">
        <v>606</v>
      </c>
      <c r="J207" s="60" t="s">
        <v>607</v>
      </c>
      <c r="K207" s="60" t="s">
        <v>75</v>
      </c>
      <c r="L207" s="59">
        <v>70</v>
      </c>
      <c r="M207" s="57">
        <v>17</v>
      </c>
      <c r="N207" s="57" t="s">
        <v>69</v>
      </c>
      <c r="AF207" s="61">
        <v>31486.7</v>
      </c>
      <c r="AY207" s="127"/>
      <c r="AZ207" s="57">
        <v>923.38049633694504</v>
      </c>
      <c r="BA207" s="57">
        <v>21.999598302742733</v>
      </c>
      <c r="BB207" s="62">
        <v>20314</v>
      </c>
      <c r="BC207" s="42">
        <f t="shared" si="4"/>
        <v>0.32967853340603986</v>
      </c>
      <c r="BD207" s="99"/>
    </row>
    <row r="208" spans="1:56" x14ac:dyDescent="0.25">
      <c r="A208" s="98"/>
      <c r="B208" s="57" t="s">
        <v>66</v>
      </c>
      <c r="D208" s="57" t="s">
        <v>872</v>
      </c>
      <c r="G208" s="149">
        <v>13000</v>
      </c>
      <c r="H208" s="150">
        <v>13004</v>
      </c>
      <c r="I208" s="60" t="s">
        <v>608</v>
      </c>
      <c r="J208" s="60" t="s">
        <v>606</v>
      </c>
      <c r="K208" s="60" t="s">
        <v>75</v>
      </c>
      <c r="L208" s="59">
        <v>56</v>
      </c>
      <c r="M208" s="57">
        <v>17</v>
      </c>
      <c r="N208" s="57" t="s">
        <v>69</v>
      </c>
      <c r="AF208" s="61">
        <v>8129.75</v>
      </c>
      <c r="AY208" s="127"/>
      <c r="AZ208" s="57">
        <v>238</v>
      </c>
      <c r="BA208" s="57">
        <v>22</v>
      </c>
      <c r="BB208" s="62">
        <v>5245</v>
      </c>
      <c r="BC208" s="42">
        <f t="shared" si="4"/>
        <v>8.5121783386564884E-2</v>
      </c>
      <c r="BD208" s="99"/>
    </row>
    <row r="209" spans="2:55" x14ac:dyDescent="0.25">
      <c r="B209" s="57" t="s">
        <v>66</v>
      </c>
      <c r="D209" s="57" t="s">
        <v>335</v>
      </c>
      <c r="E209" s="58"/>
      <c r="G209" s="142">
        <v>3700</v>
      </c>
      <c r="H209" s="143">
        <v>3799</v>
      </c>
      <c r="I209" s="76" t="s">
        <v>189</v>
      </c>
      <c r="J209" s="80" t="s">
        <v>188</v>
      </c>
      <c r="K209" s="80" t="s">
        <v>188</v>
      </c>
      <c r="L209" s="74">
        <v>51</v>
      </c>
      <c r="M209" s="79">
        <v>17</v>
      </c>
      <c r="N209" s="79" t="s">
        <v>69</v>
      </c>
      <c r="Q209" s="59"/>
      <c r="R209" s="59"/>
      <c r="S209" s="63"/>
      <c r="T209" s="59"/>
      <c r="V209" s="59"/>
      <c r="W209" s="61"/>
      <c r="X209" s="61"/>
      <c r="Y209" s="61"/>
      <c r="Z209" s="61"/>
      <c r="AA209" s="61"/>
      <c r="AB209" s="57">
        <v>4</v>
      </c>
      <c r="AC209" s="61"/>
      <c r="AD209" s="61"/>
      <c r="AF209" s="119">
        <v>47671.8</v>
      </c>
      <c r="AG209" s="61" t="s">
        <v>336</v>
      </c>
      <c r="AY209" s="128" t="s">
        <v>368</v>
      </c>
      <c r="AZ209" s="81">
        <v>1281.5067496377101</v>
      </c>
      <c r="BA209" s="74">
        <v>24</v>
      </c>
      <c r="BB209" s="82">
        <v>30756</v>
      </c>
      <c r="BC209" s="42">
        <f t="shared" si="4"/>
        <v>0.49914310197086548</v>
      </c>
    </row>
    <row r="210" spans="2:55" x14ac:dyDescent="0.25">
      <c r="B210" s="57" t="s">
        <v>66</v>
      </c>
      <c r="D210" s="57" t="s">
        <v>872</v>
      </c>
      <c r="G210" s="125">
        <v>4500</v>
      </c>
      <c r="H210" s="126">
        <v>4699</v>
      </c>
      <c r="I210" s="60" t="s">
        <v>609</v>
      </c>
      <c r="J210" s="60" t="s">
        <v>607</v>
      </c>
      <c r="K210" s="60" t="s">
        <v>610</v>
      </c>
      <c r="L210" s="59">
        <v>61</v>
      </c>
      <c r="M210" s="57">
        <v>17</v>
      </c>
      <c r="N210" s="57" t="s">
        <v>69</v>
      </c>
      <c r="AF210" s="61">
        <v>75001.400000000009</v>
      </c>
      <c r="AY210" s="127"/>
      <c r="AZ210" s="57">
        <v>2199.4495919465662</v>
      </c>
      <c r="BA210" s="57">
        <v>22.00004954747585</v>
      </c>
      <c r="BB210" s="62">
        <v>48388</v>
      </c>
      <c r="BC210" s="42">
        <f t="shared" si="4"/>
        <v>0.78529511048791256</v>
      </c>
    </row>
    <row r="211" spans="2:55" x14ac:dyDescent="0.25">
      <c r="B211" s="57" t="s">
        <v>66</v>
      </c>
      <c r="D211" s="57" t="s">
        <v>855</v>
      </c>
      <c r="F211" s="57"/>
      <c r="G211" s="138">
        <v>3206</v>
      </c>
      <c r="H211" s="139">
        <v>4099</v>
      </c>
      <c r="I211" s="60" t="s">
        <v>611</v>
      </c>
      <c r="J211" s="60" t="s">
        <v>188</v>
      </c>
      <c r="K211" s="60" t="s">
        <v>456</v>
      </c>
      <c r="L211" s="59">
        <v>23</v>
      </c>
      <c r="M211" s="57">
        <v>17</v>
      </c>
      <c r="N211" s="57" t="s">
        <v>102</v>
      </c>
      <c r="AF211" s="61">
        <v>208043.55</v>
      </c>
      <c r="AG211" s="61">
        <v>202188.7</v>
      </c>
      <c r="AH211" s="57"/>
      <c r="AJ211" s="57"/>
      <c r="AK211" s="57"/>
      <c r="AL211" s="57"/>
      <c r="AN211" s="57"/>
      <c r="AO211" s="57"/>
      <c r="AQ211" s="57"/>
      <c r="AR211" s="57"/>
      <c r="AT211" s="57"/>
      <c r="AU211" s="57"/>
      <c r="AY211" s="127"/>
      <c r="AZ211" s="57">
        <v>5810</v>
      </c>
      <c r="BA211" s="57">
        <v>24</v>
      </c>
      <c r="BB211" s="57">
        <v>126087</v>
      </c>
      <c r="BC211" s="42">
        <f t="shared" si="4"/>
        <v>2.0462822310508688</v>
      </c>
    </row>
    <row r="212" spans="2:55" x14ac:dyDescent="0.25">
      <c r="B212" s="57" t="s">
        <v>66</v>
      </c>
      <c r="D212" s="57" t="s">
        <v>872</v>
      </c>
      <c r="G212" s="125">
        <v>4300</v>
      </c>
      <c r="H212" s="126">
        <v>4399</v>
      </c>
      <c r="I212" s="60" t="s">
        <v>612</v>
      </c>
      <c r="J212" s="60" t="s">
        <v>607</v>
      </c>
      <c r="K212" s="60" t="s">
        <v>75</v>
      </c>
      <c r="L212" s="59">
        <v>47</v>
      </c>
      <c r="M212" s="57">
        <v>17</v>
      </c>
      <c r="N212" s="57" t="s">
        <v>69</v>
      </c>
      <c r="AE212" s="57">
        <v>29</v>
      </c>
      <c r="AF212" s="61">
        <v>29443.8</v>
      </c>
      <c r="AG212" s="61">
        <v>67209.73</v>
      </c>
      <c r="AY212" s="127"/>
      <c r="AZ212" s="57">
        <v>863</v>
      </c>
      <c r="BA212" s="57">
        <v>22</v>
      </c>
      <c r="BB212" s="62">
        <v>18996</v>
      </c>
      <c r="BC212" s="42">
        <f t="shared" si="4"/>
        <v>0.30828854093635583</v>
      </c>
    </row>
    <row r="213" spans="2:55" x14ac:dyDescent="0.25">
      <c r="B213" s="57" t="s">
        <v>66</v>
      </c>
      <c r="D213" s="57" t="s">
        <v>889</v>
      </c>
      <c r="F213" s="57"/>
      <c r="G213" s="138">
        <v>2599</v>
      </c>
      <c r="H213" s="139">
        <v>2405</v>
      </c>
      <c r="I213" s="60" t="s">
        <v>613</v>
      </c>
      <c r="J213" s="60" t="s">
        <v>614</v>
      </c>
      <c r="K213" s="60" t="s">
        <v>615</v>
      </c>
      <c r="L213" s="59">
        <v>23</v>
      </c>
      <c r="M213" s="57">
        <v>17</v>
      </c>
      <c r="N213" s="57" t="s">
        <v>71</v>
      </c>
      <c r="AF213" s="61">
        <v>14701.5</v>
      </c>
      <c r="AH213" s="57"/>
      <c r="AJ213" s="57"/>
      <c r="AK213" s="57"/>
      <c r="AL213" s="57"/>
      <c r="AN213" s="57"/>
      <c r="AO213" s="57"/>
      <c r="AQ213" s="57"/>
      <c r="AR213" s="57"/>
      <c r="AT213" s="57"/>
      <c r="AU213" s="57"/>
      <c r="AY213" s="127"/>
      <c r="AZ213" s="57">
        <v>445.47490684224601</v>
      </c>
      <c r="BA213" s="57">
        <v>20.001126580077511</v>
      </c>
      <c r="BB213" s="57">
        <v>8910</v>
      </c>
      <c r="BC213" s="42">
        <f t="shared" si="4"/>
        <v>0.14460154241645246</v>
      </c>
    </row>
    <row r="214" spans="2:55" x14ac:dyDescent="0.25">
      <c r="B214" s="57" t="s">
        <v>66</v>
      </c>
      <c r="D214" s="57" t="s">
        <v>872</v>
      </c>
      <c r="G214" s="125">
        <v>4400</v>
      </c>
      <c r="H214" s="126">
        <v>4499</v>
      </c>
      <c r="I214" s="60" t="s">
        <v>616</v>
      </c>
      <c r="J214" s="60" t="s">
        <v>456</v>
      </c>
      <c r="K214" s="60" t="s">
        <v>607</v>
      </c>
      <c r="L214" s="59">
        <v>43</v>
      </c>
      <c r="M214" s="57">
        <v>17</v>
      </c>
      <c r="N214" s="57" t="s">
        <v>69</v>
      </c>
      <c r="AF214" s="61">
        <v>9896.75</v>
      </c>
      <c r="AY214" s="127"/>
      <c r="AZ214" s="57">
        <v>290</v>
      </c>
      <c r="BA214" s="57">
        <v>22</v>
      </c>
      <c r="BB214" s="62">
        <v>6385</v>
      </c>
      <c r="BC214" s="42">
        <f t="shared" si="4"/>
        <v>0.10362299083378775</v>
      </c>
    </row>
    <row r="215" spans="2:55" x14ac:dyDescent="0.25">
      <c r="B215" s="57" t="s">
        <v>66</v>
      </c>
      <c r="D215" s="57" t="s">
        <v>335</v>
      </c>
      <c r="E215" s="58"/>
      <c r="G215" s="142"/>
      <c r="H215" s="143"/>
      <c r="I215" s="76" t="s">
        <v>324</v>
      </c>
      <c r="J215" s="80" t="s">
        <v>188</v>
      </c>
      <c r="K215" s="80" t="s">
        <v>187</v>
      </c>
      <c r="L215" s="74"/>
      <c r="M215" s="79">
        <v>17</v>
      </c>
      <c r="N215" s="79" t="s">
        <v>69</v>
      </c>
      <c r="AB215" s="59"/>
      <c r="AF215" s="119">
        <v>5000</v>
      </c>
      <c r="AG215" s="61" t="s">
        <v>336</v>
      </c>
      <c r="AY215" s="128" t="s">
        <v>368</v>
      </c>
      <c r="AZ215" s="81"/>
      <c r="BA215" s="74"/>
      <c r="BB215" s="82"/>
      <c r="BC215" s="42">
        <f t="shared" si="4"/>
        <v>0</v>
      </c>
    </row>
    <row r="216" spans="2:55" x14ac:dyDescent="0.25">
      <c r="B216" s="57" t="s">
        <v>66</v>
      </c>
      <c r="D216" s="57" t="s">
        <v>872</v>
      </c>
      <c r="G216" s="125">
        <v>4700</v>
      </c>
      <c r="H216" s="126">
        <v>4799</v>
      </c>
      <c r="I216" s="60" t="s">
        <v>617</v>
      </c>
      <c r="J216" s="60" t="s">
        <v>607</v>
      </c>
      <c r="K216" s="60" t="s">
        <v>75</v>
      </c>
      <c r="L216" s="59">
        <v>58</v>
      </c>
      <c r="M216" s="57">
        <v>17</v>
      </c>
      <c r="N216" s="57" t="s">
        <v>69</v>
      </c>
      <c r="AF216" s="61">
        <v>20179.45</v>
      </c>
      <c r="AY216" s="127"/>
      <c r="AZ216" s="57">
        <v>592</v>
      </c>
      <c r="BA216" s="57">
        <v>22</v>
      </c>
      <c r="BB216" s="62">
        <v>13019</v>
      </c>
      <c r="BC216" s="42">
        <f t="shared" si="4"/>
        <v>0.21128703487315312</v>
      </c>
    </row>
    <row r="217" spans="2:55" x14ac:dyDescent="0.25">
      <c r="B217" s="57" t="s">
        <v>66</v>
      </c>
      <c r="D217" s="57" t="s">
        <v>872</v>
      </c>
      <c r="F217" s="57"/>
      <c r="G217" s="138">
        <v>3900</v>
      </c>
      <c r="H217" s="139">
        <v>4399</v>
      </c>
      <c r="I217" s="60" t="s">
        <v>618</v>
      </c>
      <c r="J217" s="60" t="s">
        <v>456</v>
      </c>
      <c r="K217" s="60" t="s">
        <v>619</v>
      </c>
      <c r="L217" s="59">
        <v>40</v>
      </c>
      <c r="M217" s="57">
        <v>17</v>
      </c>
      <c r="N217" s="57" t="s">
        <v>102</v>
      </c>
      <c r="AF217" s="61">
        <v>94883.25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37" t="s">
        <v>620</v>
      </c>
      <c r="AZ217" s="57">
        <v>3064.6156631486419</v>
      </c>
      <c r="BA217" s="57">
        <v>18.764180021490301</v>
      </c>
      <c r="BB217" s="57">
        <v>57505</v>
      </c>
      <c r="BC217" s="42">
        <f t="shared" si="4"/>
        <v>0.93325608267767657</v>
      </c>
    </row>
    <row r="218" spans="2:55" x14ac:dyDescent="0.25">
      <c r="B218" s="57" t="s">
        <v>66</v>
      </c>
      <c r="D218" s="57" t="s">
        <v>889</v>
      </c>
      <c r="G218" s="125">
        <v>1700</v>
      </c>
      <c r="H218" s="126">
        <v>1799</v>
      </c>
      <c r="I218" s="60" t="s">
        <v>621</v>
      </c>
      <c r="J218" s="60" t="s">
        <v>622</v>
      </c>
      <c r="K218" s="60" t="s">
        <v>75</v>
      </c>
      <c r="L218" s="59">
        <v>46</v>
      </c>
      <c r="M218" s="57">
        <v>17</v>
      </c>
      <c r="N218" s="57" t="s">
        <v>69</v>
      </c>
      <c r="AF218" s="61">
        <v>33267.65</v>
      </c>
      <c r="AY218" s="127"/>
      <c r="AZ218" s="57">
        <v>940.00801729924092</v>
      </c>
      <c r="BA218" s="57">
        <v>22.832783981636506</v>
      </c>
      <c r="BB218" s="62">
        <v>21463</v>
      </c>
      <c r="BC218" s="42">
        <f t="shared" si="4"/>
        <v>0.34832580301731975</v>
      </c>
    </row>
    <row r="219" spans="2:55" x14ac:dyDescent="0.25">
      <c r="B219" s="57" t="s">
        <v>66</v>
      </c>
      <c r="D219" s="57" t="s">
        <v>872</v>
      </c>
      <c r="G219" s="125">
        <v>12900</v>
      </c>
      <c r="H219" s="126">
        <v>13099</v>
      </c>
      <c r="I219" s="60" t="s">
        <v>623</v>
      </c>
      <c r="J219" s="60" t="s">
        <v>606</v>
      </c>
      <c r="K219" s="60" t="s">
        <v>607</v>
      </c>
      <c r="L219" s="59">
        <v>44.605655799425499</v>
      </c>
      <c r="M219" s="57">
        <v>17</v>
      </c>
      <c r="N219" s="57" t="s">
        <v>69</v>
      </c>
      <c r="AF219" s="61">
        <v>85590.659</v>
      </c>
      <c r="AY219" s="127"/>
      <c r="AZ219" s="57">
        <v>2509.9899999999998</v>
      </c>
      <c r="BA219" s="57">
        <v>22</v>
      </c>
      <c r="BB219" s="62">
        <v>55219.78</v>
      </c>
      <c r="BC219" s="42">
        <f t="shared" si="4"/>
        <v>0.89616895172807765</v>
      </c>
    </row>
    <row r="220" spans="2:55" x14ac:dyDescent="0.25">
      <c r="B220" s="57" t="s">
        <v>66</v>
      </c>
      <c r="D220" s="57" t="s">
        <v>889</v>
      </c>
      <c r="G220" s="125">
        <v>10800</v>
      </c>
      <c r="H220" s="126">
        <v>10899</v>
      </c>
      <c r="I220" s="60" t="s">
        <v>624</v>
      </c>
      <c r="J220" s="60" t="s">
        <v>621</v>
      </c>
      <c r="K220" s="60" t="s">
        <v>75</v>
      </c>
      <c r="L220" s="59">
        <v>39</v>
      </c>
      <c r="M220" s="57">
        <v>17</v>
      </c>
      <c r="N220" s="57" t="s">
        <v>69</v>
      </c>
      <c r="AF220" s="61">
        <v>7779.45</v>
      </c>
      <c r="AY220" s="127"/>
      <c r="AZ220" s="57">
        <v>251</v>
      </c>
      <c r="BA220" s="57">
        <v>20</v>
      </c>
      <c r="BB220" s="62">
        <v>5019</v>
      </c>
      <c r="BC220" s="42">
        <f t="shared" si="4"/>
        <v>8.145400015579965E-2</v>
      </c>
    </row>
    <row r="221" spans="2:55" x14ac:dyDescent="0.25">
      <c r="B221" s="22" t="s">
        <v>66</v>
      </c>
      <c r="C221" s="22"/>
      <c r="D221" s="22" t="s">
        <v>779</v>
      </c>
      <c r="E221" s="22"/>
      <c r="F221" s="27"/>
      <c r="G221" s="166">
        <v>4000</v>
      </c>
      <c r="H221" s="167">
        <v>4299</v>
      </c>
      <c r="I221" s="28" t="s">
        <v>625</v>
      </c>
      <c r="J221" s="28" t="s">
        <v>626</v>
      </c>
      <c r="K221" s="28" t="s">
        <v>627</v>
      </c>
      <c r="L221" s="29">
        <v>27.134689635845625</v>
      </c>
      <c r="M221" s="22">
        <v>18</v>
      </c>
      <c r="N221" s="22" t="s">
        <v>69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95575.727999999959</v>
      </c>
      <c r="AG221" s="43">
        <f>13210.29+74811.69</f>
        <v>88021.98000000001</v>
      </c>
      <c r="AH221" s="27" t="s">
        <v>868</v>
      </c>
      <c r="AI221" s="22"/>
      <c r="AJ221" s="29"/>
      <c r="AK221" s="43"/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81"/>
      <c r="AZ221" s="57">
        <v>2569.2399999999993</v>
      </c>
      <c r="BA221" s="57">
        <v>24</v>
      </c>
      <c r="BB221" s="62">
        <v>61661.759999999973</v>
      </c>
      <c r="BC221" s="42">
        <f t="shared" si="4"/>
        <v>1.0007166783516395</v>
      </c>
    </row>
    <row r="222" spans="2:55" x14ac:dyDescent="0.25">
      <c r="B222" s="22" t="s">
        <v>66</v>
      </c>
      <c r="C222" s="22"/>
      <c r="D222" s="22" t="s">
        <v>779</v>
      </c>
      <c r="E222" s="22"/>
      <c r="F222" s="27"/>
      <c r="G222" s="166">
        <v>4300</v>
      </c>
      <c r="H222" s="167">
        <v>4499</v>
      </c>
      <c r="I222" s="28" t="s">
        <v>628</v>
      </c>
      <c r="J222" s="28" t="s">
        <v>629</v>
      </c>
      <c r="K222" s="28" t="s">
        <v>629</v>
      </c>
      <c r="L222" s="29">
        <v>39</v>
      </c>
      <c r="M222" s="22">
        <v>18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86682.2</v>
      </c>
      <c r="AG222" s="43">
        <f>34296.11+61541.12</f>
        <v>95837.23000000001</v>
      </c>
      <c r="AH222" s="27" t="s">
        <v>868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2330.171576077842</v>
      </c>
      <c r="BA222" s="57">
        <v>23.999949434681369</v>
      </c>
      <c r="BB222" s="62">
        <v>55924</v>
      </c>
      <c r="BC222" s="42">
        <f t="shared" si="4"/>
        <v>0.90759782919165954</v>
      </c>
    </row>
    <row r="223" spans="2:55" x14ac:dyDescent="0.25">
      <c r="B223" s="22" t="s">
        <v>66</v>
      </c>
      <c r="C223" s="22"/>
      <c r="D223" s="22" t="s">
        <v>779</v>
      </c>
      <c r="E223" s="22"/>
      <c r="F223" s="27"/>
      <c r="G223" s="166">
        <v>2600</v>
      </c>
      <c r="H223" s="167">
        <v>2699</v>
      </c>
      <c r="I223" s="28" t="s">
        <v>626</v>
      </c>
      <c r="J223" s="28" t="s">
        <v>625</v>
      </c>
      <c r="K223" s="28" t="s">
        <v>283</v>
      </c>
      <c r="L223" s="29">
        <v>24</v>
      </c>
      <c r="M223" s="22">
        <v>18</v>
      </c>
      <c r="N223" s="22" t="s">
        <v>69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26379.45</v>
      </c>
      <c r="AG223" s="43" t="s">
        <v>873</v>
      </c>
      <c r="AH223" s="27" t="s">
        <v>868</v>
      </c>
      <c r="AI223" s="22"/>
      <c r="AJ223" s="29"/>
      <c r="AK223" s="43"/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81"/>
      <c r="AZ223" s="57">
        <v>740</v>
      </c>
      <c r="BA223" s="57">
        <v>23</v>
      </c>
      <c r="BB223" s="62">
        <v>17019</v>
      </c>
      <c r="BC223" s="42">
        <f t="shared" si="4"/>
        <v>0.27620355223182985</v>
      </c>
    </row>
    <row r="224" spans="2:55" x14ac:dyDescent="0.25">
      <c r="G224" s="125"/>
      <c r="H224" s="126"/>
      <c r="I224" s="60" t="s">
        <v>890</v>
      </c>
      <c r="J224" s="60" t="s">
        <v>891</v>
      </c>
      <c r="K224" s="60" t="s">
        <v>892</v>
      </c>
      <c r="M224" s="57">
        <v>18</v>
      </c>
      <c r="N224" s="57" t="s">
        <v>69</v>
      </c>
      <c r="AF224" s="61">
        <v>128000</v>
      </c>
      <c r="AI224" s="57" t="s">
        <v>159</v>
      </c>
      <c r="AJ224" s="59" t="s">
        <v>893</v>
      </c>
      <c r="AY224" s="127"/>
    </row>
    <row r="225" spans="2:55" x14ac:dyDescent="0.25">
      <c r="B225" s="22" t="s">
        <v>74</v>
      </c>
      <c r="C225" s="22"/>
      <c r="D225" s="22" t="s">
        <v>638</v>
      </c>
      <c r="E225" s="22"/>
      <c r="F225" s="22"/>
      <c r="G225" s="168">
        <v>100</v>
      </c>
      <c r="H225" s="169">
        <v>2599</v>
      </c>
      <c r="I225" s="28" t="s">
        <v>639</v>
      </c>
      <c r="J225" s="28" t="s">
        <v>632</v>
      </c>
      <c r="K225" s="28" t="s">
        <v>272</v>
      </c>
      <c r="L225" s="29">
        <v>40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738432.75</v>
      </c>
      <c r="AG225" s="43">
        <v>707823.65</v>
      </c>
      <c r="AH225" s="22" t="s">
        <v>761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20311</v>
      </c>
      <c r="BA225" s="57">
        <v>23</v>
      </c>
      <c r="BB225" s="57">
        <v>447535</v>
      </c>
      <c r="BC225" s="42">
        <f t="shared" ref="BC225:BC275" si="5">BB225/(5280*11.67)</f>
        <v>7.2631033990288492</v>
      </c>
    </row>
    <row r="226" spans="2:55" x14ac:dyDescent="0.25">
      <c r="B226" s="22" t="s">
        <v>66</v>
      </c>
      <c r="C226" s="22"/>
      <c r="D226" s="22" t="s">
        <v>320</v>
      </c>
      <c r="E226" s="26"/>
      <c r="F226" s="27"/>
      <c r="G226" s="129">
        <v>2100</v>
      </c>
      <c r="H226" s="130">
        <v>2199</v>
      </c>
      <c r="I226" s="28" t="s">
        <v>270</v>
      </c>
      <c r="J226" s="28" t="s">
        <v>271</v>
      </c>
      <c r="K226" s="28" t="s">
        <v>272</v>
      </c>
      <c r="L226" s="89">
        <v>28</v>
      </c>
      <c r="M226" s="22">
        <v>19</v>
      </c>
      <c r="N226" s="22" t="s">
        <v>69</v>
      </c>
      <c r="O226" s="22"/>
      <c r="P226" s="22"/>
      <c r="Q226" s="29"/>
      <c r="R226" s="29"/>
      <c r="S226" s="185"/>
      <c r="T226" s="29"/>
      <c r="U226" s="22"/>
      <c r="V226" s="29"/>
      <c r="W226" s="43"/>
      <c r="X226" s="43"/>
      <c r="Y226" s="43"/>
      <c r="Z226" s="43"/>
      <c r="AA226" s="43"/>
      <c r="AB226" s="22"/>
      <c r="AC226" s="43"/>
      <c r="AD226" s="43"/>
      <c r="AE226" s="22"/>
      <c r="AF226" s="43">
        <v>205271.15</v>
      </c>
      <c r="AG226" s="43">
        <v>3585.12</v>
      </c>
      <c r="AH226" s="27" t="s">
        <v>76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31" t="s">
        <v>781</v>
      </c>
      <c r="AZ226" s="22">
        <v>1488.00632597194</v>
      </c>
      <c r="BA226" s="22">
        <v>89</v>
      </c>
      <c r="BB226" s="44">
        <v>132433</v>
      </c>
      <c r="BC226" s="42">
        <f t="shared" si="5"/>
        <v>2.1492722858404094</v>
      </c>
    </row>
    <row r="227" spans="2:55" x14ac:dyDescent="0.25">
      <c r="B227" s="22" t="s">
        <v>66</v>
      </c>
      <c r="C227" s="22"/>
      <c r="D227" s="22" t="s">
        <v>352</v>
      </c>
      <c r="E227" s="26"/>
      <c r="F227" s="27"/>
      <c r="G227" s="129"/>
      <c r="H227" s="130"/>
      <c r="I227" s="28" t="s">
        <v>270</v>
      </c>
      <c r="J227" s="28" t="s">
        <v>204</v>
      </c>
      <c r="K227" s="28" t="s">
        <v>272</v>
      </c>
      <c r="L227" s="89"/>
      <c r="M227" s="22">
        <v>19</v>
      </c>
      <c r="N227" s="22" t="s">
        <v>69</v>
      </c>
      <c r="O227" s="22"/>
      <c r="P227" s="22"/>
      <c r="Q227" s="29"/>
      <c r="R227" s="29"/>
      <c r="S227" s="185"/>
      <c r="T227" s="29"/>
      <c r="U227" s="22"/>
      <c r="V227" s="29"/>
      <c r="W227" s="43"/>
      <c r="X227" s="43"/>
      <c r="Y227" s="43"/>
      <c r="Z227" s="43"/>
      <c r="AA227" s="43"/>
      <c r="AB227" s="22"/>
      <c r="AC227" s="43"/>
      <c r="AD227" s="43"/>
      <c r="AE227" s="22"/>
      <c r="AF227" s="43">
        <v>250000</v>
      </c>
      <c r="AG227" s="43">
        <f>305015.16+2866.55</f>
        <v>307881.70999999996</v>
      </c>
      <c r="AH227" s="27" t="s">
        <v>76</v>
      </c>
      <c r="AI227" s="22" t="s">
        <v>159</v>
      </c>
      <c r="AJ227" s="29" t="s">
        <v>341</v>
      </c>
      <c r="AK227" s="43">
        <v>86472.74</v>
      </c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31"/>
      <c r="AZ227" s="22"/>
      <c r="BA227" s="22"/>
      <c r="BB227" s="44"/>
      <c r="BC227" s="42">
        <f t="shared" si="5"/>
        <v>0</v>
      </c>
    </row>
    <row r="228" spans="2:55" x14ac:dyDescent="0.25">
      <c r="B228" s="22" t="s">
        <v>74</v>
      </c>
      <c r="C228" s="22"/>
      <c r="D228" s="22" t="s">
        <v>635</v>
      </c>
      <c r="E228" s="22"/>
      <c r="F228" s="27"/>
      <c r="G228" s="166">
        <v>1700</v>
      </c>
      <c r="H228" s="167">
        <v>2500</v>
      </c>
      <c r="I228" s="28" t="s">
        <v>636</v>
      </c>
      <c r="J228" s="28" t="s">
        <v>637</v>
      </c>
      <c r="K228" s="28"/>
      <c r="L228" s="29">
        <v>39</v>
      </c>
      <c r="M228" s="22">
        <v>19</v>
      </c>
      <c r="N228" s="22" t="s">
        <v>69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43">
        <v>239290.16249999998</v>
      </c>
      <c r="AG228" s="43">
        <v>242678.62</v>
      </c>
      <c r="AH228" s="27" t="s">
        <v>76</v>
      </c>
      <c r="AI228" s="22"/>
      <c r="AJ228" s="29"/>
      <c r="AK228" s="43"/>
      <c r="AL228" s="43"/>
      <c r="AM228" s="22"/>
      <c r="AN228" s="43"/>
      <c r="AO228" s="43"/>
      <c r="AP228" s="22"/>
      <c r="AQ228" s="43"/>
      <c r="AR228" s="43"/>
      <c r="AS228" s="22"/>
      <c r="AT228" s="43"/>
      <c r="AU228" s="43"/>
      <c r="AV228" s="22"/>
      <c r="AW228" s="22"/>
      <c r="AX228" s="22"/>
      <c r="AY228" s="181"/>
      <c r="AZ228" s="57">
        <v>4421</v>
      </c>
      <c r="BA228" s="57">
        <v>44.462719667805501</v>
      </c>
      <c r="BB228" s="62">
        <v>205841</v>
      </c>
      <c r="BC228" s="42">
        <f t="shared" si="5"/>
        <v>3.3406202124068449</v>
      </c>
    </row>
    <row r="229" spans="2:55" x14ac:dyDescent="0.25">
      <c r="B229" s="22" t="s">
        <v>74</v>
      </c>
      <c r="C229" s="22"/>
      <c r="D229" s="22" t="s">
        <v>630</v>
      </c>
      <c r="E229" s="22"/>
      <c r="F229" s="22"/>
      <c r="G229" s="168">
        <v>100</v>
      </c>
      <c r="H229" s="169">
        <v>1999</v>
      </c>
      <c r="I229" s="28" t="s">
        <v>631</v>
      </c>
      <c r="J229" s="28" t="s">
        <v>632</v>
      </c>
      <c r="K229" s="28" t="s">
        <v>633</v>
      </c>
      <c r="L229" s="29">
        <v>39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357432.89999999997</v>
      </c>
      <c r="AG229" s="43">
        <v>362956.32</v>
      </c>
      <c r="AH229" s="22" t="s">
        <v>801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10927.114809010551</v>
      </c>
      <c r="BA229" s="57">
        <v>19.82462926273724</v>
      </c>
      <c r="BB229" s="57">
        <v>216626</v>
      </c>
      <c r="BC229" s="42">
        <f t="shared" si="5"/>
        <v>3.515651372335177</v>
      </c>
    </row>
    <row r="230" spans="2:55" x14ac:dyDescent="0.25">
      <c r="B230" s="57" t="s">
        <v>66</v>
      </c>
      <c r="F230" s="57"/>
      <c r="G230" s="138">
        <v>510</v>
      </c>
      <c r="H230" s="139">
        <v>609</v>
      </c>
      <c r="I230" s="60" t="s">
        <v>269</v>
      </c>
      <c r="J230" s="60" t="s">
        <v>634</v>
      </c>
      <c r="K230" s="60" t="s">
        <v>268</v>
      </c>
      <c r="L230" s="59">
        <v>42.189344056135958</v>
      </c>
      <c r="M230" s="57">
        <v>19</v>
      </c>
      <c r="N230" s="57" t="s">
        <v>71</v>
      </c>
      <c r="AF230" s="61">
        <v>39174.777159077996</v>
      </c>
      <c r="AH230" s="57"/>
      <c r="AJ230" s="57"/>
      <c r="AK230" s="57"/>
      <c r="AL230" s="57"/>
      <c r="AN230" s="57"/>
      <c r="AO230" s="57"/>
      <c r="AQ230" s="57"/>
      <c r="AR230" s="57"/>
      <c r="AT230" s="57"/>
      <c r="AU230" s="57"/>
      <c r="AY230" s="127"/>
      <c r="AZ230" s="57">
        <v>840.76048022000009</v>
      </c>
      <c r="BA230" s="57">
        <v>28</v>
      </c>
      <c r="BB230" s="57">
        <v>23742.289187319999</v>
      </c>
      <c r="BC230" s="42">
        <f t="shared" si="5"/>
        <v>0.38531668204084546</v>
      </c>
    </row>
    <row r="231" spans="2:55" x14ac:dyDescent="0.25">
      <c r="B231" s="57" t="s">
        <v>66</v>
      </c>
      <c r="D231" s="57" t="s">
        <v>856</v>
      </c>
      <c r="G231" s="138">
        <v>9400</v>
      </c>
      <c r="H231" s="139">
        <v>9599</v>
      </c>
      <c r="I231" s="60" t="s">
        <v>640</v>
      </c>
      <c r="J231" s="60" t="s">
        <v>75</v>
      </c>
      <c r="K231" s="60" t="s">
        <v>75</v>
      </c>
      <c r="L231" s="59">
        <v>43</v>
      </c>
      <c r="M231" s="57">
        <v>20</v>
      </c>
      <c r="N231" s="57" t="s">
        <v>69</v>
      </c>
      <c r="AF231" s="61">
        <v>13398.2</v>
      </c>
      <c r="AG231" s="61" t="s">
        <v>857</v>
      </c>
      <c r="AY231" s="127"/>
      <c r="AZ231" s="57">
        <v>480</v>
      </c>
      <c r="BA231" s="57">
        <v>18</v>
      </c>
      <c r="BB231" s="62">
        <v>8644</v>
      </c>
      <c r="BC231" s="42">
        <f t="shared" si="5"/>
        <v>0.14028459401210044</v>
      </c>
    </row>
    <row r="232" spans="2:55" x14ac:dyDescent="0.25">
      <c r="B232" s="57" t="s">
        <v>66</v>
      </c>
      <c r="D232" s="57" t="s">
        <v>858</v>
      </c>
      <c r="G232" s="125">
        <v>4700</v>
      </c>
      <c r="H232" s="126">
        <v>4799</v>
      </c>
      <c r="I232" s="60" t="s">
        <v>641</v>
      </c>
      <c r="J232" s="60" t="s">
        <v>642</v>
      </c>
      <c r="K232" s="60" t="s">
        <v>75</v>
      </c>
      <c r="L232" s="59">
        <v>63</v>
      </c>
      <c r="M232" s="57">
        <v>20</v>
      </c>
      <c r="N232" s="57" t="s">
        <v>69</v>
      </c>
      <c r="AF232" s="61">
        <v>18905.350000000002</v>
      </c>
      <c r="AG232" s="61" t="s">
        <v>874</v>
      </c>
      <c r="AY232" s="127"/>
      <c r="AZ232" s="57">
        <v>554</v>
      </c>
      <c r="BA232" s="57">
        <v>22</v>
      </c>
      <c r="BB232" s="62">
        <v>12197</v>
      </c>
      <c r="BC232" s="42">
        <f t="shared" si="5"/>
        <v>0.19794669055594505</v>
      </c>
    </row>
    <row r="233" spans="2:55" x14ac:dyDescent="0.25">
      <c r="B233" s="57" t="s">
        <v>66</v>
      </c>
      <c r="D233" s="57" t="s">
        <v>858</v>
      </c>
      <c r="G233" s="125">
        <v>11700</v>
      </c>
      <c r="H233" s="126">
        <v>11799</v>
      </c>
      <c r="I233" s="60" t="s">
        <v>643</v>
      </c>
      <c r="J233" s="60" t="s">
        <v>273</v>
      </c>
      <c r="K233" s="60" t="s">
        <v>644</v>
      </c>
      <c r="L233" s="59">
        <v>67</v>
      </c>
      <c r="M233" s="57">
        <v>20</v>
      </c>
      <c r="N233" s="57" t="s">
        <v>69</v>
      </c>
      <c r="AF233" s="61">
        <v>20523.55</v>
      </c>
      <c r="AG233" s="61" t="s">
        <v>874</v>
      </c>
      <c r="AY233" s="127"/>
      <c r="AZ233" s="57">
        <v>552</v>
      </c>
      <c r="BA233" s="57">
        <v>24</v>
      </c>
      <c r="BB233" s="62">
        <v>13241</v>
      </c>
      <c r="BC233" s="42">
        <f t="shared" si="5"/>
        <v>0.21488990158655968</v>
      </c>
    </row>
    <row r="234" spans="2:55" x14ac:dyDescent="0.25">
      <c r="B234" s="57" t="s">
        <v>66</v>
      </c>
      <c r="D234" s="57" t="s">
        <v>856</v>
      </c>
      <c r="G234" s="138">
        <v>9700</v>
      </c>
      <c r="H234" s="139">
        <v>9799</v>
      </c>
      <c r="I234" s="60" t="s">
        <v>645</v>
      </c>
      <c r="J234" s="60" t="s">
        <v>646</v>
      </c>
      <c r="K234" s="60" t="s">
        <v>75</v>
      </c>
      <c r="L234" s="59">
        <v>68</v>
      </c>
      <c r="M234" s="57">
        <v>20</v>
      </c>
      <c r="N234" s="57" t="s">
        <v>69</v>
      </c>
      <c r="AF234" s="61">
        <v>4154</v>
      </c>
      <c r="AG234" s="61" t="s">
        <v>857</v>
      </c>
      <c r="AY234" s="127"/>
      <c r="AZ234" s="57">
        <v>168</v>
      </c>
      <c r="BA234" s="57">
        <v>16</v>
      </c>
      <c r="BB234" s="62">
        <v>2680</v>
      </c>
      <c r="BC234" s="42">
        <f t="shared" si="5"/>
        <v>4.3494066630313417E-2</v>
      </c>
    </row>
    <row r="235" spans="2:55" x14ac:dyDescent="0.25">
      <c r="B235" s="57" t="s">
        <v>66</v>
      </c>
      <c r="D235" s="57" t="s">
        <v>856</v>
      </c>
      <c r="G235" s="125">
        <v>5000</v>
      </c>
      <c r="H235" s="126">
        <v>5199</v>
      </c>
      <c r="I235" s="60" t="s">
        <v>646</v>
      </c>
      <c r="J235" s="60" t="s">
        <v>647</v>
      </c>
      <c r="K235" s="60" t="s">
        <v>75</v>
      </c>
      <c r="L235" s="59">
        <v>67</v>
      </c>
      <c r="M235" s="57">
        <v>20</v>
      </c>
      <c r="N235" s="57" t="s">
        <v>69</v>
      </c>
      <c r="AF235" s="61">
        <v>37351.9</v>
      </c>
      <c r="AG235" s="61" t="s">
        <v>857</v>
      </c>
      <c r="AY235" s="127"/>
      <c r="AZ235" s="57">
        <v>1064</v>
      </c>
      <c r="BA235" s="57">
        <v>23</v>
      </c>
      <c r="BB235" s="62">
        <v>24098</v>
      </c>
      <c r="BC235" s="42">
        <f t="shared" si="5"/>
        <v>0.39108955882734803</v>
      </c>
    </row>
    <row r="236" spans="2:55" x14ac:dyDescent="0.25">
      <c r="B236" s="57" t="s">
        <v>66</v>
      </c>
      <c r="D236" s="57" t="s">
        <v>856</v>
      </c>
      <c r="G236" s="138">
        <v>9600</v>
      </c>
      <c r="H236" s="139">
        <v>9699</v>
      </c>
      <c r="I236" s="60" t="s">
        <v>648</v>
      </c>
      <c r="J236" s="60" t="s">
        <v>649</v>
      </c>
      <c r="K236" s="60" t="s">
        <v>75</v>
      </c>
      <c r="L236" s="59">
        <v>68</v>
      </c>
      <c r="M236" s="57">
        <v>20</v>
      </c>
      <c r="N236" s="57" t="s">
        <v>69</v>
      </c>
      <c r="AF236" s="61">
        <v>4388.05</v>
      </c>
      <c r="AG236" s="61" t="s">
        <v>857</v>
      </c>
      <c r="AY236" s="127"/>
      <c r="AZ236" s="57">
        <v>157</v>
      </c>
      <c r="BA236" s="57">
        <v>18</v>
      </c>
      <c r="BB236" s="62">
        <v>2831</v>
      </c>
      <c r="BC236" s="42">
        <f t="shared" si="5"/>
        <v>4.5944665160603464E-2</v>
      </c>
    </row>
    <row r="237" spans="2:55" x14ac:dyDescent="0.25">
      <c r="B237" s="57" t="s">
        <v>66</v>
      </c>
      <c r="D237" s="57" t="s">
        <v>856</v>
      </c>
      <c r="G237" s="125">
        <v>9806</v>
      </c>
      <c r="H237" s="126">
        <v>10099</v>
      </c>
      <c r="I237" s="60" t="s">
        <v>650</v>
      </c>
      <c r="J237" s="60" t="s">
        <v>150</v>
      </c>
      <c r="K237" s="60" t="s">
        <v>651</v>
      </c>
      <c r="L237" s="59">
        <v>43</v>
      </c>
      <c r="M237" s="57">
        <v>20</v>
      </c>
      <c r="N237" s="57" t="s">
        <v>69</v>
      </c>
      <c r="AF237" s="61">
        <v>48642.1</v>
      </c>
      <c r="AG237" s="61">
        <f>19877.27+19227</f>
        <v>39104.270000000004</v>
      </c>
      <c r="AY237" s="127"/>
      <c r="AZ237" s="57">
        <v>923</v>
      </c>
      <c r="BA237" s="57">
        <v>34</v>
      </c>
      <c r="BB237" s="62">
        <v>31382</v>
      </c>
      <c r="BC237" s="42">
        <f t="shared" si="5"/>
        <v>0.50930253693749838</v>
      </c>
    </row>
    <row r="238" spans="2:55" x14ac:dyDescent="0.25">
      <c r="B238" s="57" t="s">
        <v>66</v>
      </c>
      <c r="D238" s="57" t="s">
        <v>858</v>
      </c>
      <c r="G238" s="125">
        <v>12300</v>
      </c>
      <c r="H238" s="126">
        <v>12399</v>
      </c>
      <c r="I238" s="60" t="s">
        <v>652</v>
      </c>
      <c r="J238" s="60" t="s">
        <v>644</v>
      </c>
      <c r="K238" s="60" t="s">
        <v>75</v>
      </c>
      <c r="L238" s="59">
        <v>28</v>
      </c>
      <c r="M238" s="57">
        <v>20</v>
      </c>
      <c r="N238" s="57" t="s">
        <v>69</v>
      </c>
      <c r="AF238" s="61">
        <v>8188.6500000000005</v>
      </c>
      <c r="AG238" s="61" t="s">
        <v>874</v>
      </c>
      <c r="AY238" s="127"/>
      <c r="AZ238" s="57">
        <v>240</v>
      </c>
      <c r="BA238" s="57">
        <v>22</v>
      </c>
      <c r="BB238" s="62">
        <v>5283</v>
      </c>
      <c r="BC238" s="42">
        <f t="shared" si="5"/>
        <v>8.5738490301472306E-2</v>
      </c>
    </row>
    <row r="239" spans="2:55" x14ac:dyDescent="0.25">
      <c r="B239" s="57" t="s">
        <v>66</v>
      </c>
      <c r="D239" s="57" t="s">
        <v>856</v>
      </c>
      <c r="G239" s="125">
        <v>5100</v>
      </c>
      <c r="H239" s="126">
        <v>5299</v>
      </c>
      <c r="I239" s="60" t="s">
        <v>653</v>
      </c>
      <c r="J239" s="60" t="s">
        <v>650</v>
      </c>
      <c r="K239" s="60" t="s">
        <v>75</v>
      </c>
      <c r="L239" s="59">
        <v>39</v>
      </c>
      <c r="M239" s="57">
        <v>20</v>
      </c>
      <c r="N239" s="57" t="s">
        <v>69</v>
      </c>
      <c r="AF239" s="61">
        <v>13399.75</v>
      </c>
      <c r="AG239" s="61" t="s">
        <v>857</v>
      </c>
      <c r="AY239" s="127"/>
      <c r="AZ239" s="57">
        <v>480</v>
      </c>
      <c r="BA239" s="57">
        <v>18</v>
      </c>
      <c r="BB239" s="62">
        <v>8645</v>
      </c>
      <c r="BC239" s="42">
        <f t="shared" si="5"/>
        <v>0.1403008231414401</v>
      </c>
    </row>
    <row r="240" spans="2:55" x14ac:dyDescent="0.25">
      <c r="B240" s="57" t="s">
        <v>74</v>
      </c>
      <c r="E240" s="58"/>
      <c r="G240" s="142">
        <v>2000</v>
      </c>
      <c r="H240" s="143">
        <v>4000</v>
      </c>
      <c r="I240" s="83" t="s">
        <v>190</v>
      </c>
      <c r="J240" s="83" t="s">
        <v>191</v>
      </c>
      <c r="K240" s="83" t="s">
        <v>191</v>
      </c>
      <c r="L240" s="84">
        <v>62</v>
      </c>
      <c r="M240" s="85">
        <v>20</v>
      </c>
      <c r="N240" s="85" t="s">
        <v>102</v>
      </c>
      <c r="AB240" s="59">
        <v>0</v>
      </c>
      <c r="AF240" s="144">
        <v>245286.31049999999</v>
      </c>
      <c r="AY240" s="145" t="s">
        <v>192</v>
      </c>
      <c r="AZ240" s="86">
        <v>8744.61</v>
      </c>
      <c r="BA240" s="84">
        <v>17</v>
      </c>
      <c r="BB240" s="87">
        <v>148658.37</v>
      </c>
      <c r="BC240" s="42">
        <f t="shared" si="5"/>
        <v>2.4125959141543976</v>
      </c>
    </row>
    <row r="241" spans="2:55" x14ac:dyDescent="0.25">
      <c r="B241" s="57" t="s">
        <v>66</v>
      </c>
      <c r="D241" s="57" t="s">
        <v>858</v>
      </c>
      <c r="G241" s="125">
        <v>11400</v>
      </c>
      <c r="H241" s="126">
        <v>11799</v>
      </c>
      <c r="I241" s="60" t="s">
        <v>642</v>
      </c>
      <c r="J241" s="60" t="s">
        <v>644</v>
      </c>
      <c r="K241" s="60" t="s">
        <v>654</v>
      </c>
      <c r="L241" s="59">
        <v>54</v>
      </c>
      <c r="M241" s="57">
        <v>20</v>
      </c>
      <c r="N241" s="57" t="s">
        <v>69</v>
      </c>
      <c r="AF241" s="61">
        <v>62271.25</v>
      </c>
      <c r="AG241" s="61" t="s">
        <v>874</v>
      </c>
      <c r="AY241" s="127"/>
      <c r="AZ241" s="57">
        <v>1674</v>
      </c>
      <c r="BA241" s="57">
        <v>24</v>
      </c>
      <c r="BB241" s="62">
        <v>40175</v>
      </c>
      <c r="BC241" s="42">
        <f t="shared" si="5"/>
        <v>0.65200527122120955</v>
      </c>
    </row>
    <row r="242" spans="2:55" x14ac:dyDescent="0.25">
      <c r="B242" s="57" t="s">
        <v>66</v>
      </c>
      <c r="D242" s="57" t="s">
        <v>858</v>
      </c>
      <c r="G242" s="125">
        <v>4400</v>
      </c>
      <c r="H242" s="126">
        <v>4599</v>
      </c>
      <c r="I242" s="60" t="s">
        <v>644</v>
      </c>
      <c r="J242" s="60" t="s">
        <v>655</v>
      </c>
      <c r="K242" s="60" t="s">
        <v>654</v>
      </c>
      <c r="L242" s="59">
        <v>45</v>
      </c>
      <c r="M242" s="57">
        <v>20</v>
      </c>
      <c r="N242" s="57" t="s">
        <v>69</v>
      </c>
      <c r="AF242" s="61">
        <v>84561.8</v>
      </c>
      <c r="AG242" s="61">
        <v>41474.370000000003</v>
      </c>
      <c r="AY242" s="127"/>
      <c r="AZ242" s="57">
        <v>2273</v>
      </c>
      <c r="BA242" s="57">
        <v>24</v>
      </c>
      <c r="BB242" s="62">
        <v>54556</v>
      </c>
      <c r="BC242" s="42">
        <f t="shared" si="5"/>
        <v>0.88539638025499212</v>
      </c>
    </row>
    <row r="243" spans="2:55" x14ac:dyDescent="0.25">
      <c r="B243" s="57" t="s">
        <v>66</v>
      </c>
      <c r="D243" s="57" t="s">
        <v>856</v>
      </c>
      <c r="G243" s="125">
        <v>5400</v>
      </c>
      <c r="H243" s="126">
        <v>5499</v>
      </c>
      <c r="I243" s="60" t="s">
        <v>656</v>
      </c>
      <c r="J243" s="60" t="s">
        <v>651</v>
      </c>
      <c r="K243" s="60" t="s">
        <v>75</v>
      </c>
      <c r="L243" s="59">
        <v>38</v>
      </c>
      <c r="M243" s="57">
        <v>20</v>
      </c>
      <c r="N243" s="57" t="s">
        <v>69</v>
      </c>
      <c r="AF243" s="61">
        <v>4149.3500000000004</v>
      </c>
      <c r="AG243" s="61" t="s">
        <v>857</v>
      </c>
      <c r="AY243" s="127"/>
      <c r="AZ243" s="57">
        <v>149</v>
      </c>
      <c r="BA243" s="57">
        <v>18</v>
      </c>
      <c r="BB243" s="62">
        <v>2677</v>
      </c>
      <c r="BC243" s="42">
        <f t="shared" si="5"/>
        <v>4.3445379242294413E-2</v>
      </c>
    </row>
    <row r="244" spans="2:55" x14ac:dyDescent="0.25">
      <c r="B244" s="57" t="s">
        <v>66</v>
      </c>
      <c r="D244" s="57" t="s">
        <v>856</v>
      </c>
      <c r="G244" s="125">
        <v>5000</v>
      </c>
      <c r="H244" s="126">
        <v>5399</v>
      </c>
      <c r="I244" s="60" t="s">
        <v>651</v>
      </c>
      <c r="J244" s="60" t="s">
        <v>650</v>
      </c>
      <c r="K244" s="60" t="s">
        <v>657</v>
      </c>
      <c r="L244" s="59">
        <v>26</v>
      </c>
      <c r="M244" s="57">
        <v>20</v>
      </c>
      <c r="N244" s="57" t="s">
        <v>69</v>
      </c>
      <c r="AF244" s="61">
        <v>68736.3</v>
      </c>
      <c r="AG244" s="61" t="s">
        <v>857</v>
      </c>
      <c r="AY244" s="127"/>
      <c r="AZ244" s="57">
        <v>1958</v>
      </c>
      <c r="BA244" s="57">
        <v>23</v>
      </c>
      <c r="BB244" s="62">
        <v>44346</v>
      </c>
      <c r="BC244" s="42">
        <f t="shared" si="5"/>
        <v>0.71969696969696972</v>
      </c>
    </row>
    <row r="245" spans="2:55" x14ac:dyDescent="0.25">
      <c r="B245" s="57" t="s">
        <v>66</v>
      </c>
      <c r="D245" s="57" t="s">
        <v>856</v>
      </c>
      <c r="G245" s="125">
        <v>4600</v>
      </c>
      <c r="H245" s="126">
        <v>4699</v>
      </c>
      <c r="I245" s="60" t="s">
        <v>658</v>
      </c>
      <c r="J245" s="60" t="s">
        <v>642</v>
      </c>
      <c r="K245" s="60" t="s">
        <v>75</v>
      </c>
      <c r="L245" s="59">
        <v>58</v>
      </c>
      <c r="M245" s="57">
        <v>20</v>
      </c>
      <c r="N245" s="57" t="s">
        <v>69</v>
      </c>
      <c r="AF245" s="61">
        <v>10583.4</v>
      </c>
      <c r="AG245" s="61" t="s">
        <v>857</v>
      </c>
      <c r="AY245" s="127"/>
      <c r="AZ245" s="57">
        <v>310</v>
      </c>
      <c r="BA245" s="57">
        <v>22</v>
      </c>
      <c r="BB245" s="62">
        <v>6828</v>
      </c>
      <c r="BC245" s="42">
        <f t="shared" si="5"/>
        <v>0.11081249513126121</v>
      </c>
    </row>
    <row r="246" spans="2:55" x14ac:dyDescent="0.25">
      <c r="B246" s="57" t="s">
        <v>66</v>
      </c>
      <c r="D246" s="57" t="s">
        <v>831</v>
      </c>
      <c r="G246" s="138">
        <v>4700</v>
      </c>
      <c r="H246" s="139">
        <v>4799</v>
      </c>
      <c r="I246" s="60" t="s">
        <v>659</v>
      </c>
      <c r="J246" s="60" t="s">
        <v>660</v>
      </c>
      <c r="K246" s="60" t="s">
        <v>661</v>
      </c>
      <c r="L246" s="59">
        <v>20</v>
      </c>
      <c r="M246" s="57">
        <v>21</v>
      </c>
      <c r="N246" s="57" t="s">
        <v>69</v>
      </c>
      <c r="AF246" s="61">
        <v>50263.4</v>
      </c>
      <c r="AY246" s="127"/>
      <c r="AZ246" s="57">
        <v>1158</v>
      </c>
      <c r="BA246" s="57">
        <v>28</v>
      </c>
      <c r="BB246" s="62">
        <v>32428</v>
      </c>
      <c r="BC246" s="42">
        <f t="shared" si="5"/>
        <v>0.52627820622679233</v>
      </c>
    </row>
    <row r="247" spans="2:55" x14ac:dyDescent="0.25">
      <c r="B247" s="57" t="s">
        <v>66</v>
      </c>
      <c r="D247" s="57" t="s">
        <v>831</v>
      </c>
      <c r="G247" s="138">
        <v>400</v>
      </c>
      <c r="H247" s="139">
        <v>599</v>
      </c>
      <c r="I247" s="60" t="s">
        <v>662</v>
      </c>
      <c r="J247" s="60" t="s">
        <v>663</v>
      </c>
      <c r="K247" s="60" t="s">
        <v>206</v>
      </c>
      <c r="L247" s="59">
        <v>14</v>
      </c>
      <c r="M247" s="57">
        <v>21</v>
      </c>
      <c r="N247" s="57" t="s">
        <v>69</v>
      </c>
      <c r="AF247" s="61">
        <v>27952.7</v>
      </c>
      <c r="AY247" s="127"/>
      <c r="AZ247" s="57">
        <v>897</v>
      </c>
      <c r="BA247" s="57">
        <v>20</v>
      </c>
      <c r="BB247" s="62">
        <v>18034</v>
      </c>
      <c r="BC247" s="42">
        <f t="shared" si="5"/>
        <v>0.29267611851159409</v>
      </c>
    </row>
    <row r="248" spans="2:55" x14ac:dyDescent="0.25">
      <c r="B248" s="57" t="s">
        <v>66</v>
      </c>
      <c r="D248" s="57" t="s">
        <v>832</v>
      </c>
      <c r="E248" s="58"/>
      <c r="F248" s="34"/>
      <c r="G248" s="121">
        <v>6900</v>
      </c>
      <c r="H248" s="122">
        <v>6999</v>
      </c>
      <c r="I248" s="67" t="s">
        <v>274</v>
      </c>
      <c r="J248" s="67" t="s">
        <v>275</v>
      </c>
      <c r="K248" s="67" t="s">
        <v>276</v>
      </c>
      <c r="L248" s="84">
        <v>41</v>
      </c>
      <c r="M248" s="57">
        <v>21</v>
      </c>
      <c r="N248" s="57" t="s">
        <v>69</v>
      </c>
      <c r="Q248" s="59"/>
      <c r="R248" s="59"/>
      <c r="S248" s="63"/>
      <c r="T248" s="59"/>
      <c r="V248" s="59"/>
      <c r="W248" s="61"/>
      <c r="X248" s="61"/>
      <c r="Y248" s="61"/>
      <c r="Z248" s="61"/>
      <c r="AA248" s="61"/>
      <c r="AC248" s="61"/>
      <c r="AD248" s="61"/>
      <c r="AF248" s="61">
        <v>8712.5500000000011</v>
      </c>
      <c r="AG248" s="106"/>
      <c r="AH248" s="34"/>
      <c r="AW248" s="61"/>
      <c r="AX248" s="61"/>
      <c r="AY248" s="124" t="s">
        <v>369</v>
      </c>
      <c r="AZ248" s="57">
        <v>312.261511855001</v>
      </c>
      <c r="BA248" s="57">
        <v>18</v>
      </c>
      <c r="BB248" s="62">
        <v>5621</v>
      </c>
      <c r="BC248" s="42">
        <f t="shared" si="5"/>
        <v>9.1223936018280494E-2</v>
      </c>
    </row>
    <row r="249" spans="2:55" x14ac:dyDescent="0.3">
      <c r="B249" s="30" t="s">
        <v>66</v>
      </c>
      <c r="C249" s="30"/>
      <c r="D249" s="30" t="s">
        <v>163</v>
      </c>
      <c r="E249" s="31">
        <v>43282</v>
      </c>
      <c r="F249" s="40"/>
      <c r="G249" s="151">
        <v>200</v>
      </c>
      <c r="H249" s="152">
        <v>499</v>
      </c>
      <c r="I249" s="33" t="s">
        <v>152</v>
      </c>
      <c r="J249" s="33" t="s">
        <v>107</v>
      </c>
      <c r="K249" s="33" t="s">
        <v>153</v>
      </c>
      <c r="L249" s="37">
        <v>51.000785790292213</v>
      </c>
      <c r="M249" s="30">
        <v>21</v>
      </c>
      <c r="N249" s="57" t="s">
        <v>69</v>
      </c>
      <c r="AB249" s="59">
        <v>6</v>
      </c>
      <c r="AF249" s="61">
        <v>91627.5</v>
      </c>
      <c r="AI249" s="57" t="s">
        <v>97</v>
      </c>
      <c r="AK249" s="61">
        <v>91627.5</v>
      </c>
      <c r="AL249" s="61" t="str">
        <f>IF(AG249="","",AG249)</f>
        <v/>
      </c>
      <c r="AY249" s="128" t="s">
        <v>154</v>
      </c>
      <c r="AZ249" s="62">
        <v>2545.255317786271</v>
      </c>
      <c r="BA249" s="62">
        <v>23.999556969054293</v>
      </c>
      <c r="BB249" s="41">
        <v>61085</v>
      </c>
      <c r="BC249" s="42">
        <f t="shared" si="5"/>
        <v>0.99135636571369223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400</v>
      </c>
      <c r="H250" s="152">
        <v>599</v>
      </c>
      <c r="I250" s="33" t="s">
        <v>155</v>
      </c>
      <c r="J250" s="33" t="s">
        <v>152</v>
      </c>
      <c r="K250" s="33" t="s">
        <v>75</v>
      </c>
      <c r="L250" s="37">
        <v>29.241756905965417</v>
      </c>
      <c r="M250" s="30">
        <v>21</v>
      </c>
      <c r="N250" s="57" t="s">
        <v>69</v>
      </c>
      <c r="AB250" s="57">
        <v>0</v>
      </c>
      <c r="AF250" s="61">
        <v>71077.679999999993</v>
      </c>
      <c r="AI250" s="57" t="s">
        <v>97</v>
      </c>
      <c r="AK250" s="61">
        <v>71077.679999999993</v>
      </c>
      <c r="AL250" s="61" t="str">
        <f>IF(AG250="","",AG250)</f>
        <v/>
      </c>
      <c r="AY250" s="128"/>
      <c r="AZ250" s="57">
        <v>1974.3799999999999</v>
      </c>
      <c r="BA250" s="57">
        <v>24</v>
      </c>
      <c r="BB250" s="41">
        <v>47385.119999999995</v>
      </c>
      <c r="BC250" s="42">
        <f t="shared" si="5"/>
        <v>0.76901924125574506</v>
      </c>
    </row>
    <row r="251" spans="2:55" x14ac:dyDescent="0.25">
      <c r="B251" s="57" t="s">
        <v>66</v>
      </c>
      <c r="D251" s="57" t="s">
        <v>831</v>
      </c>
      <c r="G251" s="138">
        <v>500</v>
      </c>
      <c r="H251" s="139">
        <v>599</v>
      </c>
      <c r="I251" s="60" t="s">
        <v>664</v>
      </c>
      <c r="J251" s="60" t="s">
        <v>665</v>
      </c>
      <c r="K251" s="60" t="s">
        <v>661</v>
      </c>
      <c r="L251" s="59">
        <v>25</v>
      </c>
      <c r="M251" s="57">
        <v>21</v>
      </c>
      <c r="N251" s="57" t="s">
        <v>69</v>
      </c>
      <c r="AF251" s="61">
        <v>52331.1</v>
      </c>
      <c r="AY251" s="127"/>
      <c r="AZ251" s="57">
        <v>1407</v>
      </c>
      <c r="BA251" s="57">
        <v>24</v>
      </c>
      <c r="BB251" s="62">
        <v>33762</v>
      </c>
      <c r="BC251" s="42">
        <f t="shared" si="5"/>
        <v>0.54792786476591104</v>
      </c>
    </row>
    <row r="252" spans="2:55" x14ac:dyDescent="0.3">
      <c r="B252" s="30"/>
      <c r="C252" s="30"/>
      <c r="D252" s="30"/>
      <c r="E252" s="31">
        <v>42917</v>
      </c>
      <c r="F252" s="32"/>
      <c r="G252" s="121"/>
      <c r="H252" s="122"/>
      <c r="I252" s="33" t="s">
        <v>114</v>
      </c>
      <c r="J252" s="33" t="s">
        <v>115</v>
      </c>
      <c r="K252" s="33" t="s">
        <v>75</v>
      </c>
      <c r="L252" s="37"/>
      <c r="M252" s="30">
        <v>21</v>
      </c>
      <c r="N252" s="30" t="s">
        <v>69</v>
      </c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6">
        <v>27956</v>
      </c>
      <c r="AG252" s="36"/>
      <c r="AH252" s="32"/>
      <c r="AI252" s="57" t="s">
        <v>142</v>
      </c>
      <c r="AJ252" s="37"/>
      <c r="AK252" s="36"/>
      <c r="AL252" s="36"/>
      <c r="AM252" s="30"/>
      <c r="AN252" s="36"/>
      <c r="AO252" s="36"/>
      <c r="AP252" s="30"/>
      <c r="AQ252" s="36"/>
      <c r="AR252" s="36"/>
      <c r="AS252" s="30"/>
      <c r="AT252" s="36"/>
      <c r="AU252" s="36"/>
      <c r="AV252" s="30"/>
      <c r="AW252" s="30"/>
      <c r="AX252" s="30"/>
      <c r="AY252" s="153" t="s">
        <v>166</v>
      </c>
      <c r="AZ252" s="30"/>
      <c r="BA252" s="30"/>
      <c r="BB252" s="41">
        <v>16943</v>
      </c>
      <c r="BC252" s="42">
        <f t="shared" si="5"/>
        <v>0.27497013840201501</v>
      </c>
    </row>
    <row r="253" spans="2:55" x14ac:dyDescent="0.3">
      <c r="B253" s="30"/>
      <c r="C253" s="30"/>
      <c r="D253" s="30"/>
      <c r="E253" s="31">
        <v>42917</v>
      </c>
      <c r="F253" s="32"/>
      <c r="G253" s="121"/>
      <c r="H253" s="122"/>
      <c r="I253" s="33" t="s">
        <v>109</v>
      </c>
      <c r="J253" s="33" t="s">
        <v>110</v>
      </c>
      <c r="K253" s="33" t="s">
        <v>111</v>
      </c>
      <c r="L253" s="37"/>
      <c r="M253" s="30">
        <v>21</v>
      </c>
      <c r="N253" s="30" t="s">
        <v>69</v>
      </c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6">
        <v>57107</v>
      </c>
      <c r="AG253" s="36"/>
      <c r="AH253" s="32"/>
      <c r="AI253" s="30" t="s">
        <v>112</v>
      </c>
      <c r="AJ253" s="37" t="s">
        <v>113</v>
      </c>
      <c r="AK253" s="36">
        <v>50000</v>
      </c>
      <c r="AL253" s="36"/>
      <c r="AM253" s="30"/>
      <c r="AN253" s="36"/>
      <c r="AO253" s="36"/>
      <c r="AP253" s="30"/>
      <c r="AQ253" s="36"/>
      <c r="AR253" s="36"/>
      <c r="AS253" s="30"/>
      <c r="AT253" s="36"/>
      <c r="AU253" s="36"/>
      <c r="AV253" s="30"/>
      <c r="AW253" s="30"/>
      <c r="AX253" s="30"/>
      <c r="AY253" s="153" t="s">
        <v>166</v>
      </c>
      <c r="AZ253" s="30"/>
      <c r="BA253" s="30"/>
      <c r="BB253" s="41">
        <v>34610</v>
      </c>
      <c r="BC253" s="42">
        <f t="shared" si="5"/>
        <v>0.56169016644595049</v>
      </c>
    </row>
    <row r="254" spans="2:55" x14ac:dyDescent="0.3">
      <c r="B254" s="30" t="s">
        <v>66</v>
      </c>
      <c r="C254" s="30"/>
      <c r="D254" s="30" t="s">
        <v>163</v>
      </c>
      <c r="E254" s="31">
        <v>43282</v>
      </c>
      <c r="F254" s="40"/>
      <c r="G254" s="151">
        <v>6700</v>
      </c>
      <c r="H254" s="152">
        <v>6799</v>
      </c>
      <c r="I254" s="33" t="s">
        <v>156</v>
      </c>
      <c r="J254" s="33" t="s">
        <v>152</v>
      </c>
      <c r="K254" s="33" t="s">
        <v>155</v>
      </c>
      <c r="L254" s="37">
        <v>2</v>
      </c>
      <c r="M254" s="30">
        <v>21</v>
      </c>
      <c r="N254" s="57" t="s">
        <v>69</v>
      </c>
      <c r="AB254" s="59">
        <v>0</v>
      </c>
      <c r="AF254" s="61">
        <v>14709.600000000002</v>
      </c>
      <c r="AI254" s="57" t="s">
        <v>97</v>
      </c>
      <c r="AK254" s="61">
        <v>14709.600000000002</v>
      </c>
      <c r="AL254" s="61" t="str">
        <f>IF(AG254="","",AG254)</f>
        <v/>
      </c>
      <c r="AY254" s="128"/>
      <c r="AZ254" s="62">
        <v>408.6</v>
      </c>
      <c r="BA254" s="62">
        <v>24.000000000000004</v>
      </c>
      <c r="BB254" s="41">
        <v>9806.4000000000015</v>
      </c>
      <c r="BC254" s="42">
        <f t="shared" si="5"/>
        <v>0.15914933395653194</v>
      </c>
    </row>
    <row r="255" spans="2:55" ht="14.4" thickBot="1" x14ac:dyDescent="0.35">
      <c r="B255" s="30" t="s">
        <v>66</v>
      </c>
      <c r="C255" s="30"/>
      <c r="D255" s="30" t="s">
        <v>163</v>
      </c>
      <c r="E255" s="31">
        <v>43282</v>
      </c>
      <c r="F255" s="40"/>
      <c r="G255" s="151">
        <v>6500</v>
      </c>
      <c r="H255" s="152">
        <v>6699</v>
      </c>
      <c r="I255" s="33" t="s">
        <v>156</v>
      </c>
      <c r="J255" s="33" t="s">
        <v>152</v>
      </c>
      <c r="K255" s="33" t="s">
        <v>157</v>
      </c>
      <c r="L255" s="37">
        <v>53.977723345801195</v>
      </c>
      <c r="M255" s="30">
        <v>21</v>
      </c>
      <c r="N255" s="57" t="s">
        <v>69</v>
      </c>
      <c r="AB255" s="57">
        <v>4</v>
      </c>
      <c r="AF255" s="61">
        <v>45316.5</v>
      </c>
      <c r="AI255" s="57" t="s">
        <v>97</v>
      </c>
      <c r="AK255" s="61">
        <v>45316.5</v>
      </c>
      <c r="AL255" s="61" t="str">
        <f>IF(AG255="","",AG255)</f>
        <v/>
      </c>
      <c r="AY255" s="128"/>
      <c r="AZ255" s="57">
        <v>1316.5660123774539</v>
      </c>
      <c r="BA255" s="57">
        <v>22.94681749033229</v>
      </c>
      <c r="BB255" s="41">
        <v>30211</v>
      </c>
      <c r="BC255" s="42">
        <f t="shared" si="5"/>
        <v>0.49029822648074578</v>
      </c>
    </row>
    <row r="256" spans="2:55" x14ac:dyDescent="0.25">
      <c r="B256" s="57" t="s">
        <v>66</v>
      </c>
      <c r="D256" s="57" t="s">
        <v>832</v>
      </c>
      <c r="F256" s="57"/>
      <c r="G256" s="212">
        <v>200</v>
      </c>
      <c r="H256" s="213">
        <v>399</v>
      </c>
      <c r="I256" s="60" t="s">
        <v>276</v>
      </c>
      <c r="J256" s="60" t="s">
        <v>275</v>
      </c>
      <c r="K256" s="60" t="s">
        <v>277</v>
      </c>
      <c r="L256" s="84">
        <v>52.759037111334003</v>
      </c>
      <c r="M256" s="57">
        <v>21</v>
      </c>
      <c r="N256" s="57" t="s">
        <v>69</v>
      </c>
      <c r="AF256" s="61">
        <v>38633.75</v>
      </c>
      <c r="AH256" s="57"/>
      <c r="AQ256" s="57"/>
      <c r="AR256" s="57"/>
      <c r="AT256" s="57"/>
      <c r="AU256" s="57"/>
      <c r="AY256" s="124" t="s">
        <v>370</v>
      </c>
      <c r="AZ256" s="57">
        <v>1704.5485143992798</v>
      </c>
      <c r="BA256" s="57">
        <v>14.622640417356566</v>
      </c>
      <c r="BB256" s="62">
        <v>24925</v>
      </c>
      <c r="BC256" s="42">
        <f t="shared" si="5"/>
        <v>0.40451104879125444</v>
      </c>
    </row>
    <row r="257" spans="2:55" x14ac:dyDescent="0.25">
      <c r="B257" s="57" t="s">
        <v>66</v>
      </c>
      <c r="D257" s="57" t="s">
        <v>831</v>
      </c>
      <c r="G257" s="138">
        <v>4800</v>
      </c>
      <c r="H257" s="139">
        <v>5099</v>
      </c>
      <c r="I257" s="60" t="s">
        <v>206</v>
      </c>
      <c r="J257" s="60" t="s">
        <v>659</v>
      </c>
      <c r="K257" s="60" t="s">
        <v>663</v>
      </c>
      <c r="L257" s="59">
        <v>55</v>
      </c>
      <c r="M257" s="57">
        <v>21</v>
      </c>
      <c r="N257" s="57" t="s">
        <v>69</v>
      </c>
      <c r="AF257" s="61">
        <v>103527.6</v>
      </c>
      <c r="AY257" s="127"/>
      <c r="AZ257" s="57">
        <v>2450</v>
      </c>
      <c r="BA257" s="57">
        <v>27</v>
      </c>
      <c r="BB257" s="62">
        <v>66792</v>
      </c>
      <c r="BC257" s="42">
        <f t="shared" si="5"/>
        <v>1.0839760068551842</v>
      </c>
    </row>
    <row r="258" spans="2:55" x14ac:dyDescent="0.25">
      <c r="B258" s="57" t="s">
        <v>66</v>
      </c>
      <c r="D258" s="57" t="s">
        <v>831</v>
      </c>
      <c r="G258" s="138">
        <v>4800</v>
      </c>
      <c r="H258" s="139">
        <v>4999</v>
      </c>
      <c r="I258" s="60" t="s">
        <v>118</v>
      </c>
      <c r="J258" s="60" t="s">
        <v>659</v>
      </c>
      <c r="K258" s="60" t="s">
        <v>662</v>
      </c>
      <c r="L258" s="59">
        <v>51</v>
      </c>
      <c r="M258" s="57">
        <v>21</v>
      </c>
      <c r="N258" s="57" t="s">
        <v>69</v>
      </c>
      <c r="AF258" s="61">
        <v>66095.100000000006</v>
      </c>
      <c r="AY258" s="127"/>
      <c r="AZ258" s="57">
        <v>1653</v>
      </c>
      <c r="BA258" s="57">
        <v>26</v>
      </c>
      <c r="BB258" s="62">
        <v>42642</v>
      </c>
      <c r="BC258" s="42">
        <f t="shared" si="5"/>
        <v>0.69204253330217347</v>
      </c>
    </row>
    <row r="259" spans="2:55" x14ac:dyDescent="0.25">
      <c r="B259" s="57" t="s">
        <v>66</v>
      </c>
      <c r="D259" s="30" t="s">
        <v>831</v>
      </c>
      <c r="E259" s="30"/>
      <c r="F259" s="40"/>
      <c r="G259" s="198">
        <v>500</v>
      </c>
      <c r="H259" s="199">
        <v>599</v>
      </c>
      <c r="I259" s="33" t="s">
        <v>665</v>
      </c>
      <c r="J259" s="60" t="s">
        <v>664</v>
      </c>
      <c r="K259" s="60" t="s">
        <v>661</v>
      </c>
      <c r="L259" s="59">
        <v>24</v>
      </c>
      <c r="M259" s="57">
        <v>21</v>
      </c>
      <c r="N259" s="57" t="s">
        <v>69</v>
      </c>
      <c r="AF259" s="61">
        <v>41704.300000000003</v>
      </c>
      <c r="AY259" s="127"/>
      <c r="AZ259" s="57">
        <v>1121</v>
      </c>
      <c r="BA259" s="57">
        <v>24</v>
      </c>
      <c r="BB259" s="62">
        <v>26906</v>
      </c>
      <c r="BC259" s="42">
        <f t="shared" si="5"/>
        <v>0.43666095401313909</v>
      </c>
    </row>
    <row r="260" spans="2:55" x14ac:dyDescent="0.25">
      <c r="B260" s="57" t="s">
        <v>66</v>
      </c>
      <c r="D260" s="57" t="s">
        <v>831</v>
      </c>
      <c r="F260" s="57"/>
      <c r="G260" s="138">
        <v>115</v>
      </c>
      <c r="H260" s="139">
        <v>499</v>
      </c>
      <c r="I260" s="60" t="s">
        <v>193</v>
      </c>
      <c r="J260" s="60" t="s">
        <v>108</v>
      </c>
      <c r="K260" s="60" t="s">
        <v>242</v>
      </c>
      <c r="L260" s="59">
        <v>44.191383837714412</v>
      </c>
      <c r="M260" s="57">
        <v>21</v>
      </c>
      <c r="N260" s="57" t="s">
        <v>69</v>
      </c>
      <c r="AF260" s="61">
        <v>48178.618999999962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1422.2999999999988</v>
      </c>
      <c r="BA260" s="57">
        <v>22</v>
      </c>
      <c r="BB260" s="57">
        <v>31082.979999999974</v>
      </c>
      <c r="BC260" s="42">
        <f t="shared" si="5"/>
        <v>0.50444970268235012</v>
      </c>
    </row>
    <row r="261" spans="2:55" x14ac:dyDescent="0.25">
      <c r="B261" s="57" t="s">
        <v>66</v>
      </c>
      <c r="D261" s="57" t="s">
        <v>831</v>
      </c>
      <c r="G261" s="138">
        <v>300</v>
      </c>
      <c r="H261" s="139">
        <v>599</v>
      </c>
      <c r="I261" s="60" t="s">
        <v>663</v>
      </c>
      <c r="J261" s="60" t="s">
        <v>661</v>
      </c>
      <c r="K261" s="60" t="s">
        <v>203</v>
      </c>
      <c r="L261" s="59">
        <v>45</v>
      </c>
      <c r="M261" s="57">
        <v>21</v>
      </c>
      <c r="N261" s="57" t="s">
        <v>69</v>
      </c>
      <c r="AF261" s="61">
        <v>89424.150000000009</v>
      </c>
      <c r="AY261" s="127"/>
      <c r="AZ261" s="57">
        <v>1950</v>
      </c>
      <c r="BA261" s="57">
        <v>30</v>
      </c>
      <c r="BB261" s="62">
        <v>57693</v>
      </c>
      <c r="BC261" s="42">
        <f t="shared" si="5"/>
        <v>0.93630715899353434</v>
      </c>
    </row>
    <row r="262" spans="2:55" x14ac:dyDescent="0.25">
      <c r="B262" s="22" t="s">
        <v>74</v>
      </c>
      <c r="C262" s="22"/>
      <c r="D262" s="22" t="s">
        <v>783</v>
      </c>
      <c r="E262" s="22"/>
      <c r="F262" s="22"/>
      <c r="G262" s="168">
        <v>7500</v>
      </c>
      <c r="H262" s="169">
        <v>9849</v>
      </c>
      <c r="I262" s="28" t="s">
        <v>666</v>
      </c>
      <c r="J262" s="28" t="s">
        <v>94</v>
      </c>
      <c r="K262" s="28" t="s">
        <v>195</v>
      </c>
      <c r="L262" s="29">
        <v>40</v>
      </c>
      <c r="M262" s="22">
        <v>22</v>
      </c>
      <c r="N262" s="22" t="s">
        <v>102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43">
        <v>638144.1</v>
      </c>
      <c r="AG262" s="43">
        <v>683469.75</v>
      </c>
      <c r="AH262" s="22" t="s">
        <v>810</v>
      </c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183" t="s">
        <v>667</v>
      </c>
      <c r="AZ262" s="22">
        <v>20702.229070531808</v>
      </c>
      <c r="BA262" s="22">
        <v>18.68175637910014</v>
      </c>
      <c r="BB262" s="22">
        <v>386754</v>
      </c>
      <c r="BC262" s="185">
        <f t="shared" si="5"/>
        <v>6.276680688634416</v>
      </c>
    </row>
    <row r="263" spans="2:55" x14ac:dyDescent="0.25">
      <c r="B263" s="22" t="s">
        <v>74</v>
      </c>
      <c r="C263" s="22"/>
      <c r="D263" s="22" t="s">
        <v>784</v>
      </c>
      <c r="E263" s="22"/>
      <c r="F263" s="22"/>
      <c r="G263" s="168">
        <v>9900</v>
      </c>
      <c r="H263" s="169">
        <v>10499</v>
      </c>
      <c r="I263" s="28" t="s">
        <v>679</v>
      </c>
      <c r="J263" s="28" t="s">
        <v>680</v>
      </c>
      <c r="K263" s="28" t="s">
        <v>681</v>
      </c>
      <c r="L263" s="29">
        <v>20</v>
      </c>
      <c r="M263" s="22">
        <v>22</v>
      </c>
      <c r="N263" s="22" t="s">
        <v>102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102677.84999999999</v>
      </c>
      <c r="AG263" s="43">
        <v>87814.62</v>
      </c>
      <c r="AH263" s="22" t="s">
        <v>810</v>
      </c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181"/>
      <c r="AZ263" s="22">
        <v>3889.3638534799047</v>
      </c>
      <c r="BA263" s="22">
        <v>15.99978874291287</v>
      </c>
      <c r="BB263" s="22">
        <v>62229</v>
      </c>
      <c r="BC263" s="185">
        <f t="shared" si="5"/>
        <v>1.0099224896782737</v>
      </c>
    </row>
    <row r="264" spans="2:55" x14ac:dyDescent="0.3">
      <c r="B264" s="22" t="s">
        <v>74</v>
      </c>
      <c r="C264" s="22"/>
      <c r="D264" s="22" t="s">
        <v>782</v>
      </c>
      <c r="E264" s="22"/>
      <c r="F264" s="27"/>
      <c r="G264" s="214">
        <v>9900</v>
      </c>
      <c r="H264" s="215">
        <v>11699</v>
      </c>
      <c r="I264" s="28" t="s">
        <v>278</v>
      </c>
      <c r="J264" s="28" t="s">
        <v>94</v>
      </c>
      <c r="K264" s="28" t="s">
        <v>116</v>
      </c>
      <c r="L264" s="184">
        <v>72.774033063006868</v>
      </c>
      <c r="M264" s="22">
        <v>22</v>
      </c>
      <c r="N264" s="22" t="s">
        <v>102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43">
        <v>100000</v>
      </c>
      <c r="AG264" s="43">
        <f>319266.48+-13300+6998.32</f>
        <v>312964.8</v>
      </c>
      <c r="AH264" s="27" t="s">
        <v>801</v>
      </c>
      <c r="AI264" s="22"/>
      <c r="AJ264" s="29"/>
      <c r="AK264" s="43"/>
      <c r="AL264" s="43"/>
      <c r="AM264" s="22"/>
      <c r="AN264" s="43"/>
      <c r="AO264" s="43"/>
      <c r="AP264" s="22"/>
      <c r="AQ264" s="43"/>
      <c r="AR264" s="43"/>
      <c r="AS264" s="22"/>
      <c r="AT264" s="43"/>
      <c r="AU264" s="43"/>
      <c r="AV264" s="22"/>
      <c r="AW264" s="22"/>
      <c r="AX264" s="22"/>
      <c r="AY264" s="175" t="s">
        <v>371</v>
      </c>
      <c r="AZ264" s="57">
        <v>9967.872099744267</v>
      </c>
      <c r="BA264" s="57">
        <v>19.298000423273404</v>
      </c>
      <c r="BB264" s="62">
        <v>192360</v>
      </c>
      <c r="BC264" s="42">
        <f t="shared" si="5"/>
        <v>3.1218353197787647</v>
      </c>
    </row>
    <row r="265" spans="2:55" x14ac:dyDescent="0.25">
      <c r="B265" s="57" t="s">
        <v>66</v>
      </c>
      <c r="D265" s="57" t="s">
        <v>880</v>
      </c>
      <c r="F265" s="57"/>
      <c r="G265" s="158">
        <v>8100</v>
      </c>
      <c r="H265" s="159">
        <v>8299</v>
      </c>
      <c r="I265" s="60" t="s">
        <v>668</v>
      </c>
      <c r="J265" s="60" t="s">
        <v>75</v>
      </c>
      <c r="K265" s="60" t="s">
        <v>75</v>
      </c>
      <c r="L265" s="59">
        <v>52</v>
      </c>
      <c r="M265" s="57">
        <v>22</v>
      </c>
      <c r="N265" s="57" t="s">
        <v>69</v>
      </c>
      <c r="AF265" s="61">
        <v>24711.65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688.77197820072388</v>
      </c>
      <c r="BA265" s="57">
        <v>23.146992770594167</v>
      </c>
      <c r="BB265" s="57">
        <v>15943</v>
      </c>
      <c r="BC265" s="42">
        <f t="shared" si="5"/>
        <v>0.25874100906234582</v>
      </c>
    </row>
    <row r="266" spans="2:55" ht="14.4" thickBot="1" x14ac:dyDescent="0.3">
      <c r="B266" s="57" t="s">
        <v>66</v>
      </c>
      <c r="D266" s="57" t="s">
        <v>880</v>
      </c>
      <c r="F266" s="57"/>
      <c r="G266" s="160">
        <v>6200</v>
      </c>
      <c r="H266" s="161">
        <v>6299</v>
      </c>
      <c r="I266" s="60" t="s">
        <v>669</v>
      </c>
      <c r="J266" s="60" t="s">
        <v>670</v>
      </c>
      <c r="K266" s="60" t="s">
        <v>668</v>
      </c>
      <c r="L266" s="59">
        <v>28</v>
      </c>
      <c r="M266" s="57">
        <v>22</v>
      </c>
      <c r="N266" s="57" t="s">
        <v>69</v>
      </c>
      <c r="AF266" s="61">
        <v>22909</v>
      </c>
      <c r="AG266" s="61">
        <v>79426.350000000006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641.12385143677307</v>
      </c>
      <c r="BA266" s="57">
        <v>23.053268049344421</v>
      </c>
      <c r="BB266" s="57">
        <v>14780</v>
      </c>
      <c r="BC266" s="42">
        <f t="shared" si="5"/>
        <v>0.23986653164031058</v>
      </c>
    </row>
    <row r="267" spans="2:55" x14ac:dyDescent="0.25">
      <c r="B267" s="57" t="s">
        <v>66</v>
      </c>
      <c r="D267" s="57" t="s">
        <v>880</v>
      </c>
      <c r="F267" s="57"/>
      <c r="G267" s="162">
        <v>8100</v>
      </c>
      <c r="H267" s="163">
        <v>8199</v>
      </c>
      <c r="I267" s="60" t="s">
        <v>671</v>
      </c>
      <c r="J267" s="60" t="s">
        <v>672</v>
      </c>
      <c r="K267" s="60" t="s">
        <v>75</v>
      </c>
      <c r="L267" s="59">
        <v>46</v>
      </c>
      <c r="M267" s="57">
        <v>22</v>
      </c>
      <c r="N267" s="57" t="s">
        <v>69</v>
      </c>
      <c r="AF267" s="61">
        <v>28117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907.00719957110903</v>
      </c>
      <c r="BA267" s="57">
        <v>20</v>
      </c>
      <c r="BB267" s="57">
        <v>18140</v>
      </c>
      <c r="BC267" s="42">
        <f t="shared" si="5"/>
        <v>0.29439640622159902</v>
      </c>
    </row>
    <row r="268" spans="2:55" x14ac:dyDescent="0.25">
      <c r="B268" s="57" t="s">
        <v>66</v>
      </c>
      <c r="D268" s="57" t="s">
        <v>880</v>
      </c>
      <c r="F268" s="57"/>
      <c r="G268" s="164">
        <v>7800</v>
      </c>
      <c r="H268" s="165">
        <v>8299</v>
      </c>
      <c r="I268" s="60" t="s">
        <v>670</v>
      </c>
      <c r="J268" s="60" t="s">
        <v>673</v>
      </c>
      <c r="K268" s="60" t="s">
        <v>75</v>
      </c>
      <c r="L268" s="59">
        <v>38</v>
      </c>
      <c r="M268" s="57">
        <v>22</v>
      </c>
      <c r="N268" s="57" t="s">
        <v>69</v>
      </c>
      <c r="AF268" s="61">
        <v>99939.35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2782.6885884230901</v>
      </c>
      <c r="BA268" s="57">
        <v>23.170756608643082</v>
      </c>
      <c r="BB268" s="57">
        <v>64477</v>
      </c>
      <c r="BC268" s="42">
        <f t="shared" si="5"/>
        <v>1.0464055724338501</v>
      </c>
    </row>
    <row r="269" spans="2:55" x14ac:dyDescent="0.25">
      <c r="B269" s="57" t="s">
        <v>66</v>
      </c>
      <c r="D269" s="57" t="s">
        <v>880</v>
      </c>
      <c r="F269" s="57"/>
      <c r="G269" s="138">
        <v>7800</v>
      </c>
      <c r="H269" s="139">
        <v>7899</v>
      </c>
      <c r="I269" s="60" t="s">
        <v>674</v>
      </c>
      <c r="J269" s="60" t="s">
        <v>675</v>
      </c>
      <c r="K269" s="60" t="s">
        <v>670</v>
      </c>
      <c r="L269" s="59">
        <v>28</v>
      </c>
      <c r="M269" s="57">
        <v>22</v>
      </c>
      <c r="N269" s="57" t="s">
        <v>69</v>
      </c>
      <c r="AF269" s="61">
        <v>20301.900000000001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467.77450577968602</v>
      </c>
      <c r="BA269" s="57">
        <v>28</v>
      </c>
      <c r="BB269" s="57">
        <v>13098</v>
      </c>
      <c r="BC269" s="42">
        <f t="shared" si="5"/>
        <v>0.21256913609098699</v>
      </c>
    </row>
    <row r="270" spans="2:55" x14ac:dyDescent="0.25">
      <c r="B270" s="57" t="s">
        <v>66</v>
      </c>
      <c r="D270" s="57" t="s">
        <v>880</v>
      </c>
      <c r="F270" s="57"/>
      <c r="G270" s="138">
        <v>6300</v>
      </c>
      <c r="H270" s="139">
        <v>6399</v>
      </c>
      <c r="I270" s="60" t="s">
        <v>676</v>
      </c>
      <c r="J270" s="60" t="s">
        <v>668</v>
      </c>
      <c r="K270" s="60" t="s">
        <v>673</v>
      </c>
      <c r="L270" s="59">
        <v>33</v>
      </c>
      <c r="M270" s="57">
        <v>22</v>
      </c>
      <c r="N270" s="57" t="s">
        <v>69</v>
      </c>
      <c r="AF270" s="61">
        <v>17727.350000000002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476.52437535020698</v>
      </c>
      <c r="BA270" s="57">
        <v>24</v>
      </c>
      <c r="BB270" s="57">
        <v>11437</v>
      </c>
      <c r="BC270" s="42">
        <f t="shared" si="5"/>
        <v>0.18561255225779646</v>
      </c>
    </row>
    <row r="271" spans="2:55" x14ac:dyDescent="0.25">
      <c r="B271" s="57" t="s">
        <v>66</v>
      </c>
      <c r="D271" s="57" t="s">
        <v>880</v>
      </c>
      <c r="F271" s="57"/>
      <c r="G271" s="138">
        <v>8100</v>
      </c>
      <c r="H271" s="139">
        <v>8199</v>
      </c>
      <c r="I271" s="60" t="s">
        <v>677</v>
      </c>
      <c r="J271" s="60" t="s">
        <v>672</v>
      </c>
      <c r="K271" s="60" t="s">
        <v>75</v>
      </c>
      <c r="L271" s="59">
        <v>50</v>
      </c>
      <c r="M271" s="57">
        <v>22</v>
      </c>
      <c r="N271" s="57" t="s">
        <v>69</v>
      </c>
      <c r="AF271" s="61">
        <v>14196.45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457.96296427922903</v>
      </c>
      <c r="BA271" s="57">
        <v>20</v>
      </c>
      <c r="BB271" s="57">
        <v>9159</v>
      </c>
      <c r="BC271" s="42">
        <f t="shared" si="5"/>
        <v>0.14864259562203008</v>
      </c>
    </row>
    <row r="272" spans="2:55" x14ac:dyDescent="0.25">
      <c r="B272" s="57" t="s">
        <v>66</v>
      </c>
      <c r="D272" s="57" t="s">
        <v>880</v>
      </c>
      <c r="F272" s="57"/>
      <c r="G272" s="138">
        <v>5900</v>
      </c>
      <c r="H272" s="139">
        <v>6599</v>
      </c>
      <c r="I272" s="60" t="s">
        <v>672</v>
      </c>
      <c r="J272" s="60" t="s">
        <v>75</v>
      </c>
      <c r="K272" s="60" t="s">
        <v>670</v>
      </c>
      <c r="L272" s="59">
        <v>42</v>
      </c>
      <c r="M272" s="57">
        <v>22</v>
      </c>
      <c r="N272" s="57" t="s">
        <v>69</v>
      </c>
      <c r="AF272" s="61">
        <v>97240.8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2873.3705843047496</v>
      </c>
      <c r="BA272" s="57">
        <v>21.833591651102605</v>
      </c>
      <c r="BB272" s="57">
        <v>62736</v>
      </c>
      <c r="BC272" s="42">
        <f t="shared" si="5"/>
        <v>1.0181506582534861</v>
      </c>
    </row>
    <row r="273" spans="2:55" x14ac:dyDescent="0.25">
      <c r="B273" s="57" t="s">
        <v>66</v>
      </c>
      <c r="D273" s="57" t="s">
        <v>880</v>
      </c>
      <c r="F273" s="57"/>
      <c r="G273" s="138">
        <v>6200</v>
      </c>
      <c r="H273" s="139">
        <v>6299</v>
      </c>
      <c r="I273" s="60" t="s">
        <v>678</v>
      </c>
      <c r="J273" s="60" t="s">
        <v>672</v>
      </c>
      <c r="K273" s="60" t="s">
        <v>75</v>
      </c>
      <c r="L273" s="59">
        <v>42</v>
      </c>
      <c r="M273" s="57">
        <v>22</v>
      </c>
      <c r="N273" s="57" t="s">
        <v>69</v>
      </c>
      <c r="AF273" s="61">
        <v>5651.3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165.710492193166</v>
      </c>
      <c r="BA273" s="57">
        <v>22</v>
      </c>
      <c r="BB273" s="57">
        <v>3646</v>
      </c>
      <c r="BC273" s="42">
        <f t="shared" si="5"/>
        <v>5.9171405572433854E-2</v>
      </c>
    </row>
    <row r="274" spans="2:55" x14ac:dyDescent="0.25">
      <c r="B274" s="57" t="s">
        <v>66</v>
      </c>
      <c r="D274" s="57" t="s">
        <v>880</v>
      </c>
      <c r="F274" s="57"/>
      <c r="G274" s="138">
        <v>8100</v>
      </c>
      <c r="H274" s="139">
        <v>8299</v>
      </c>
      <c r="I274" s="60" t="s">
        <v>682</v>
      </c>
      <c r="J274" s="60" t="s">
        <v>669</v>
      </c>
      <c r="K274" s="60" t="s">
        <v>75</v>
      </c>
      <c r="L274" s="59">
        <v>53</v>
      </c>
      <c r="M274" s="57">
        <v>22</v>
      </c>
      <c r="N274" s="57" t="s">
        <v>69</v>
      </c>
      <c r="AF274" s="61">
        <v>14872.25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399.78446963268698</v>
      </c>
      <c r="BA274" s="57">
        <v>24</v>
      </c>
      <c r="BB274" s="57">
        <v>9595</v>
      </c>
      <c r="BC274" s="42">
        <f t="shared" si="5"/>
        <v>0.15571849601412585</v>
      </c>
    </row>
    <row r="275" spans="2:55" x14ac:dyDescent="0.25">
      <c r="B275" s="57" t="s">
        <v>66</v>
      </c>
      <c r="D275" s="57" t="s">
        <v>880</v>
      </c>
      <c r="F275" s="57"/>
      <c r="G275" s="138">
        <v>6200</v>
      </c>
      <c r="H275" s="139">
        <v>6299</v>
      </c>
      <c r="I275" s="60" t="s">
        <v>683</v>
      </c>
      <c r="J275" s="60" t="s">
        <v>75</v>
      </c>
      <c r="K275" s="60" t="s">
        <v>672</v>
      </c>
      <c r="L275" s="59">
        <v>81</v>
      </c>
      <c r="M275" s="57">
        <v>22</v>
      </c>
      <c r="N275" s="57" t="s">
        <v>69</v>
      </c>
      <c r="AF275" s="61">
        <v>5707.1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167.346731231159</v>
      </c>
      <c r="BA275" s="57">
        <v>22</v>
      </c>
      <c r="BB275" s="57">
        <v>3682</v>
      </c>
      <c r="BC275" s="42">
        <f t="shared" si="5"/>
        <v>5.9755654228661942E-2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686</v>
      </c>
      <c r="J276" s="28" t="s">
        <v>834</v>
      </c>
      <c r="K276" s="28" t="s">
        <v>685</v>
      </c>
      <c r="L276" s="29"/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28700</v>
      </c>
      <c r="AG276" s="43" t="s">
        <v>859</v>
      </c>
      <c r="AH276" s="22" t="s">
        <v>848</v>
      </c>
      <c r="AI276" s="22" t="s">
        <v>123</v>
      </c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 t="s">
        <v>835</v>
      </c>
      <c r="BB276" s="57"/>
      <c r="BC276" s="42"/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790</v>
      </c>
      <c r="J277" s="28" t="s">
        <v>687</v>
      </c>
      <c r="K277" s="28" t="s">
        <v>75</v>
      </c>
      <c r="L277" s="29">
        <v>48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4682</v>
      </c>
      <c r="BC277" s="42">
        <f t="shared" ref="BC277:BC289" si="6">BB277/(5280*11.67)</f>
        <v>7.5984783568331132E-2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789</v>
      </c>
      <c r="J278" s="28" t="s">
        <v>687</v>
      </c>
      <c r="K278" s="28" t="s">
        <v>75</v>
      </c>
      <c r="L278" s="29">
        <v>56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4626</v>
      </c>
      <c r="BC278" s="42">
        <f t="shared" si="6"/>
        <v>7.5075952325309656E-2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8500</v>
      </c>
      <c r="H279" s="169">
        <v>8699</v>
      </c>
      <c r="I279" s="28" t="s">
        <v>687</v>
      </c>
      <c r="J279" s="28" t="s">
        <v>685</v>
      </c>
      <c r="K279" s="28" t="s">
        <v>75</v>
      </c>
      <c r="L279" s="29">
        <v>34.96950700410185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43259.507999999892</v>
      </c>
      <c r="AG279" s="43" t="s">
        <v>859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1162.8899999999969</v>
      </c>
      <c r="BA279" s="57">
        <v>24</v>
      </c>
      <c r="BB279" s="57">
        <v>27909.359999999928</v>
      </c>
      <c r="BC279" s="42">
        <f t="shared" si="6"/>
        <v>0.45294461322738844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788</v>
      </c>
      <c r="J280" s="28" t="s">
        <v>685</v>
      </c>
      <c r="K280" s="28" t="s">
        <v>75</v>
      </c>
      <c r="L280" s="29">
        <v>84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4000</v>
      </c>
      <c r="BC280" s="42">
        <f t="shared" si="6"/>
        <v>6.4916517358676748E-2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/>
      <c r="H281" s="169"/>
      <c r="I281" s="28" t="s">
        <v>792</v>
      </c>
      <c r="J281" s="28" t="s">
        <v>685</v>
      </c>
      <c r="K281" s="28" t="s">
        <v>75</v>
      </c>
      <c r="L281" s="29">
        <v>60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/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BB281" s="57">
        <v>9510</v>
      </c>
      <c r="BC281" s="42">
        <f t="shared" si="6"/>
        <v>0.15433902002025396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787</v>
      </c>
      <c r="J282" s="28" t="s">
        <v>685</v>
      </c>
      <c r="K282" s="28" t="s">
        <v>75</v>
      </c>
      <c r="L282" s="29">
        <v>65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4707</v>
      </c>
      <c r="BC282" s="42">
        <f t="shared" si="6"/>
        <v>7.6390511801822852E-2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8000</v>
      </c>
      <c r="H283" s="169">
        <v>8799</v>
      </c>
      <c r="I283" s="28" t="s">
        <v>685</v>
      </c>
      <c r="J283" s="28" t="s">
        <v>688</v>
      </c>
      <c r="K283" s="28" t="s">
        <v>689</v>
      </c>
      <c r="L283" s="29">
        <v>44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199410.6</v>
      </c>
      <c r="AG283" s="43">
        <v>343331.24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5482.3638296722675</v>
      </c>
      <c r="BA283" s="57">
        <v>23.46651991677297</v>
      </c>
      <c r="BB283" s="57">
        <v>128652</v>
      </c>
      <c r="BC283" s="42">
        <f t="shared" si="6"/>
        <v>2.0879099478071201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/>
      <c r="H284" s="169"/>
      <c r="I284" s="28" t="s">
        <v>786</v>
      </c>
      <c r="J284" s="28" t="s">
        <v>685</v>
      </c>
      <c r="K284" s="28" t="s">
        <v>347</v>
      </c>
      <c r="L284" s="29">
        <v>37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/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BB284" s="57">
        <v>6819</v>
      </c>
      <c r="BC284" s="42">
        <f t="shared" si="6"/>
        <v>0.11066643296720417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>
        <v>6100</v>
      </c>
      <c r="H285" s="169">
        <v>6299</v>
      </c>
      <c r="I285" s="28" t="s">
        <v>690</v>
      </c>
      <c r="J285" s="28" t="s">
        <v>75</v>
      </c>
      <c r="K285" s="28" t="s">
        <v>689</v>
      </c>
      <c r="L285" s="29">
        <v>50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43984.35</v>
      </c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57">
        <v>1218.950192693359</v>
      </c>
      <c r="BA285" s="57">
        <v>23.279868340886807</v>
      </c>
      <c r="BB285" s="57">
        <v>28377</v>
      </c>
      <c r="BC285" s="42">
        <f t="shared" si="6"/>
        <v>0.4605340032717925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/>
      <c r="H286" s="169"/>
      <c r="I286" s="28" t="s">
        <v>791</v>
      </c>
      <c r="J286" s="28" t="s">
        <v>685</v>
      </c>
      <c r="K286" s="28" t="s">
        <v>75</v>
      </c>
      <c r="L286" s="29">
        <v>60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/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BB286" s="57">
        <v>11970</v>
      </c>
      <c r="BC286" s="42">
        <f t="shared" si="6"/>
        <v>0.19426267819584014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>
        <v>6200</v>
      </c>
      <c r="H287" s="169">
        <v>6299</v>
      </c>
      <c r="I287" s="28" t="s">
        <v>691</v>
      </c>
      <c r="J287" s="28" t="s">
        <v>692</v>
      </c>
      <c r="K287" s="28" t="s">
        <v>75</v>
      </c>
      <c r="L287" s="29">
        <v>81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>
        <v>14365.4</v>
      </c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AZ287" s="57">
        <v>463</v>
      </c>
      <c r="BA287" s="57">
        <v>20</v>
      </c>
      <c r="BB287" s="57">
        <v>9268</v>
      </c>
      <c r="BC287" s="42">
        <f t="shared" si="6"/>
        <v>0.15041157072005401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>
        <v>8100</v>
      </c>
      <c r="H288" s="169">
        <v>8199</v>
      </c>
      <c r="I288" s="28" t="s">
        <v>692</v>
      </c>
      <c r="J288" s="28" t="s">
        <v>693</v>
      </c>
      <c r="K288" s="28" t="s">
        <v>690</v>
      </c>
      <c r="L288" s="29">
        <v>32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>
        <v>25040.25</v>
      </c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AZ288" s="57">
        <v>621.35167483707505</v>
      </c>
      <c r="BA288" s="57">
        <v>25.999768978229618</v>
      </c>
      <c r="BB288" s="57">
        <v>16155</v>
      </c>
      <c r="BC288" s="42">
        <f t="shared" si="6"/>
        <v>0.26218158448235568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/>
      <c r="H289" s="169"/>
      <c r="I289" s="28" t="s">
        <v>785</v>
      </c>
      <c r="J289" s="28" t="s">
        <v>685</v>
      </c>
      <c r="K289" s="28" t="s">
        <v>75</v>
      </c>
      <c r="L289" s="29">
        <v>34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/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BB289" s="57">
        <v>6309</v>
      </c>
      <c r="BC289" s="42">
        <f t="shared" si="6"/>
        <v>0.10238957700397289</v>
      </c>
    </row>
    <row r="290" spans="2:55" x14ac:dyDescent="0.3">
      <c r="D290" s="57" t="s">
        <v>894</v>
      </c>
      <c r="F290" s="57"/>
      <c r="G290" s="121"/>
      <c r="H290" s="122"/>
      <c r="I290" s="60" t="s">
        <v>895</v>
      </c>
      <c r="M290" s="57">
        <v>23</v>
      </c>
      <c r="N290" s="57" t="s">
        <v>69</v>
      </c>
      <c r="AF290" s="61">
        <v>60000</v>
      </c>
      <c r="AH290" s="57"/>
      <c r="AI290" s="57" t="s">
        <v>896</v>
      </c>
      <c r="AJ290" s="57"/>
      <c r="AK290" s="57"/>
      <c r="AL290" s="57"/>
      <c r="AN290" s="57"/>
      <c r="AO290" s="57"/>
      <c r="AQ290" s="57"/>
      <c r="AR290" s="57"/>
      <c r="AT290" s="57"/>
      <c r="AU290" s="57"/>
      <c r="AY290" s="105"/>
      <c r="BB290" s="57"/>
      <c r="BC290" s="57"/>
    </row>
    <row r="291" spans="2:55" x14ac:dyDescent="0.25">
      <c r="B291" s="57" t="s">
        <v>66</v>
      </c>
      <c r="F291" s="57"/>
      <c r="G291" s="138">
        <v>6900</v>
      </c>
      <c r="H291" s="139">
        <v>7299</v>
      </c>
      <c r="I291" s="60" t="s">
        <v>694</v>
      </c>
      <c r="J291" s="60" t="s">
        <v>695</v>
      </c>
      <c r="K291" s="60" t="s">
        <v>279</v>
      </c>
      <c r="L291" s="59">
        <v>21</v>
      </c>
      <c r="M291" s="57">
        <v>23</v>
      </c>
      <c r="N291" s="57" t="s">
        <v>69</v>
      </c>
      <c r="AF291" s="61">
        <v>66363.25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2100.9802219513867</v>
      </c>
      <c r="BA291" s="57">
        <v>20.378583078822846</v>
      </c>
      <c r="BB291" s="57">
        <v>42815</v>
      </c>
      <c r="BC291" s="42">
        <f t="shared" ref="BC291:BC330" si="7">BB291/(5280*11.67)</f>
        <v>0.69485017267793614</v>
      </c>
    </row>
    <row r="292" spans="2:55" x14ac:dyDescent="0.25">
      <c r="B292" s="57" t="s">
        <v>66</v>
      </c>
      <c r="F292" s="57"/>
      <c r="G292" s="125">
        <v>5900</v>
      </c>
      <c r="H292" s="126">
        <v>5999</v>
      </c>
      <c r="I292" s="33" t="s">
        <v>696</v>
      </c>
      <c r="J292" s="60" t="s">
        <v>697</v>
      </c>
      <c r="K292" s="60" t="s">
        <v>75</v>
      </c>
      <c r="L292" s="59">
        <v>54</v>
      </c>
      <c r="M292" s="57">
        <v>24</v>
      </c>
      <c r="N292" s="57" t="s">
        <v>69</v>
      </c>
      <c r="AF292" s="61">
        <v>26512.75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713</v>
      </c>
      <c r="BA292" s="57">
        <v>24</v>
      </c>
      <c r="BB292" s="57">
        <v>17105</v>
      </c>
      <c r="BC292" s="42">
        <f t="shared" si="7"/>
        <v>0.27759925735504143</v>
      </c>
    </row>
    <row r="293" spans="2:55" x14ac:dyDescent="0.25">
      <c r="B293" s="57" t="s">
        <v>66</v>
      </c>
      <c r="F293" s="57"/>
      <c r="G293" s="138">
        <v>7614</v>
      </c>
      <c r="H293" s="139">
        <v>7699</v>
      </c>
      <c r="I293" s="60" t="s">
        <v>698</v>
      </c>
      <c r="J293" s="60" t="s">
        <v>216</v>
      </c>
      <c r="K293" s="60" t="s">
        <v>161</v>
      </c>
      <c r="L293" s="59">
        <v>61</v>
      </c>
      <c r="M293" s="57">
        <v>24</v>
      </c>
      <c r="N293" s="57" t="s">
        <v>69</v>
      </c>
      <c r="AF293" s="61">
        <v>23570.850000000002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634</v>
      </c>
      <c r="BA293" s="57">
        <v>24</v>
      </c>
      <c r="BB293" s="57">
        <v>15207</v>
      </c>
      <c r="BC293" s="42">
        <f t="shared" si="7"/>
        <v>0.2467963698683493</v>
      </c>
    </row>
    <row r="294" spans="2:55" x14ac:dyDescent="0.25">
      <c r="E294" s="58"/>
      <c r="G294" s="142"/>
      <c r="H294" s="143"/>
      <c r="I294" s="80" t="s">
        <v>326</v>
      </c>
      <c r="J294" s="80"/>
      <c r="K294" s="80"/>
      <c r="L294" s="74"/>
      <c r="M294" s="79">
        <v>24</v>
      </c>
      <c r="N294" s="79" t="s">
        <v>69</v>
      </c>
      <c r="AB294" s="59"/>
      <c r="AF294" s="119">
        <v>75927.45</v>
      </c>
      <c r="AI294" s="57" t="s">
        <v>159</v>
      </c>
      <c r="AJ294" s="59" t="s">
        <v>327</v>
      </c>
      <c r="AK294" s="61">
        <v>3342.34</v>
      </c>
      <c r="AM294" s="57" t="s">
        <v>328</v>
      </c>
      <c r="AN294" s="61">
        <v>3342.34</v>
      </c>
      <c r="AP294" s="57" t="s">
        <v>329</v>
      </c>
      <c r="AQ294" s="61">
        <v>20822.37</v>
      </c>
      <c r="AS294" s="57" t="s">
        <v>201</v>
      </c>
      <c r="AT294" s="61">
        <v>48420.4</v>
      </c>
      <c r="AY294" s="145" t="s">
        <v>330</v>
      </c>
      <c r="AZ294" s="81"/>
      <c r="BA294" s="74"/>
      <c r="BB294" s="82"/>
      <c r="BC294" s="42">
        <f t="shared" si="7"/>
        <v>0</v>
      </c>
    </row>
    <row r="295" spans="2:55" x14ac:dyDescent="0.25">
      <c r="B295" s="57" t="s">
        <v>66</v>
      </c>
      <c r="E295" s="58"/>
      <c r="G295" s="142">
        <v>7200</v>
      </c>
      <c r="H295" s="143">
        <v>7499</v>
      </c>
      <c r="I295" s="76" t="s">
        <v>197</v>
      </c>
      <c r="J295" s="76" t="s">
        <v>198</v>
      </c>
      <c r="K295" s="76" t="s">
        <v>75</v>
      </c>
      <c r="L295" s="74">
        <v>34</v>
      </c>
      <c r="M295" s="79">
        <v>24</v>
      </c>
      <c r="N295" s="79" t="s">
        <v>69</v>
      </c>
      <c r="AB295" s="59">
        <v>0</v>
      </c>
      <c r="AF295" s="119">
        <v>36798.550000000003</v>
      </c>
      <c r="AY295" s="145" t="s">
        <v>199</v>
      </c>
      <c r="AZ295" s="81">
        <v>1032.2135459281001</v>
      </c>
      <c r="BA295" s="74">
        <v>23</v>
      </c>
      <c r="BB295" s="82">
        <v>23741</v>
      </c>
      <c r="BC295" s="42">
        <f t="shared" si="7"/>
        <v>0.38529575965308616</v>
      </c>
    </row>
    <row r="296" spans="2:55" x14ac:dyDescent="0.25">
      <c r="B296" s="57" t="s">
        <v>66</v>
      </c>
      <c r="F296" s="57"/>
      <c r="G296" s="138">
        <v>5800</v>
      </c>
      <c r="H296" s="139">
        <v>5899</v>
      </c>
      <c r="I296" s="33" t="s">
        <v>699</v>
      </c>
      <c r="J296" s="60" t="s">
        <v>700</v>
      </c>
      <c r="K296" s="60" t="s">
        <v>75</v>
      </c>
      <c r="L296" s="59">
        <v>30</v>
      </c>
      <c r="M296" s="57">
        <v>24</v>
      </c>
      <c r="N296" s="57" t="s">
        <v>69</v>
      </c>
      <c r="AF296" s="61">
        <v>4358.6000000000004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117</v>
      </c>
      <c r="BA296" s="57">
        <v>24</v>
      </c>
      <c r="BB296" s="57">
        <v>2812</v>
      </c>
      <c r="BC296" s="42">
        <f t="shared" si="7"/>
        <v>4.5636311703149753E-2</v>
      </c>
    </row>
    <row r="297" spans="2:55" x14ac:dyDescent="0.25">
      <c r="B297" s="57" t="s">
        <v>66</v>
      </c>
      <c r="F297" s="57"/>
      <c r="G297" s="138">
        <v>5200</v>
      </c>
      <c r="H297" s="139">
        <v>5599</v>
      </c>
      <c r="I297" s="60" t="s">
        <v>701</v>
      </c>
      <c r="J297" s="60" t="s">
        <v>702</v>
      </c>
      <c r="K297" s="60" t="s">
        <v>160</v>
      </c>
      <c r="L297" s="59">
        <v>39</v>
      </c>
      <c r="M297" s="57">
        <v>24</v>
      </c>
      <c r="N297" s="57" t="s">
        <v>69</v>
      </c>
      <c r="AF297" s="61">
        <v>80906.900000000009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2211.0708929026341</v>
      </c>
      <c r="BA297" s="57">
        <v>23.607565079686736</v>
      </c>
      <c r="BB297" s="57">
        <v>52198</v>
      </c>
      <c r="BC297" s="42">
        <f t="shared" si="7"/>
        <v>0.84712809327205219</v>
      </c>
    </row>
    <row r="298" spans="2:55" x14ac:dyDescent="0.25">
      <c r="B298" s="57" t="s">
        <v>66</v>
      </c>
      <c r="F298" s="57"/>
      <c r="G298" s="138">
        <v>550</v>
      </c>
      <c r="H298" s="139">
        <v>5599</v>
      </c>
      <c r="I298" s="60" t="s">
        <v>703</v>
      </c>
      <c r="J298" s="60" t="s">
        <v>702</v>
      </c>
      <c r="K298" s="60" t="s">
        <v>704</v>
      </c>
      <c r="L298" s="59">
        <v>52</v>
      </c>
      <c r="M298" s="57">
        <v>24</v>
      </c>
      <c r="N298" s="57" t="s">
        <v>69</v>
      </c>
      <c r="AF298" s="61">
        <v>21520.2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694</v>
      </c>
      <c r="BA298" s="57">
        <v>20</v>
      </c>
      <c r="BB298" s="57">
        <v>13884</v>
      </c>
      <c r="BC298" s="42">
        <f t="shared" si="7"/>
        <v>0.22532523175196698</v>
      </c>
    </row>
    <row r="299" spans="2:55" x14ac:dyDescent="0.25">
      <c r="B299" s="57" t="s">
        <v>66</v>
      </c>
      <c r="F299" s="57"/>
      <c r="G299" s="125">
        <v>6000</v>
      </c>
      <c r="H299" s="126">
        <v>6099</v>
      </c>
      <c r="I299" s="33" t="s">
        <v>705</v>
      </c>
      <c r="J299" s="60" t="s">
        <v>706</v>
      </c>
      <c r="K299" s="60" t="s">
        <v>75</v>
      </c>
      <c r="L299" s="59">
        <v>46</v>
      </c>
      <c r="M299" s="57">
        <v>24</v>
      </c>
      <c r="N299" s="57" t="s">
        <v>69</v>
      </c>
      <c r="AF299" s="61">
        <v>14797.85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398</v>
      </c>
      <c r="BA299" s="57">
        <v>24</v>
      </c>
      <c r="BB299" s="57">
        <v>9547</v>
      </c>
      <c r="BC299" s="42">
        <f t="shared" si="7"/>
        <v>0.15493949780582172</v>
      </c>
    </row>
    <row r="300" spans="2:55" x14ac:dyDescent="0.25">
      <c r="B300" s="57" t="s">
        <v>66</v>
      </c>
      <c r="F300" s="57"/>
      <c r="G300" s="125">
        <v>6800</v>
      </c>
      <c r="H300" s="126">
        <v>6999</v>
      </c>
      <c r="I300" s="33" t="s">
        <v>707</v>
      </c>
      <c r="J300" s="60" t="s">
        <v>708</v>
      </c>
      <c r="K300" s="60" t="s">
        <v>700</v>
      </c>
      <c r="L300" s="59">
        <v>28</v>
      </c>
      <c r="M300" s="57">
        <v>24</v>
      </c>
      <c r="N300" s="57" t="s">
        <v>69</v>
      </c>
      <c r="AF300" s="61">
        <v>30826.400000000001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27"/>
      <c r="AZ300" s="57">
        <v>828.65821567934199</v>
      </c>
      <c r="BA300" s="57">
        <v>24.000244761581982</v>
      </c>
      <c r="BB300" s="57">
        <v>19888</v>
      </c>
      <c r="BC300" s="42">
        <f t="shared" si="7"/>
        <v>0.32276492430734077</v>
      </c>
    </row>
    <row r="301" spans="2:55" x14ac:dyDescent="0.25">
      <c r="B301" s="57" t="s">
        <v>66</v>
      </c>
      <c r="F301" s="57"/>
      <c r="G301" s="125">
        <v>6800</v>
      </c>
      <c r="H301" s="126">
        <v>7099</v>
      </c>
      <c r="I301" s="33" t="s">
        <v>700</v>
      </c>
      <c r="J301" s="60" t="s">
        <v>707</v>
      </c>
      <c r="K301" s="60" t="s">
        <v>708</v>
      </c>
      <c r="L301" s="59">
        <v>36.778867913292039</v>
      </c>
      <c r="M301" s="57">
        <v>24</v>
      </c>
      <c r="N301" s="57" t="s">
        <v>69</v>
      </c>
      <c r="AF301" s="61">
        <v>49972.991999999969</v>
      </c>
      <c r="AH301" s="57"/>
      <c r="AJ301" s="57"/>
      <c r="AK301" s="57"/>
      <c r="AL301" s="57"/>
      <c r="AN301" s="57"/>
      <c r="AO301" s="57"/>
      <c r="AQ301" s="57"/>
      <c r="AR301" s="57"/>
      <c r="AT301" s="57"/>
      <c r="AU301" s="57"/>
      <c r="AY301" s="127"/>
      <c r="AZ301" s="57">
        <v>1343.3599999999992</v>
      </c>
      <c r="BA301" s="57">
        <v>24</v>
      </c>
      <c r="BB301" s="57">
        <v>32240.639999999978</v>
      </c>
      <c r="BC301" s="42">
        <f t="shared" si="7"/>
        <v>0.52323751655371153</v>
      </c>
    </row>
    <row r="302" spans="2:55" x14ac:dyDescent="0.25">
      <c r="B302" s="57" t="s">
        <v>66</v>
      </c>
      <c r="F302" s="57"/>
      <c r="G302" s="138">
        <v>6800</v>
      </c>
      <c r="H302" s="139">
        <v>6999</v>
      </c>
      <c r="I302" s="33" t="s">
        <v>706</v>
      </c>
      <c r="J302" s="60" t="s">
        <v>708</v>
      </c>
      <c r="K302" s="60" t="s">
        <v>697</v>
      </c>
      <c r="L302" s="59">
        <v>24</v>
      </c>
      <c r="M302" s="57">
        <v>24</v>
      </c>
      <c r="N302" s="57" t="s">
        <v>69</v>
      </c>
      <c r="AF302" s="61">
        <v>68093.05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1830.4281757396072</v>
      </c>
      <c r="BA302" s="57">
        <v>24.000395416907924</v>
      </c>
      <c r="BB302" s="57">
        <v>43931</v>
      </c>
      <c r="BC302" s="42">
        <f t="shared" si="7"/>
        <v>0.71296188102100699</v>
      </c>
    </row>
    <row r="303" spans="2:55" ht="14.4" thickBot="1" x14ac:dyDescent="0.3">
      <c r="B303" s="57" t="s">
        <v>66</v>
      </c>
      <c r="F303" s="57"/>
      <c r="G303" s="160">
        <v>7400</v>
      </c>
      <c r="H303" s="161">
        <v>7699</v>
      </c>
      <c r="I303" s="60" t="s">
        <v>704</v>
      </c>
      <c r="J303" s="60" t="s">
        <v>695</v>
      </c>
      <c r="K303" s="60" t="s">
        <v>75</v>
      </c>
      <c r="L303" s="59">
        <v>68</v>
      </c>
      <c r="M303" s="57">
        <v>24</v>
      </c>
      <c r="N303" s="57" t="s">
        <v>69</v>
      </c>
      <c r="AF303" s="61">
        <v>27816.3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897.28263238182308</v>
      </c>
      <c r="BA303" s="57">
        <v>20.000387115888575</v>
      </c>
      <c r="BB303" s="57">
        <v>17946</v>
      </c>
      <c r="BC303" s="42">
        <f t="shared" si="7"/>
        <v>0.2912479551297032</v>
      </c>
    </row>
    <row r="304" spans="2:55" x14ac:dyDescent="0.25">
      <c r="B304" s="57" t="s">
        <v>66</v>
      </c>
      <c r="F304" s="57"/>
      <c r="G304" s="116">
        <v>6000</v>
      </c>
      <c r="H304" s="116">
        <v>6199</v>
      </c>
      <c r="I304" s="33" t="s">
        <v>697</v>
      </c>
      <c r="J304" s="60" t="s">
        <v>706</v>
      </c>
      <c r="K304" s="60" t="s">
        <v>279</v>
      </c>
      <c r="L304" s="59">
        <v>38</v>
      </c>
      <c r="M304" s="57">
        <v>24</v>
      </c>
      <c r="N304" s="57" t="s">
        <v>69</v>
      </c>
      <c r="AF304" s="61">
        <v>35073.4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942.85128630097597</v>
      </c>
      <c r="BA304" s="57">
        <v>23.99954301253052</v>
      </c>
      <c r="BB304" s="57">
        <v>22628</v>
      </c>
      <c r="BC304" s="42">
        <f t="shared" si="7"/>
        <v>0.36723273869803436</v>
      </c>
    </row>
    <row r="305" spans="2:55" x14ac:dyDescent="0.25">
      <c r="B305" s="22" t="s">
        <v>74</v>
      </c>
      <c r="C305" s="22"/>
      <c r="D305" s="22" t="s">
        <v>793</v>
      </c>
      <c r="E305" s="22"/>
      <c r="F305" s="22"/>
      <c r="G305" s="172">
        <v>9303</v>
      </c>
      <c r="H305" s="172">
        <v>9799</v>
      </c>
      <c r="I305" s="28" t="s">
        <v>259</v>
      </c>
      <c r="J305" s="28" t="s">
        <v>280</v>
      </c>
      <c r="K305" s="28" t="s">
        <v>200</v>
      </c>
      <c r="L305" s="29">
        <v>22</v>
      </c>
      <c r="M305" s="22">
        <v>25</v>
      </c>
      <c r="N305" s="22" t="s">
        <v>73</v>
      </c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>
        <v>274825.25</v>
      </c>
      <c r="AG305" s="43">
        <v>285503.59000000003</v>
      </c>
      <c r="AH305" s="22" t="s">
        <v>76</v>
      </c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192"/>
      <c r="AZ305" s="57">
        <v>2814.6936495395503</v>
      </c>
      <c r="BA305" s="57">
        <v>55.79399378887657</v>
      </c>
      <c r="BB305" s="57">
        <v>157043</v>
      </c>
      <c r="BC305" s="42">
        <f t="shared" si="7"/>
        <v>2.5486711588896678</v>
      </c>
    </row>
    <row r="306" spans="2:55" x14ac:dyDescent="0.3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711</v>
      </c>
      <c r="J306" s="28" t="s">
        <v>712</v>
      </c>
      <c r="K306" s="28" t="s">
        <v>713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837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16436</v>
      </c>
      <c r="BC306" s="42">
        <f t="shared" si="7"/>
        <v>0.26674196982680276</v>
      </c>
    </row>
    <row r="307" spans="2:55" x14ac:dyDescent="0.3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716</v>
      </c>
      <c r="J307" s="28" t="s">
        <v>717</v>
      </c>
      <c r="K307" s="28" t="s">
        <v>75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11639</v>
      </c>
      <c r="BC307" s="42">
        <f t="shared" si="7"/>
        <v>0.18889083638440965</v>
      </c>
    </row>
    <row r="308" spans="2:55" x14ac:dyDescent="0.3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718</v>
      </c>
      <c r="J308" s="28" t="s">
        <v>719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714</v>
      </c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BB308" s="57">
        <v>58190</v>
      </c>
      <c r="BC308" s="42">
        <f t="shared" si="7"/>
        <v>0.94437303627534996</v>
      </c>
    </row>
    <row r="309" spans="2:55" x14ac:dyDescent="0.3">
      <c r="B309" s="22" t="s">
        <v>66</v>
      </c>
      <c r="C309" s="22"/>
      <c r="D309" s="22" t="s">
        <v>836</v>
      </c>
      <c r="E309" s="22"/>
      <c r="F309" s="22"/>
      <c r="G309" s="22"/>
      <c r="H309" s="22"/>
      <c r="I309" s="28" t="s">
        <v>717</v>
      </c>
      <c r="J309" s="28" t="s">
        <v>720</v>
      </c>
      <c r="K309" s="28" t="s">
        <v>260</v>
      </c>
      <c r="L309" s="29"/>
      <c r="M309" s="22">
        <v>25</v>
      </c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43"/>
      <c r="AG309" s="43" t="s">
        <v>838</v>
      </c>
      <c r="AH309" s="22" t="s">
        <v>801</v>
      </c>
      <c r="AI309" s="22" t="s">
        <v>123</v>
      </c>
      <c r="AJ309" s="22" t="s">
        <v>714</v>
      </c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BB309" s="57">
        <v>53784</v>
      </c>
      <c r="BC309" s="42">
        <f t="shared" si="7"/>
        <v>0.87286749240476746</v>
      </c>
    </row>
    <row r="310" spans="2:55" x14ac:dyDescent="0.3">
      <c r="B310" s="22" t="s">
        <v>66</v>
      </c>
      <c r="C310" s="22"/>
      <c r="D310" s="22" t="s">
        <v>836</v>
      </c>
      <c r="E310" s="22"/>
      <c r="F310" s="22"/>
      <c r="G310" s="22"/>
      <c r="H310" s="22"/>
      <c r="I310" s="28" t="s">
        <v>725</v>
      </c>
      <c r="J310" s="28" t="s">
        <v>719</v>
      </c>
      <c r="K310" s="28" t="s">
        <v>75</v>
      </c>
      <c r="L310" s="29"/>
      <c r="M310" s="22">
        <v>25</v>
      </c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43"/>
      <c r="AG310" s="43" t="s">
        <v>838</v>
      </c>
      <c r="AH310" s="22" t="s">
        <v>801</v>
      </c>
      <c r="AI310" s="22" t="s">
        <v>123</v>
      </c>
      <c r="AJ310" s="22" t="s">
        <v>714</v>
      </c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BB310" s="57">
        <v>9827</v>
      </c>
      <c r="BC310" s="42">
        <f t="shared" si="7"/>
        <v>0.15948365402092909</v>
      </c>
    </row>
    <row r="311" spans="2:55" x14ac:dyDescent="0.3">
      <c r="B311" s="22" t="s">
        <v>66</v>
      </c>
      <c r="C311" s="22"/>
      <c r="D311" s="22" t="s">
        <v>836</v>
      </c>
      <c r="E311" s="22"/>
      <c r="F311" s="22"/>
      <c r="G311" s="22"/>
      <c r="H311" s="22"/>
      <c r="I311" s="28" t="s">
        <v>719</v>
      </c>
      <c r="J311" s="28" t="s">
        <v>726</v>
      </c>
      <c r="K311" s="28" t="s">
        <v>75</v>
      </c>
      <c r="L311" s="29"/>
      <c r="M311" s="22">
        <v>25</v>
      </c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/>
      <c r="AG311" s="43" t="s">
        <v>838</v>
      </c>
      <c r="AH311" s="22" t="s">
        <v>801</v>
      </c>
      <c r="AI311" s="22" t="s">
        <v>123</v>
      </c>
      <c r="AJ311" s="22" t="s">
        <v>714</v>
      </c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BB311" s="57">
        <v>32604</v>
      </c>
      <c r="BC311" s="42">
        <f t="shared" si="7"/>
        <v>0.52913453299057411</v>
      </c>
    </row>
    <row r="312" spans="2:55" x14ac:dyDescent="0.3">
      <c r="B312" s="22" t="s">
        <v>66</v>
      </c>
      <c r="C312" s="22"/>
      <c r="D312" s="22" t="s">
        <v>836</v>
      </c>
      <c r="E312" s="22"/>
      <c r="F312" s="22"/>
      <c r="G312" s="22"/>
      <c r="H312" s="22"/>
      <c r="I312" s="28" t="s">
        <v>728</v>
      </c>
      <c r="J312" s="28" t="s">
        <v>717</v>
      </c>
      <c r="K312" s="28" t="s">
        <v>717</v>
      </c>
      <c r="L312" s="29"/>
      <c r="M312" s="22">
        <v>25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/>
      <c r="AG312" s="43" t="s">
        <v>838</v>
      </c>
      <c r="AH312" s="22" t="s">
        <v>801</v>
      </c>
      <c r="AI312" s="22" t="s">
        <v>123</v>
      </c>
      <c r="AJ312" s="22" t="s">
        <v>714</v>
      </c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BB312" s="57">
        <v>57023</v>
      </c>
      <c r="BC312" s="42">
        <f t="shared" si="7"/>
        <v>0.92543364233595593</v>
      </c>
    </row>
    <row r="313" spans="2:55" x14ac:dyDescent="0.3">
      <c r="B313" s="22" t="s">
        <v>66</v>
      </c>
      <c r="C313" s="22"/>
      <c r="D313" s="22" t="s">
        <v>836</v>
      </c>
      <c r="E313" s="22"/>
      <c r="F313" s="22"/>
      <c r="G313" s="22"/>
      <c r="H313" s="22"/>
      <c r="I313" s="28" t="s">
        <v>729</v>
      </c>
      <c r="J313" s="28" t="s">
        <v>730</v>
      </c>
      <c r="K313" s="28" t="s">
        <v>75</v>
      </c>
      <c r="L313" s="29"/>
      <c r="M313" s="22">
        <v>25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/>
      <c r="AG313" s="43" t="s">
        <v>838</v>
      </c>
      <c r="AH313" s="22" t="s">
        <v>801</v>
      </c>
      <c r="AI313" s="22" t="s">
        <v>123</v>
      </c>
      <c r="AJ313" s="22" t="s">
        <v>731</v>
      </c>
      <c r="AK313" s="22">
        <v>225809.78</v>
      </c>
      <c r="AL313" s="22"/>
      <c r="AM313" s="22" t="s">
        <v>732</v>
      </c>
      <c r="AN313" s="22">
        <v>103190.22</v>
      </c>
      <c r="AO313" s="22"/>
      <c r="AP313" s="22" t="s">
        <v>733</v>
      </c>
      <c r="AQ313" s="22">
        <v>100000</v>
      </c>
      <c r="AR313" s="22"/>
      <c r="AS313" s="22"/>
      <c r="AT313" s="22"/>
      <c r="AU313" s="22"/>
      <c r="AV313" s="22"/>
      <c r="AW313" s="22"/>
      <c r="AX313" s="22"/>
      <c r="AY313" s="22"/>
      <c r="BB313" s="57">
        <v>39914</v>
      </c>
      <c r="BC313" s="42">
        <f t="shared" si="7"/>
        <v>0.64776946846355588</v>
      </c>
    </row>
    <row r="314" spans="2:55" x14ac:dyDescent="0.25">
      <c r="B314" s="57" t="s">
        <v>66</v>
      </c>
      <c r="D314" s="57" t="s">
        <v>875</v>
      </c>
      <c r="F314" s="57"/>
      <c r="G314" s="118">
        <v>1800</v>
      </c>
      <c r="H314" s="118">
        <v>1899</v>
      </c>
      <c r="I314" s="60" t="s">
        <v>709</v>
      </c>
      <c r="J314" s="60" t="s">
        <v>710</v>
      </c>
      <c r="K314" s="60" t="s">
        <v>75</v>
      </c>
      <c r="L314" s="59">
        <v>39</v>
      </c>
      <c r="M314" s="57">
        <v>25</v>
      </c>
      <c r="N314" s="57" t="s">
        <v>69</v>
      </c>
      <c r="AF314" s="61">
        <v>45475.450000000004</v>
      </c>
      <c r="AG314" s="61" t="s">
        <v>876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1128.4373892043259</v>
      </c>
      <c r="BA314" s="57">
        <v>25.999670234861028</v>
      </c>
      <c r="BB314" s="57">
        <v>29339</v>
      </c>
      <c r="BC314" s="42">
        <f t="shared" si="7"/>
        <v>0.47614642569655424</v>
      </c>
    </row>
    <row r="315" spans="2:55" x14ac:dyDescent="0.25">
      <c r="B315" s="57" t="s">
        <v>66</v>
      </c>
      <c r="D315" s="57" t="s">
        <v>875</v>
      </c>
      <c r="F315" s="57"/>
      <c r="G315" s="118">
        <v>1000</v>
      </c>
      <c r="H315" s="118">
        <v>1699</v>
      </c>
      <c r="I315" s="60" t="s">
        <v>715</v>
      </c>
      <c r="J315" s="60" t="s">
        <v>200</v>
      </c>
      <c r="K315" s="60" t="s">
        <v>75</v>
      </c>
      <c r="L315" s="59">
        <v>30</v>
      </c>
      <c r="M315" s="57">
        <v>25</v>
      </c>
      <c r="N315" s="57" t="s">
        <v>69</v>
      </c>
      <c r="AF315" s="61">
        <v>153572.45000000001</v>
      </c>
      <c r="AG315" s="61">
        <f>23445.81+36246.02</f>
        <v>59691.83</v>
      </c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4254</v>
      </c>
      <c r="BA315" s="57">
        <v>23.297181827837772</v>
      </c>
      <c r="BB315" s="57">
        <v>99079</v>
      </c>
      <c r="BC315" s="42">
        <f t="shared" si="7"/>
        <v>1.6079659058450833</v>
      </c>
    </row>
    <row r="316" spans="2:55" x14ac:dyDescent="0.25">
      <c r="B316" s="57" t="s">
        <v>66</v>
      </c>
      <c r="D316" s="57" t="s">
        <v>875</v>
      </c>
      <c r="F316" s="57"/>
      <c r="G316" s="118">
        <v>7900</v>
      </c>
      <c r="H316" s="118">
        <v>8399</v>
      </c>
      <c r="I316" s="206" t="s">
        <v>710</v>
      </c>
      <c r="J316" s="206" t="s">
        <v>721</v>
      </c>
      <c r="K316" s="206" t="s">
        <v>277</v>
      </c>
      <c r="L316" s="59">
        <v>26</v>
      </c>
      <c r="M316" s="57">
        <v>25</v>
      </c>
      <c r="N316" s="57" t="s">
        <v>69</v>
      </c>
      <c r="AF316" s="61">
        <v>70776.100000000006</v>
      </c>
      <c r="AG316" s="61" t="s">
        <v>876</v>
      </c>
      <c r="AH316" s="57"/>
      <c r="AJ316" s="57"/>
      <c r="AK316" s="57"/>
      <c r="AL316" s="57"/>
      <c r="AN316" s="57"/>
      <c r="AO316" s="57"/>
      <c r="AQ316" s="57"/>
      <c r="AR316" s="57"/>
      <c r="AT316" s="57"/>
      <c r="AU316" s="57"/>
      <c r="AY316" s="120" t="s">
        <v>877</v>
      </c>
      <c r="AZ316" s="57">
        <v>3055.009135275654</v>
      </c>
      <c r="BA316" s="57">
        <v>14.946600150143221</v>
      </c>
      <c r="BB316" s="57">
        <v>45662</v>
      </c>
      <c r="BC316" s="42">
        <f t="shared" si="7"/>
        <v>0.74105450390797434</v>
      </c>
    </row>
    <row r="317" spans="2:55" x14ac:dyDescent="0.25">
      <c r="B317" s="57" t="s">
        <v>66</v>
      </c>
      <c r="D317" s="57" t="s">
        <v>875</v>
      </c>
      <c r="F317" s="57"/>
      <c r="G317" s="118">
        <v>1900</v>
      </c>
      <c r="H317" s="118">
        <v>1999</v>
      </c>
      <c r="I317" s="60" t="s">
        <v>723</v>
      </c>
      <c r="J317" s="60" t="s">
        <v>75</v>
      </c>
      <c r="K317" s="60" t="s">
        <v>724</v>
      </c>
      <c r="L317" s="59">
        <v>62</v>
      </c>
      <c r="M317" s="57">
        <v>25</v>
      </c>
      <c r="N317" s="57" t="s">
        <v>69</v>
      </c>
      <c r="AF317" s="61">
        <v>8098.75</v>
      </c>
      <c r="AG317" s="61" t="s">
        <v>876</v>
      </c>
      <c r="AH317" s="57"/>
      <c r="AJ317" s="57"/>
      <c r="AK317" s="57"/>
      <c r="AL317" s="57"/>
      <c r="AN317" s="57"/>
      <c r="AO317" s="57"/>
      <c r="AQ317" s="57"/>
      <c r="AR317" s="57"/>
      <c r="AT317" s="57"/>
      <c r="AU317" s="57"/>
      <c r="AY317" s="117"/>
      <c r="AZ317" s="57">
        <v>237.48009936596401</v>
      </c>
      <c r="BA317" s="57">
        <v>22</v>
      </c>
      <c r="BB317" s="57">
        <v>5225</v>
      </c>
      <c r="BC317" s="42">
        <f t="shared" si="7"/>
        <v>8.4797200799771502E-2</v>
      </c>
    </row>
    <row r="318" spans="2:55" x14ac:dyDescent="0.25">
      <c r="B318" s="57" t="s">
        <v>66</v>
      </c>
      <c r="D318" s="57" t="s">
        <v>875</v>
      </c>
      <c r="F318" s="57"/>
      <c r="G318" s="118">
        <v>7900</v>
      </c>
      <c r="H318" s="118">
        <v>7999</v>
      </c>
      <c r="I318" s="60" t="s">
        <v>724</v>
      </c>
      <c r="J318" s="60" t="s">
        <v>75</v>
      </c>
      <c r="K318" s="60" t="s">
        <v>709</v>
      </c>
      <c r="L318" s="59">
        <v>52</v>
      </c>
      <c r="M318" s="57">
        <v>25</v>
      </c>
      <c r="N318" s="57" t="s">
        <v>69</v>
      </c>
      <c r="AF318" s="61">
        <v>18855.75</v>
      </c>
      <c r="AG318" s="61" t="s">
        <v>876</v>
      </c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117"/>
      <c r="AZ318" s="57">
        <v>552.97358892232398</v>
      </c>
      <c r="BA318" s="57">
        <v>21.999242357502201</v>
      </c>
      <c r="BB318" s="57">
        <v>12165</v>
      </c>
      <c r="BC318" s="42">
        <f t="shared" si="7"/>
        <v>0.19742735841707565</v>
      </c>
    </row>
    <row r="319" spans="2:55" x14ac:dyDescent="0.25">
      <c r="B319" s="57" t="s">
        <v>74</v>
      </c>
      <c r="F319" s="57"/>
      <c r="G319" s="118">
        <v>7100</v>
      </c>
      <c r="H319" s="118">
        <v>8299</v>
      </c>
      <c r="I319" s="60" t="s">
        <v>727</v>
      </c>
      <c r="J319" s="60" t="s">
        <v>253</v>
      </c>
      <c r="K319" s="60" t="s">
        <v>99</v>
      </c>
      <c r="L319" s="59">
        <v>22</v>
      </c>
      <c r="M319" s="57">
        <v>25</v>
      </c>
      <c r="N319" s="57" t="s">
        <v>71</v>
      </c>
      <c r="AF319" s="61">
        <v>390484.05</v>
      </c>
      <c r="AH319" s="57"/>
      <c r="AJ319" s="57"/>
      <c r="AK319" s="57"/>
      <c r="AL319" s="57"/>
      <c r="AN319" s="57"/>
      <c r="AO319" s="57"/>
      <c r="AQ319" s="57"/>
      <c r="AR319" s="57"/>
      <c r="AT319" s="57"/>
      <c r="AU319" s="57"/>
      <c r="AY319" s="117"/>
      <c r="AZ319" s="57">
        <v>11697.799689044397</v>
      </c>
      <c r="BA319" s="57">
        <v>20.23089865538061</v>
      </c>
      <c r="BB319" s="57">
        <v>236657</v>
      </c>
      <c r="BC319" s="42">
        <f t="shared" si="7"/>
        <v>3.8407370621380905</v>
      </c>
    </row>
    <row r="320" spans="2:55" x14ac:dyDescent="0.25">
      <c r="B320" s="22" t="s">
        <v>66</v>
      </c>
      <c r="C320" s="22"/>
      <c r="D320" s="22" t="s">
        <v>794</v>
      </c>
      <c r="E320" s="22"/>
      <c r="F320" s="22"/>
      <c r="G320" s="172">
        <v>3400</v>
      </c>
      <c r="H320" s="172">
        <v>3499</v>
      </c>
      <c r="I320" s="28" t="s">
        <v>741</v>
      </c>
      <c r="J320" s="28" t="s">
        <v>96</v>
      </c>
      <c r="K320" s="28" t="s">
        <v>742</v>
      </c>
      <c r="L320" s="29">
        <v>45</v>
      </c>
      <c r="M320" s="22">
        <v>26</v>
      </c>
      <c r="N320" s="22" t="s">
        <v>69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13049.45</v>
      </c>
      <c r="AG320" s="22">
        <v>49914.82</v>
      </c>
      <c r="AH320" s="43" t="s">
        <v>761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351</v>
      </c>
      <c r="BA320" s="57">
        <v>24</v>
      </c>
      <c r="BB320" s="57">
        <v>8419</v>
      </c>
      <c r="BC320" s="42">
        <f t="shared" si="7"/>
        <v>0.13663303991067488</v>
      </c>
    </row>
    <row r="321" spans="2:55" x14ac:dyDescent="0.25">
      <c r="B321" s="22" t="s">
        <v>66</v>
      </c>
      <c r="C321" s="22"/>
      <c r="D321" s="22" t="s">
        <v>795</v>
      </c>
      <c r="E321" s="22"/>
      <c r="F321" s="22"/>
      <c r="G321" s="172">
        <v>3800</v>
      </c>
      <c r="H321" s="172">
        <v>4299</v>
      </c>
      <c r="I321" s="28" t="s">
        <v>748</v>
      </c>
      <c r="J321" s="28" t="s">
        <v>749</v>
      </c>
      <c r="K321" s="28" t="s">
        <v>750</v>
      </c>
      <c r="L321" s="29">
        <v>33</v>
      </c>
      <c r="M321" s="22">
        <v>26</v>
      </c>
      <c r="N321" s="22" t="s">
        <v>69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115834.6</v>
      </c>
      <c r="AG321" s="22">
        <f>308980.9+1938</f>
        <v>310918.90000000002</v>
      </c>
      <c r="AH321" s="43" t="s">
        <v>761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3135.2058706127718</v>
      </c>
      <c r="BA321" s="57">
        <v>23.8363932335307</v>
      </c>
      <c r="BB321" s="57">
        <v>74732</v>
      </c>
      <c r="BC321" s="42">
        <f t="shared" si="7"/>
        <v>1.2128352938121576</v>
      </c>
    </row>
    <row r="322" spans="2:55" x14ac:dyDescent="0.25">
      <c r="B322" s="22" t="s">
        <v>66</v>
      </c>
      <c r="C322" s="22"/>
      <c r="D322" s="22" t="s">
        <v>794</v>
      </c>
      <c r="E322" s="22"/>
      <c r="F322" s="22"/>
      <c r="G322" s="172">
        <v>3100</v>
      </c>
      <c r="H322" s="172">
        <v>3399</v>
      </c>
      <c r="I322" s="28" t="s">
        <v>742</v>
      </c>
      <c r="J322" s="28" t="s">
        <v>751</v>
      </c>
      <c r="K322" s="28" t="s">
        <v>75</v>
      </c>
      <c r="L322" s="29">
        <v>40</v>
      </c>
      <c r="M322" s="22">
        <v>26</v>
      </c>
      <c r="N322" s="22" t="s">
        <v>69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>
        <v>52848.800000000003</v>
      </c>
      <c r="AG322" s="22" t="s">
        <v>807</v>
      </c>
      <c r="AH322" s="43" t="s">
        <v>761</v>
      </c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192"/>
      <c r="AZ322" s="57">
        <v>1433.544992607337</v>
      </c>
      <c r="BA322" s="57">
        <v>23.784394752749314</v>
      </c>
      <c r="BB322" s="57">
        <v>34096</v>
      </c>
      <c r="BC322" s="42">
        <f t="shared" si="7"/>
        <v>0.55334839396536051</v>
      </c>
    </row>
    <row r="323" spans="2:55" x14ac:dyDescent="0.25">
      <c r="B323" s="22" t="s">
        <v>66</v>
      </c>
      <c r="C323" s="22"/>
      <c r="D323" s="22" t="s">
        <v>795</v>
      </c>
      <c r="E323" s="22"/>
      <c r="F323" s="22"/>
      <c r="G323" s="172">
        <v>3000</v>
      </c>
      <c r="H323" s="172">
        <v>3099</v>
      </c>
      <c r="I323" s="28" t="s">
        <v>752</v>
      </c>
      <c r="J323" s="28" t="s">
        <v>748</v>
      </c>
      <c r="K323" s="28" t="s">
        <v>753</v>
      </c>
      <c r="L323" s="29">
        <v>51</v>
      </c>
      <c r="M323" s="22">
        <v>26</v>
      </c>
      <c r="N323" s="22" t="s">
        <v>69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>
        <v>45653.700000000004</v>
      </c>
      <c r="AG323" s="22" t="s">
        <v>808</v>
      </c>
      <c r="AH323" s="43" t="s">
        <v>761</v>
      </c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192"/>
      <c r="AZ323" s="57">
        <v>1339</v>
      </c>
      <c r="BA323" s="57">
        <v>22</v>
      </c>
      <c r="BB323" s="57">
        <v>29454</v>
      </c>
      <c r="BC323" s="42">
        <f t="shared" si="7"/>
        <v>0.47801277557061622</v>
      </c>
    </row>
    <row r="324" spans="2:55" x14ac:dyDescent="0.25">
      <c r="B324" s="22" t="s">
        <v>66</v>
      </c>
      <c r="C324" s="22"/>
      <c r="D324" s="22" t="s">
        <v>795</v>
      </c>
      <c r="E324" s="22"/>
      <c r="F324" s="22"/>
      <c r="G324" s="172">
        <v>3000</v>
      </c>
      <c r="H324" s="172">
        <v>3199</v>
      </c>
      <c r="I324" s="28" t="s">
        <v>757</v>
      </c>
      <c r="J324" s="28" t="s">
        <v>117</v>
      </c>
      <c r="K324" s="28" t="s">
        <v>758</v>
      </c>
      <c r="L324" s="29">
        <v>44</v>
      </c>
      <c r="M324" s="22">
        <v>26</v>
      </c>
      <c r="N324" s="22" t="s">
        <v>69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77986.7</v>
      </c>
      <c r="AG324" s="22" t="s">
        <v>808</v>
      </c>
      <c r="AH324" s="43" t="s">
        <v>761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192"/>
      <c r="AZ324" s="57">
        <v>2287.0093756185179</v>
      </c>
      <c r="BA324" s="57">
        <v>21.999909810773147</v>
      </c>
      <c r="BB324" s="57">
        <v>50314</v>
      </c>
      <c r="BC324" s="42">
        <f t="shared" si="7"/>
        <v>0.81655241359611541</v>
      </c>
    </row>
    <row r="325" spans="2:55" x14ac:dyDescent="0.3">
      <c r="B325" s="22" t="s">
        <v>66</v>
      </c>
      <c r="C325" s="22"/>
      <c r="D325" s="22" t="s">
        <v>860</v>
      </c>
      <c r="E325" s="22"/>
      <c r="F325" s="22"/>
      <c r="G325" s="22"/>
      <c r="H325" s="22"/>
      <c r="I325" s="28" t="s">
        <v>734</v>
      </c>
      <c r="J325" s="28" t="s">
        <v>735</v>
      </c>
      <c r="K325" s="28" t="s">
        <v>75</v>
      </c>
      <c r="L325" s="29"/>
      <c r="M325" s="22">
        <v>26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/>
      <c r="AG325" s="43" t="s">
        <v>861</v>
      </c>
      <c r="AH325" s="22" t="s">
        <v>868</v>
      </c>
      <c r="AI325" s="22" t="s">
        <v>123</v>
      </c>
      <c r="AJ325" s="22" t="s">
        <v>736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>
        <v>4864</v>
      </c>
      <c r="BC325" s="42">
        <f t="shared" si="7"/>
        <v>7.8938485108150921E-2</v>
      </c>
    </row>
    <row r="326" spans="2:55" x14ac:dyDescent="0.3">
      <c r="B326" s="22" t="s">
        <v>66</v>
      </c>
      <c r="C326" s="22"/>
      <c r="D326" s="22" t="s">
        <v>860</v>
      </c>
      <c r="E326" s="22"/>
      <c r="F326" s="22"/>
      <c r="G326" s="22"/>
      <c r="H326" s="22"/>
      <c r="I326" s="28" t="s">
        <v>743</v>
      </c>
      <c r="J326" s="28" t="s">
        <v>744</v>
      </c>
      <c r="K326" s="28" t="s">
        <v>745</v>
      </c>
      <c r="L326" s="29"/>
      <c r="M326" s="22">
        <v>26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/>
      <c r="AG326" s="43" t="s">
        <v>861</v>
      </c>
      <c r="AH326" s="22" t="s">
        <v>868</v>
      </c>
      <c r="AI326" s="22" t="s">
        <v>123</v>
      </c>
      <c r="AJ326" s="22" t="s">
        <v>736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>
        <v>7520</v>
      </c>
      <c r="BC326" s="42">
        <f t="shared" si="7"/>
        <v>0.12204305263431228</v>
      </c>
    </row>
    <row r="327" spans="2:55" x14ac:dyDescent="0.3">
      <c r="B327" s="22" t="s">
        <v>66</v>
      </c>
      <c r="C327" s="22"/>
      <c r="D327" s="22" t="s">
        <v>860</v>
      </c>
      <c r="E327" s="22"/>
      <c r="F327" s="22"/>
      <c r="G327" s="22"/>
      <c r="H327" s="22"/>
      <c r="I327" s="28" t="s">
        <v>745</v>
      </c>
      <c r="J327" s="28" t="s">
        <v>217</v>
      </c>
      <c r="K327" s="28" t="s">
        <v>75</v>
      </c>
      <c r="L327" s="29"/>
      <c r="M327" s="22">
        <v>26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22">
        <f>6862.7+80289.3</f>
        <v>87152</v>
      </c>
      <c r="AH327" s="22" t="s">
        <v>868</v>
      </c>
      <c r="AI327" s="22" t="s">
        <v>123</v>
      </c>
      <c r="AJ327" s="22" t="s">
        <v>754</v>
      </c>
      <c r="AK327" s="22">
        <v>30362</v>
      </c>
      <c r="AL327" s="22"/>
      <c r="AM327" s="22" t="s">
        <v>755</v>
      </c>
      <c r="AN327" s="22">
        <v>79500</v>
      </c>
      <c r="AO327" s="22"/>
      <c r="AP327" s="22" t="s">
        <v>756</v>
      </c>
      <c r="AQ327" s="22">
        <v>39638</v>
      </c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>
        <v>41907</v>
      </c>
      <c r="BC327" s="42">
        <f t="shared" si="7"/>
        <v>0.68011412323751652</v>
      </c>
    </row>
    <row r="328" spans="2:55" x14ac:dyDescent="0.3">
      <c r="B328" s="22" t="s">
        <v>66</v>
      </c>
      <c r="C328" s="22"/>
      <c r="D328" s="22" t="s">
        <v>860</v>
      </c>
      <c r="E328" s="22"/>
      <c r="F328" s="22"/>
      <c r="G328" s="22"/>
      <c r="H328" s="22"/>
      <c r="I328" s="28" t="s">
        <v>759</v>
      </c>
      <c r="J328" s="28" t="s">
        <v>745</v>
      </c>
      <c r="K328" s="28" t="s">
        <v>745</v>
      </c>
      <c r="L328" s="29"/>
      <c r="M328" s="22">
        <v>26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22" t="s">
        <v>861</v>
      </c>
      <c r="AH328" s="22" t="s">
        <v>868</v>
      </c>
      <c r="AI328" s="22" t="s">
        <v>123</v>
      </c>
      <c r="AJ328" s="22" t="s">
        <v>736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>
        <v>31457</v>
      </c>
      <c r="BC328" s="42">
        <f t="shared" si="7"/>
        <v>0.51051972163797354</v>
      </c>
    </row>
    <row r="329" spans="2:55" x14ac:dyDescent="0.25">
      <c r="B329" s="22" t="s">
        <v>66</v>
      </c>
      <c r="C329" s="22"/>
      <c r="D329" s="22" t="s">
        <v>737</v>
      </c>
      <c r="E329" s="22"/>
      <c r="F329" s="22"/>
      <c r="G329" s="172">
        <v>100</v>
      </c>
      <c r="H329" s="172">
        <v>1099</v>
      </c>
      <c r="I329" s="28" t="s">
        <v>149</v>
      </c>
      <c r="J329" s="28" t="s">
        <v>632</v>
      </c>
      <c r="K329" s="28" t="s">
        <v>738</v>
      </c>
      <c r="L329" s="29">
        <v>45</v>
      </c>
      <c r="M329" s="22">
        <v>26</v>
      </c>
      <c r="N329" s="22" t="s">
        <v>71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>
        <v>199070.84999999998</v>
      </c>
      <c r="AG329" s="43" t="s">
        <v>739</v>
      </c>
      <c r="AH329" s="22" t="s">
        <v>801</v>
      </c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02" t="s">
        <v>740</v>
      </c>
      <c r="AZ329" s="57">
        <v>5308</v>
      </c>
      <c r="BA329" s="57">
        <v>23</v>
      </c>
      <c r="BB329" s="57">
        <v>120649</v>
      </c>
      <c r="BC329" s="42">
        <f t="shared" si="7"/>
        <v>1.9580282257017476</v>
      </c>
    </row>
    <row r="330" spans="2:55" x14ac:dyDescent="0.25">
      <c r="B330" s="22" t="s">
        <v>66</v>
      </c>
      <c r="C330" s="22"/>
      <c r="D330" s="22" t="s">
        <v>737</v>
      </c>
      <c r="E330" s="22"/>
      <c r="F330" s="22"/>
      <c r="G330" s="172">
        <v>3800</v>
      </c>
      <c r="H330" s="172">
        <v>4299</v>
      </c>
      <c r="I330" s="28" t="s">
        <v>738</v>
      </c>
      <c r="J330" s="28" t="s">
        <v>746</v>
      </c>
      <c r="K330" s="28" t="s">
        <v>747</v>
      </c>
      <c r="L330" s="29">
        <v>38</v>
      </c>
      <c r="M330" s="22">
        <v>26</v>
      </c>
      <c r="N330" s="22" t="s">
        <v>71</v>
      </c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>
        <v>217118.55</v>
      </c>
      <c r="AG330" s="43">
        <f>404228.2+10944.15</f>
        <v>415172.35000000003</v>
      </c>
      <c r="AH330" s="22" t="s">
        <v>809</v>
      </c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192"/>
      <c r="AZ330" s="57">
        <v>2633.6159911301352</v>
      </c>
      <c r="BA330" s="57">
        <v>49.964383738243285</v>
      </c>
      <c r="BB330" s="57">
        <v>131587</v>
      </c>
      <c r="BC330" s="42">
        <f t="shared" si="7"/>
        <v>2.135542442419049</v>
      </c>
    </row>
    <row r="331" spans="2:55" x14ac:dyDescent="0.3">
      <c r="B331" s="22" t="s">
        <v>864</v>
      </c>
      <c r="C331" s="22"/>
      <c r="D331" s="22" t="s">
        <v>865</v>
      </c>
      <c r="E331" s="22"/>
      <c r="F331" s="22"/>
      <c r="G331" s="22"/>
      <c r="H331" s="22"/>
      <c r="I331" s="28" t="s">
        <v>866</v>
      </c>
      <c r="J331" s="28"/>
      <c r="K331" s="28"/>
      <c r="L331" s="29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31058</v>
      </c>
      <c r="AG331" s="43">
        <v>31058</v>
      </c>
      <c r="AH331" s="22" t="s">
        <v>848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BB331" s="57"/>
      <c r="BC331" s="57"/>
    </row>
    <row r="332" spans="2:55" x14ac:dyDescent="0.3">
      <c r="B332" s="22" t="s">
        <v>66</v>
      </c>
      <c r="C332" s="22"/>
      <c r="D332" s="22" t="s">
        <v>839</v>
      </c>
      <c r="E332" s="22"/>
      <c r="F332" s="22"/>
      <c r="G332" s="22"/>
      <c r="H332" s="22"/>
      <c r="I332" s="28" t="s">
        <v>840</v>
      </c>
      <c r="J332" s="28"/>
      <c r="K332" s="28"/>
      <c r="L332" s="29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25100</v>
      </c>
      <c r="AG332" s="43">
        <f>10000+27585.62</f>
        <v>37585.619999999995</v>
      </c>
      <c r="AH332" s="22"/>
      <c r="AI332" s="22" t="s">
        <v>841</v>
      </c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 t="s">
        <v>842</v>
      </c>
      <c r="BB332" s="57"/>
      <c r="BC332" s="57"/>
    </row>
    <row r="333" spans="2:55" x14ac:dyDescent="0.3">
      <c r="D333" s="57" t="s">
        <v>862</v>
      </c>
      <c r="F333" s="57"/>
      <c r="G333" s="57"/>
      <c r="H333" s="57"/>
      <c r="I333" s="60" t="s">
        <v>863</v>
      </c>
      <c r="AF333" s="61">
        <v>8800</v>
      </c>
      <c r="AG333" s="61">
        <v>8800</v>
      </c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3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3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3">
      <c r="I337" s="60"/>
      <c r="J337" s="60"/>
      <c r="K337" s="60"/>
      <c r="L337" s="59"/>
      <c r="AF337" s="61"/>
      <c r="AG337" s="61"/>
    </row>
    <row r="338" spans="9:33" s="57" customFormat="1" ht="16.8" x14ac:dyDescent="0.3">
      <c r="I338" s="209"/>
      <c r="J338" s="60"/>
      <c r="K338" s="60"/>
      <c r="L338" s="59"/>
      <c r="AF338" s="61"/>
      <c r="AG338" s="61"/>
    </row>
    <row r="339" spans="9:33" s="57" customFormat="1" ht="16.8" x14ac:dyDescent="0.3">
      <c r="I339" s="209"/>
      <c r="J339" s="60"/>
      <c r="K339" s="60"/>
      <c r="L339" s="59"/>
      <c r="AF339" s="61"/>
      <c r="AG339" s="61"/>
    </row>
    <row r="340" spans="9:33" s="57" customFormat="1" ht="16.8" x14ac:dyDescent="0.3">
      <c r="I340" s="209"/>
      <c r="J340" s="60"/>
      <c r="K340" s="60"/>
      <c r="L340" s="59"/>
      <c r="AF340" s="61"/>
      <c r="AG340" s="61"/>
    </row>
    <row r="341" spans="9:33" s="57" customFormat="1" ht="16.8" x14ac:dyDescent="0.3">
      <c r="I341" s="209"/>
      <c r="J341" s="60"/>
      <c r="K341" s="60"/>
      <c r="L341" s="59"/>
      <c r="AF341" s="61"/>
      <c r="AG341" s="61"/>
    </row>
    <row r="342" spans="9:33" s="57" customFormat="1" ht="16.8" x14ac:dyDescent="0.3">
      <c r="I342" s="209"/>
      <c r="J342" s="60"/>
      <c r="K342" s="60"/>
      <c r="L342" s="59"/>
      <c r="AF342" s="61"/>
      <c r="AG342" s="61"/>
    </row>
    <row r="343" spans="9:33" s="57" customFormat="1" ht="16.8" x14ac:dyDescent="0.3">
      <c r="I343" s="209"/>
      <c r="J343" s="60"/>
      <c r="K343" s="60"/>
      <c r="L343" s="59"/>
      <c r="AF343" s="61"/>
      <c r="AG343" s="61"/>
    </row>
    <row r="344" spans="9:33" s="57" customFormat="1" ht="16.8" x14ac:dyDescent="0.3">
      <c r="I344" s="209"/>
      <c r="J344" s="60"/>
      <c r="K344" s="60"/>
      <c r="L344" s="59"/>
      <c r="AF344" s="61"/>
      <c r="AG344" s="61"/>
    </row>
    <row r="345" spans="9:33" s="57" customFormat="1" ht="16.8" x14ac:dyDescent="0.3">
      <c r="I345" s="209"/>
      <c r="J345" s="60"/>
      <c r="K345" s="60"/>
      <c r="L345" s="59"/>
      <c r="AF345" s="61"/>
      <c r="AG345" s="61"/>
    </row>
    <row r="346" spans="9:33" s="57" customFormat="1" ht="16.8" x14ac:dyDescent="0.3">
      <c r="I346" s="209"/>
      <c r="J346" s="60"/>
      <c r="K346" s="60"/>
      <c r="L346" s="59"/>
      <c r="AF346" s="61"/>
      <c r="AG346" s="61"/>
    </row>
    <row r="347" spans="9:33" s="57" customFormat="1" x14ac:dyDescent="0.3">
      <c r="I347" s="60"/>
      <c r="J347" s="60"/>
      <c r="K347" s="60"/>
      <c r="L347" s="59"/>
      <c r="AF347" s="61"/>
      <c r="AG347" s="61"/>
    </row>
    <row r="348" spans="9:33" s="57" customFormat="1" x14ac:dyDescent="0.3">
      <c r="I348" s="60"/>
      <c r="J348" s="60"/>
      <c r="K348" s="60"/>
      <c r="L348" s="59"/>
      <c r="AF348" s="61"/>
      <c r="AG348" s="61"/>
    </row>
    <row r="349" spans="9:33" s="57" customFormat="1" x14ac:dyDescent="0.3">
      <c r="I349" s="60"/>
      <c r="J349" s="60"/>
      <c r="K349" s="60"/>
      <c r="L349" s="59"/>
      <c r="AF349" s="61"/>
      <c r="AG349" s="61"/>
    </row>
    <row r="350" spans="9:33" s="57" customFormat="1" x14ac:dyDescent="0.3">
      <c r="I350" s="60"/>
      <c r="J350" s="60"/>
      <c r="K350" s="60"/>
      <c r="L350" s="59"/>
      <c r="AF350" s="61"/>
      <c r="AG350" s="61"/>
    </row>
    <row r="351" spans="9:33" s="57" customFormat="1" x14ac:dyDescent="0.3">
      <c r="I351" s="60"/>
      <c r="J351" s="60"/>
      <c r="K351" s="60"/>
      <c r="L351" s="59"/>
      <c r="AF351" s="61"/>
      <c r="AG351" s="61"/>
    </row>
    <row r="352" spans="9:33" s="57" customFormat="1" x14ac:dyDescent="0.3">
      <c r="I352" s="60"/>
      <c r="J352" s="60"/>
      <c r="K352" s="60"/>
      <c r="L352" s="59"/>
      <c r="AF352" s="61"/>
      <c r="AG352" s="61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  <row r="408" spans="9:33" s="57" customFormat="1" x14ac:dyDescent="0.3">
      <c r="I408" s="60"/>
      <c r="J408" s="60"/>
      <c r="K408" s="60"/>
      <c r="L408" s="59"/>
      <c r="AF408" s="61"/>
      <c r="AG408" s="61"/>
    </row>
    <row r="409" spans="9:33" s="57" customFormat="1" x14ac:dyDescent="0.3">
      <c r="I409" s="60"/>
      <c r="J409" s="60"/>
      <c r="K409" s="60"/>
      <c r="L409" s="59"/>
      <c r="AF409" s="61"/>
      <c r="AG409" s="61"/>
    </row>
    <row r="410" spans="9:33" s="57" customFormat="1" x14ac:dyDescent="0.3">
      <c r="I410" s="60"/>
      <c r="J410" s="60"/>
      <c r="K410" s="60"/>
      <c r="L410" s="59"/>
      <c r="AF410" s="61"/>
      <c r="AG410" s="6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7F14B"/>
  </sheetPr>
  <dimension ref="A1:BD410"/>
  <sheetViews>
    <sheetView topLeftCell="I2" workbookViewId="0">
      <selection activeCell="I3" sqref="I3"/>
    </sheetView>
  </sheetViews>
  <sheetFormatPr defaultColWidth="9.109375" defaultRowHeight="13.8" x14ac:dyDescent="0.3"/>
  <cols>
    <col min="1" max="1" width="10.109375" style="57" hidden="1" customWidth="1"/>
    <col min="2" max="2" width="13.6640625" style="57" hidden="1" customWidth="1"/>
    <col min="3" max="3" width="9.5546875" style="57" hidden="1" customWidth="1"/>
    <col min="4" max="4" width="11.6640625" style="57" hidden="1" customWidth="1"/>
    <col min="5" max="5" width="13.33203125" style="57" hidden="1" customWidth="1"/>
    <col min="6" max="8" width="14.44140625" style="39" hidden="1" customWidth="1"/>
    <col min="9" max="9" width="27.109375" style="60" bestFit="1" customWidth="1"/>
    <col min="10" max="10" width="34.88671875" style="60" customWidth="1"/>
    <col min="11" max="11" width="42.33203125" style="60" bestFit="1" customWidth="1"/>
    <col min="12" max="12" width="7.109375" style="59" hidden="1" customWidth="1"/>
    <col min="13" max="13" width="12.5546875" style="57" customWidth="1"/>
    <col min="14" max="14" width="18.33203125" style="57" hidden="1" customWidth="1"/>
    <col min="15" max="15" width="7" style="57" hidden="1" customWidth="1"/>
    <col min="16" max="16" width="6.5546875" style="57" hidden="1" customWidth="1"/>
    <col min="17" max="17" width="10.44140625" style="57" hidden="1" customWidth="1"/>
    <col min="18" max="18" width="9.109375" style="57" hidden="1" customWidth="1"/>
    <col min="19" max="19" width="6.44140625" style="57" hidden="1" customWidth="1"/>
    <col min="20" max="20" width="8" style="57" hidden="1" customWidth="1"/>
    <col min="21" max="22" width="10.6640625" style="57" hidden="1" customWidth="1"/>
    <col min="23" max="23" width="11.109375" style="57" hidden="1" customWidth="1"/>
    <col min="24" max="25" width="10.109375" style="57" hidden="1" customWidth="1"/>
    <col min="26" max="26" width="8.6640625" style="57" hidden="1" customWidth="1"/>
    <col min="27" max="27" width="13.109375" style="57" hidden="1" customWidth="1"/>
    <col min="28" max="28" width="18.44140625" style="57" hidden="1" customWidth="1"/>
    <col min="29" max="29" width="11.109375" style="57" hidden="1" customWidth="1"/>
    <col min="30" max="30" width="15.33203125" style="57" hidden="1" customWidth="1"/>
    <col min="31" max="31" width="19.6640625" style="57" hidden="1" customWidth="1"/>
    <col min="32" max="32" width="13.88671875" style="61" customWidth="1"/>
    <col min="33" max="33" width="23.44140625" style="61" customWidth="1"/>
    <col min="34" max="34" width="14.33203125" style="39" bestFit="1" customWidth="1"/>
    <col min="35" max="35" width="30.6640625" style="57" customWidth="1"/>
    <col min="36" max="36" width="28" style="59" bestFit="1" customWidth="1"/>
    <col min="37" max="37" width="14.33203125" style="61" customWidth="1"/>
    <col min="38" max="38" width="20.109375" style="61" bestFit="1" customWidth="1"/>
    <col min="39" max="39" width="27.44140625" style="57" customWidth="1"/>
    <col min="40" max="41" width="14.33203125" style="61" customWidth="1"/>
    <col min="42" max="42" width="27.44140625" style="57" customWidth="1"/>
    <col min="43" max="44" width="14.33203125" style="61" customWidth="1"/>
    <col min="45" max="45" width="27.44140625" style="57" customWidth="1"/>
    <col min="46" max="47" width="14.33203125" style="61" customWidth="1"/>
    <col min="48" max="48" width="27.44140625" style="57" customWidth="1"/>
    <col min="49" max="50" width="14.33203125" style="57" customWidth="1"/>
    <col min="51" max="51" width="54.44140625" style="67" customWidth="1"/>
    <col min="52" max="53" width="14.33203125" style="57" hidden="1" customWidth="1"/>
    <col min="54" max="54" width="14.33203125" style="62" hidden="1" customWidth="1"/>
    <col min="55" max="55" width="14.33203125" style="63" hidden="1" customWidth="1"/>
    <col min="56" max="56" width="0" style="57" hidden="1" customWidth="1"/>
    <col min="57" max="16384" width="9.109375" style="57"/>
  </cols>
  <sheetData>
    <row r="1" spans="1:56" s="45" customFormat="1" ht="14.4" hidden="1" thickBot="1" x14ac:dyDescent="0.35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2" thickBot="1" x14ac:dyDescent="0.35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D3" s="57" t="s">
        <v>881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G3" s="61">
        <v>53022.19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49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D5" s="57" t="s">
        <v>881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G5" s="61" t="s">
        <v>898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G6" s="61" t="s">
        <v>898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D9" s="38"/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D13" s="57" t="s">
        <v>881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G13" s="61" t="s">
        <v>898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G14" s="61" t="s">
        <v>898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G16" s="61" t="s">
        <v>898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D33" s="57" t="s">
        <v>928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D34" s="57" t="s">
        <v>928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D38" s="57" t="s">
        <v>928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3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38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38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3">
      <c r="A50" s="98"/>
      <c r="B50" s="57" t="s">
        <v>66</v>
      </c>
      <c r="D50" s="57" t="s">
        <v>926</v>
      </c>
      <c r="F50" s="57"/>
      <c r="G50" s="57"/>
      <c r="H50" s="57"/>
      <c r="I50" s="60" t="s">
        <v>882</v>
      </c>
      <c r="J50" s="60" t="s">
        <v>883</v>
      </c>
      <c r="K50" s="60" t="s">
        <v>206</v>
      </c>
      <c r="M50" s="57">
        <v>4</v>
      </c>
      <c r="N50" s="57" t="s">
        <v>69</v>
      </c>
      <c r="AF50" s="61">
        <v>50000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57" t="s">
        <v>884</v>
      </c>
      <c r="BB50" s="57"/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420</v>
      </c>
      <c r="J51" s="60" t="s">
        <v>84</v>
      </c>
      <c r="K51" s="60" t="s">
        <v>421</v>
      </c>
      <c r="L51" s="59">
        <v>37</v>
      </c>
      <c r="M51" s="57">
        <v>4</v>
      </c>
      <c r="N51" s="57" t="s">
        <v>69</v>
      </c>
      <c r="AF51" s="61">
        <v>14171.65</v>
      </c>
      <c r="AY51" s="117"/>
      <c r="AZ51" s="57">
        <v>254</v>
      </c>
      <c r="BA51" s="57">
        <v>36</v>
      </c>
      <c r="BB51" s="62">
        <v>9143</v>
      </c>
      <c r="BC51" s="42">
        <f t="shared" ref="BC51:BC82" si="1">BB51/(5280*11.67)</f>
        <v>0.14838292955259536</v>
      </c>
      <c r="BD51" s="99"/>
    </row>
    <row r="52" spans="1:56" x14ac:dyDescent="0.25">
      <c r="A52" s="98"/>
      <c r="B52" s="57" t="s">
        <v>66</v>
      </c>
      <c r="D52" s="57" t="s">
        <v>763</v>
      </c>
      <c r="F52" s="57"/>
      <c r="G52" s="118">
        <v>136</v>
      </c>
      <c r="H52" s="118">
        <v>299</v>
      </c>
      <c r="I52" s="33" t="s">
        <v>422</v>
      </c>
      <c r="J52" s="60" t="s">
        <v>230</v>
      </c>
      <c r="K52" s="60" t="s">
        <v>82</v>
      </c>
      <c r="L52" s="59">
        <v>35</v>
      </c>
      <c r="M52" s="57">
        <v>4</v>
      </c>
      <c r="N52" s="57" t="s">
        <v>71</v>
      </c>
      <c r="AF52" s="61">
        <v>54247.049999999996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966.98762444828799</v>
      </c>
      <c r="BA52" s="57">
        <v>33.999400994152204</v>
      </c>
      <c r="BB52" s="57">
        <v>32877</v>
      </c>
      <c r="BC52" s="42">
        <f t="shared" si="1"/>
        <v>0.53356508530030378</v>
      </c>
      <c r="BD52" s="99"/>
    </row>
    <row r="53" spans="1:56" x14ac:dyDescent="0.25">
      <c r="A53" s="98"/>
      <c r="B53" s="57" t="s">
        <v>66</v>
      </c>
      <c r="G53" s="116">
        <v>100</v>
      </c>
      <c r="H53" s="116">
        <v>199</v>
      </c>
      <c r="I53" s="60" t="s">
        <v>87</v>
      </c>
      <c r="J53" s="60" t="s">
        <v>423</v>
      </c>
      <c r="K53" s="60" t="s">
        <v>177</v>
      </c>
      <c r="L53" s="59">
        <v>20</v>
      </c>
      <c r="M53" s="57">
        <v>4</v>
      </c>
      <c r="N53" s="57" t="s">
        <v>69</v>
      </c>
      <c r="AF53" s="61">
        <v>28657.95</v>
      </c>
      <c r="AY53" s="117"/>
      <c r="AZ53" s="57">
        <v>514</v>
      </c>
      <c r="BA53" s="57">
        <v>36</v>
      </c>
      <c r="BB53" s="62">
        <v>18489</v>
      </c>
      <c r="BC53" s="42">
        <f t="shared" si="1"/>
        <v>0.30006037236114358</v>
      </c>
      <c r="BD53" s="99"/>
    </row>
    <row r="54" spans="1:56" x14ac:dyDescent="0.25">
      <c r="A54" s="98"/>
      <c r="B54" s="57" t="s">
        <v>66</v>
      </c>
      <c r="G54" s="118">
        <v>616</v>
      </c>
      <c r="H54" s="118">
        <v>699</v>
      </c>
      <c r="I54" s="60" t="s">
        <v>424</v>
      </c>
      <c r="J54" s="60" t="s">
        <v>425</v>
      </c>
      <c r="K54" s="60" t="s">
        <v>235</v>
      </c>
      <c r="L54" s="59">
        <v>19</v>
      </c>
      <c r="M54" s="57">
        <v>4</v>
      </c>
      <c r="N54" s="57" t="s">
        <v>69</v>
      </c>
      <c r="AF54" s="61">
        <v>34380.550000000003</v>
      </c>
      <c r="AY54" s="117"/>
      <c r="AZ54" s="57">
        <v>619.83652759997005</v>
      </c>
      <c r="BA54" s="57">
        <v>36</v>
      </c>
      <c r="BB54" s="62">
        <v>22181</v>
      </c>
      <c r="BC54" s="42">
        <f t="shared" si="1"/>
        <v>0.35997831788320223</v>
      </c>
      <c r="BD54" s="99"/>
    </row>
    <row r="55" spans="1:56" x14ac:dyDescent="0.25">
      <c r="A55" s="98"/>
      <c r="B55" s="57" t="s">
        <v>66</v>
      </c>
      <c r="C55" s="108"/>
      <c r="D55" s="217" t="s">
        <v>763</v>
      </c>
      <c r="E55" s="108"/>
      <c r="F55" s="191"/>
      <c r="G55" s="138">
        <v>100</v>
      </c>
      <c r="H55" s="139">
        <v>629</v>
      </c>
      <c r="I55" s="109" t="s">
        <v>417</v>
      </c>
      <c r="J55" s="109" t="s">
        <v>426</v>
      </c>
      <c r="K55" s="109" t="s">
        <v>75</v>
      </c>
      <c r="L55" s="111">
        <v>21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184008.25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27"/>
      <c r="AZ55" s="57">
        <v>3063.1175210625788</v>
      </c>
      <c r="BA55" s="57">
        <v>38.75626683719873</v>
      </c>
      <c r="BB55" s="62">
        <v>118715</v>
      </c>
      <c r="BC55" s="42">
        <f t="shared" si="1"/>
        <v>1.9266410895588273</v>
      </c>
      <c r="BD55" s="99"/>
    </row>
    <row r="56" spans="1:56" x14ac:dyDescent="0.25">
      <c r="A56" s="98"/>
      <c r="B56" s="57" t="s">
        <v>66</v>
      </c>
      <c r="D56" s="57" t="s">
        <v>763</v>
      </c>
      <c r="G56" s="138"/>
      <c r="H56" s="139"/>
      <c r="I56" s="60" t="s">
        <v>205</v>
      </c>
      <c r="J56" s="60" t="s">
        <v>427</v>
      </c>
      <c r="K56" s="60" t="s">
        <v>428</v>
      </c>
      <c r="L56" s="59" t="s">
        <v>429</v>
      </c>
      <c r="M56" s="57">
        <v>4</v>
      </c>
      <c r="N56" s="57" t="s">
        <v>69</v>
      </c>
      <c r="AF56" s="61">
        <v>150444</v>
      </c>
      <c r="AY56" s="137" t="s">
        <v>430</v>
      </c>
      <c r="AZ56" s="57">
        <v>995</v>
      </c>
      <c r="BA56" s="57">
        <v>36</v>
      </c>
      <c r="BB56" s="62">
        <v>35820</v>
      </c>
      <c r="BC56" s="42">
        <f t="shared" si="1"/>
        <v>0.58132741294695023</v>
      </c>
      <c r="BD56" s="99"/>
    </row>
    <row r="57" spans="1:56" x14ac:dyDescent="0.25">
      <c r="A57" s="98"/>
      <c r="B57" s="57" t="s">
        <v>66</v>
      </c>
      <c r="D57" s="57" t="s">
        <v>318</v>
      </c>
      <c r="F57" s="57"/>
      <c r="G57" s="121">
        <v>600</v>
      </c>
      <c r="H57" s="122">
        <v>699</v>
      </c>
      <c r="I57" s="60" t="s">
        <v>81</v>
      </c>
      <c r="J57" s="60" t="s">
        <v>83</v>
      </c>
      <c r="K57" s="60" t="s">
        <v>235</v>
      </c>
      <c r="L57" s="74">
        <v>66.71148036253777</v>
      </c>
      <c r="M57" s="57">
        <v>4</v>
      </c>
      <c r="N57" s="57" t="s">
        <v>71</v>
      </c>
      <c r="AF57" s="61">
        <v>62261.1</v>
      </c>
      <c r="AG57" s="61">
        <v>30131.58</v>
      </c>
      <c r="AH57" s="57"/>
      <c r="AQ57" s="57"/>
      <c r="AR57" s="57"/>
      <c r="AT57" s="57"/>
      <c r="AU57" s="57"/>
      <c r="AY57" s="124"/>
      <c r="AZ57" s="57">
        <v>943.32545346261304</v>
      </c>
      <c r="BA57" s="57">
        <v>40.001040851269174</v>
      </c>
      <c r="BB57" s="62">
        <v>37734</v>
      </c>
      <c r="BC57" s="42">
        <f t="shared" si="1"/>
        <v>0.61238996650307709</v>
      </c>
      <c r="BD57" s="99"/>
    </row>
    <row r="58" spans="1:56" x14ac:dyDescent="0.25">
      <c r="A58" s="98"/>
      <c r="B58" s="57" t="s">
        <v>66</v>
      </c>
      <c r="G58" s="125">
        <v>800</v>
      </c>
      <c r="H58" s="126">
        <v>899</v>
      </c>
      <c r="I58" s="60" t="s">
        <v>421</v>
      </c>
      <c r="J58" s="60" t="s">
        <v>431</v>
      </c>
      <c r="K58" s="60" t="s">
        <v>420</v>
      </c>
      <c r="L58" s="59">
        <v>26</v>
      </c>
      <c r="M58" s="57">
        <v>4</v>
      </c>
      <c r="N58" s="57" t="s">
        <v>69</v>
      </c>
      <c r="AF58" s="61">
        <v>14680.050000000001</v>
      </c>
      <c r="AY58" s="127"/>
      <c r="AZ58" s="57">
        <v>474</v>
      </c>
      <c r="BA58" s="57">
        <v>20</v>
      </c>
      <c r="BB58" s="62">
        <v>9471</v>
      </c>
      <c r="BC58" s="42">
        <f t="shared" si="1"/>
        <v>0.15370608397600685</v>
      </c>
      <c r="BD58" s="99"/>
    </row>
    <row r="59" spans="1:56" x14ac:dyDescent="0.25">
      <c r="A59" s="98"/>
      <c r="B59" s="22" t="s">
        <v>66</v>
      </c>
      <c r="C59" s="22"/>
      <c r="D59" s="22" t="s">
        <v>365</v>
      </c>
      <c r="E59" s="26"/>
      <c r="F59" s="27"/>
      <c r="G59" s="129">
        <v>4400</v>
      </c>
      <c r="H59" s="130">
        <v>4699</v>
      </c>
      <c r="I59" s="28" t="s">
        <v>240</v>
      </c>
      <c r="J59" s="28" t="s">
        <v>241</v>
      </c>
      <c r="K59" s="28" t="s">
        <v>239</v>
      </c>
      <c r="L59" s="89">
        <v>42.737766624843161</v>
      </c>
      <c r="M59" s="22">
        <v>5</v>
      </c>
      <c r="N59" s="22" t="s">
        <v>69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9"/>
      <c r="AC59" s="22"/>
      <c r="AD59" s="22"/>
      <c r="AE59" s="22"/>
      <c r="AF59" s="43">
        <v>51884.700000000004</v>
      </c>
      <c r="AG59" s="43">
        <f>4741.12+42431.5</f>
        <v>47172.62</v>
      </c>
      <c r="AH59" s="27" t="s">
        <v>76</v>
      </c>
      <c r="AI59" s="22"/>
      <c r="AJ59" s="29"/>
      <c r="AK59" s="43"/>
      <c r="AL59" s="43"/>
      <c r="AM59" s="22"/>
      <c r="AN59" s="43"/>
      <c r="AO59" s="43"/>
      <c r="AP59" s="22"/>
      <c r="AQ59" s="43"/>
      <c r="AR59" s="43"/>
      <c r="AS59" s="22"/>
      <c r="AT59" s="43"/>
      <c r="AU59" s="43"/>
      <c r="AV59" s="22"/>
      <c r="AW59" s="22"/>
      <c r="AX59" s="22"/>
      <c r="AY59" s="131"/>
      <c r="AZ59" s="44">
        <v>1142.4876832592051</v>
      </c>
      <c r="BA59" s="44">
        <v>29.299221768857784</v>
      </c>
      <c r="BB59" s="44">
        <v>33474</v>
      </c>
      <c r="BC59" s="42">
        <f t="shared" si="1"/>
        <v>0.54325387551608628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2"/>
      <c r="G60" s="129">
        <v>4500</v>
      </c>
      <c r="H60" s="130">
        <v>4530</v>
      </c>
      <c r="I60" s="28" t="s">
        <v>179</v>
      </c>
      <c r="J60" s="28" t="s">
        <v>243</v>
      </c>
      <c r="K60" s="28" t="s">
        <v>244</v>
      </c>
      <c r="L60" s="88">
        <v>44.161085024642013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42518.85</v>
      </c>
      <c r="AG60" s="43" t="s">
        <v>323</v>
      </c>
      <c r="AH60" s="22" t="s">
        <v>76</v>
      </c>
      <c r="AI60" s="22"/>
      <c r="AJ60" s="29"/>
      <c r="AK60" s="43"/>
      <c r="AL60" s="43"/>
      <c r="AM60" s="22"/>
      <c r="AN60" s="43"/>
      <c r="AO60" s="43"/>
      <c r="AP60" s="22"/>
      <c r="AQ60" s="22"/>
      <c r="AR60" s="22"/>
      <c r="AS60" s="22"/>
      <c r="AT60" s="22"/>
      <c r="AU60" s="22"/>
      <c r="AV60" s="22"/>
      <c r="AW60" s="22"/>
      <c r="AX60" s="22"/>
      <c r="AY60" s="175"/>
      <c r="AZ60" s="22">
        <v>1073.6732551716491</v>
      </c>
      <c r="BA60" s="22">
        <v>24.000784108085366</v>
      </c>
      <c r="BB60" s="44">
        <v>25769</v>
      </c>
      <c r="BC60" s="42">
        <f t="shared" si="1"/>
        <v>0.41820843395393525</v>
      </c>
      <c r="BD60" s="99"/>
    </row>
    <row r="61" spans="1:56" x14ac:dyDescent="0.25">
      <c r="A61" s="98"/>
      <c r="B61" s="22" t="s">
        <v>66</v>
      </c>
      <c r="C61" s="22"/>
      <c r="D61" s="22" t="s">
        <v>306</v>
      </c>
      <c r="E61" s="22"/>
      <c r="F61" s="27"/>
      <c r="G61" s="132">
        <v>100</v>
      </c>
      <c r="H61" s="133">
        <v>199</v>
      </c>
      <c r="I61" s="28" t="s">
        <v>179</v>
      </c>
      <c r="J61" s="28" t="s">
        <v>239</v>
      </c>
      <c r="K61" s="28" t="s">
        <v>177</v>
      </c>
      <c r="L61" s="88">
        <v>57</v>
      </c>
      <c r="M61" s="22">
        <v>5</v>
      </c>
      <c r="N61" s="22" t="s">
        <v>73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3">
        <v>18273.75</v>
      </c>
      <c r="AG61" s="43">
        <f>19797.88+258958.14+14367.5+150+900</f>
        <v>294173.52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75"/>
      <c r="AZ61" s="22">
        <v>425.98005755461298</v>
      </c>
      <c r="BA61" s="22">
        <v>25.998869673799515</v>
      </c>
      <c r="BB61" s="44">
        <v>11075</v>
      </c>
      <c r="BC61" s="42">
        <f t="shared" si="1"/>
        <v>0.17973760743683623</v>
      </c>
      <c r="BD61" s="99"/>
    </row>
    <row r="62" spans="1:56" x14ac:dyDescent="0.25">
      <c r="A62" s="98"/>
      <c r="B62" s="22" t="s">
        <v>66</v>
      </c>
      <c r="C62" s="22"/>
      <c r="D62" s="22" t="s">
        <v>360</v>
      </c>
      <c r="E62" s="26"/>
      <c r="F62" s="27"/>
      <c r="G62" s="134">
        <v>2400</v>
      </c>
      <c r="H62" s="135">
        <v>2999</v>
      </c>
      <c r="I62" s="28" t="s">
        <v>234</v>
      </c>
      <c r="J62" s="28" t="s">
        <v>237</v>
      </c>
      <c r="K62" s="28" t="s">
        <v>245</v>
      </c>
      <c r="L62" s="89">
        <v>34.308879396221315</v>
      </c>
      <c r="M62" s="22">
        <v>5</v>
      </c>
      <c r="N62" s="22" t="s">
        <v>69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9"/>
      <c r="AC62" s="22"/>
      <c r="AD62" s="22"/>
      <c r="AE62" s="22"/>
      <c r="AF62" s="43">
        <v>183603.7</v>
      </c>
      <c r="AG62" s="43" t="s">
        <v>366</v>
      </c>
      <c r="AH62" s="27" t="s">
        <v>76</v>
      </c>
      <c r="AI62" s="22"/>
      <c r="AJ62" s="29"/>
      <c r="AK62" s="43"/>
      <c r="AL62" s="43"/>
      <c r="AM62" s="22"/>
      <c r="AN62" s="43"/>
      <c r="AO62" s="43"/>
      <c r="AP62" s="22"/>
      <c r="AQ62" s="43"/>
      <c r="AR62" s="43"/>
      <c r="AS62" s="22"/>
      <c r="AT62" s="43"/>
      <c r="AU62" s="43"/>
      <c r="AV62" s="22"/>
      <c r="AW62" s="22"/>
      <c r="AX62" s="22"/>
      <c r="AY62" s="131"/>
      <c r="AZ62" s="44">
        <v>2634.7772530571478</v>
      </c>
      <c r="BA62" s="44">
        <v>44.957880163325804</v>
      </c>
      <c r="BB62" s="44">
        <v>118454</v>
      </c>
      <c r="BC62" s="42">
        <f t="shared" si="1"/>
        <v>1.9224052868011738</v>
      </c>
      <c r="BD62" s="99"/>
    </row>
    <row r="63" spans="1:56" x14ac:dyDescent="0.25">
      <c r="A63" s="114"/>
      <c r="B63" s="57" t="s">
        <v>66</v>
      </c>
      <c r="D63" s="57" t="s">
        <v>219</v>
      </c>
      <c r="E63" s="58"/>
      <c r="G63" s="121">
        <v>700</v>
      </c>
      <c r="H63" s="122">
        <v>799</v>
      </c>
      <c r="I63" s="60" t="s">
        <v>238</v>
      </c>
      <c r="J63" s="60" t="s">
        <v>239</v>
      </c>
      <c r="K63" s="60" t="s">
        <v>178</v>
      </c>
      <c r="L63" s="95">
        <v>45</v>
      </c>
      <c r="M63" s="57">
        <v>5</v>
      </c>
      <c r="N63" s="57" t="s">
        <v>69</v>
      </c>
      <c r="AB63" s="59"/>
      <c r="AF63" s="61">
        <v>16371.1</v>
      </c>
      <c r="AY63" s="128" t="s">
        <v>364</v>
      </c>
      <c r="AZ63" s="62">
        <v>528</v>
      </c>
      <c r="BA63" s="62">
        <v>20</v>
      </c>
      <c r="BB63" s="62">
        <v>10562</v>
      </c>
      <c r="BC63" s="42">
        <f t="shared" si="1"/>
        <v>0.17141206408558593</v>
      </c>
      <c r="BD63" s="99"/>
    </row>
    <row r="64" spans="1:56" x14ac:dyDescent="0.25">
      <c r="A64" s="98"/>
      <c r="B64" s="57" t="s">
        <v>66</v>
      </c>
      <c r="G64" s="125">
        <v>2600</v>
      </c>
      <c r="H64" s="126">
        <v>2999</v>
      </c>
      <c r="I64" s="60" t="s">
        <v>432</v>
      </c>
      <c r="J64" s="60" t="s">
        <v>68</v>
      </c>
      <c r="K64" s="60" t="s">
        <v>245</v>
      </c>
      <c r="L64" s="59">
        <v>26</v>
      </c>
      <c r="M64" s="57">
        <v>5</v>
      </c>
      <c r="N64" s="57" t="s">
        <v>69</v>
      </c>
      <c r="AF64" s="61">
        <v>83166.8</v>
      </c>
      <c r="AY64" s="127"/>
      <c r="AZ64" s="57">
        <v>1794.7086713025089</v>
      </c>
      <c r="BA64" s="57">
        <v>29.896774255321997</v>
      </c>
      <c r="BB64" s="62">
        <v>53656</v>
      </c>
      <c r="BC64" s="42">
        <f t="shared" si="1"/>
        <v>0.87079016384928987</v>
      </c>
      <c r="BD64" s="99"/>
    </row>
    <row r="65" spans="1:56" x14ac:dyDescent="0.25">
      <c r="A65" s="98"/>
      <c r="B65" s="57" t="s">
        <v>66</v>
      </c>
      <c r="G65" s="125">
        <v>3100</v>
      </c>
      <c r="H65" s="136">
        <v>3199</v>
      </c>
      <c r="I65" s="60" t="s">
        <v>433</v>
      </c>
      <c r="J65" s="60" t="s">
        <v>222</v>
      </c>
      <c r="K65" s="60" t="s">
        <v>75</v>
      </c>
      <c r="L65" s="59">
        <v>25</v>
      </c>
      <c r="M65" s="57">
        <v>5</v>
      </c>
      <c r="N65" s="57" t="s">
        <v>69</v>
      </c>
      <c r="AF65" s="61">
        <v>13483.45</v>
      </c>
      <c r="AY65" s="127"/>
      <c r="AZ65" s="57">
        <v>362</v>
      </c>
      <c r="BA65" s="57">
        <v>24</v>
      </c>
      <c r="BB65" s="62">
        <v>8699</v>
      </c>
      <c r="BC65" s="42">
        <f t="shared" si="1"/>
        <v>0.14117719612578225</v>
      </c>
      <c r="BD65" s="99"/>
    </row>
    <row r="66" spans="1:56" x14ac:dyDescent="0.25">
      <c r="A66" s="98"/>
      <c r="B66" s="57" t="s">
        <v>66</v>
      </c>
      <c r="G66" s="125">
        <v>200</v>
      </c>
      <c r="H66" s="126">
        <v>549</v>
      </c>
      <c r="I66" s="60" t="s">
        <v>245</v>
      </c>
      <c r="J66" s="60" t="s">
        <v>177</v>
      </c>
      <c r="K66" s="60" t="s">
        <v>434</v>
      </c>
      <c r="L66" s="59">
        <v>19</v>
      </c>
      <c r="M66" s="57">
        <v>5</v>
      </c>
      <c r="N66" s="57" t="s">
        <v>69</v>
      </c>
      <c r="AF66" s="61">
        <v>109563.29999999983</v>
      </c>
      <c r="AY66" s="127"/>
      <c r="AZ66" s="57">
        <v>1963.499999999997</v>
      </c>
      <c r="BA66" s="57">
        <v>36</v>
      </c>
      <c r="BB66" s="62">
        <v>70685.999999999884</v>
      </c>
      <c r="BC66" s="42">
        <f t="shared" si="1"/>
        <v>1.1471722365038541</v>
      </c>
      <c r="BD66" s="99"/>
    </row>
    <row r="67" spans="1:56" x14ac:dyDescent="0.25">
      <c r="A67" s="98"/>
      <c r="B67" s="57" t="s">
        <v>66</v>
      </c>
      <c r="G67" s="125">
        <v>500</v>
      </c>
      <c r="H67" s="126">
        <v>619</v>
      </c>
      <c r="I67" s="60" t="s">
        <v>435</v>
      </c>
      <c r="J67" s="60" t="s">
        <v>434</v>
      </c>
      <c r="K67" s="60" t="s">
        <v>75</v>
      </c>
      <c r="L67" s="59">
        <v>17</v>
      </c>
      <c r="M67" s="57">
        <v>5</v>
      </c>
      <c r="N67" s="57" t="s">
        <v>69</v>
      </c>
      <c r="AF67" s="61">
        <v>33046</v>
      </c>
      <c r="AY67" s="127"/>
      <c r="AZ67" s="57">
        <v>710.67076227871507</v>
      </c>
      <c r="BA67" s="57">
        <v>29.99982710930578</v>
      </c>
      <c r="BB67" s="62">
        <v>21320</v>
      </c>
      <c r="BC67" s="42">
        <f t="shared" si="1"/>
        <v>0.34600503752174705</v>
      </c>
      <c r="BD67" s="99"/>
    </row>
    <row r="68" spans="1:56" x14ac:dyDescent="0.25">
      <c r="A68" s="98"/>
      <c r="B68" s="57" t="s">
        <v>66</v>
      </c>
      <c r="G68" s="125">
        <v>200</v>
      </c>
      <c r="H68" s="136">
        <v>599</v>
      </c>
      <c r="I68" s="60" t="s">
        <v>222</v>
      </c>
      <c r="J68" s="60" t="s">
        <v>436</v>
      </c>
      <c r="K68" s="60" t="s">
        <v>177</v>
      </c>
      <c r="L68" s="59">
        <v>41</v>
      </c>
      <c r="M68" s="57">
        <v>5</v>
      </c>
      <c r="N68" s="57" t="s">
        <v>69</v>
      </c>
      <c r="AF68" s="61">
        <v>120216.45</v>
      </c>
      <c r="AY68" s="127"/>
      <c r="AZ68" s="57">
        <v>2370.8763190488421</v>
      </c>
      <c r="BA68" s="57">
        <v>32.71322058297644</v>
      </c>
      <c r="BB68" s="62">
        <v>77559</v>
      </c>
      <c r="BC68" s="42">
        <f t="shared" si="1"/>
        <v>1.2587150424554023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437</v>
      </c>
      <c r="J69" s="60" t="s">
        <v>177</v>
      </c>
      <c r="K69" s="60" t="s">
        <v>438</v>
      </c>
      <c r="L69" s="59">
        <v>18.372216525446596</v>
      </c>
      <c r="M69" s="57">
        <v>5</v>
      </c>
      <c r="N69" s="57" t="s">
        <v>69</v>
      </c>
      <c r="AF69" s="61">
        <v>123495.78499999993</v>
      </c>
      <c r="AY69" s="127"/>
      <c r="AZ69" s="57">
        <v>2951.3999999999983</v>
      </c>
      <c r="BA69" s="57">
        <v>27</v>
      </c>
      <c r="BB69" s="62">
        <v>79674.699999999953</v>
      </c>
      <c r="BC69" s="42">
        <f t="shared" si="1"/>
        <v>1.2930510113993396</v>
      </c>
      <c r="BD69" s="99"/>
    </row>
    <row r="70" spans="1:56" x14ac:dyDescent="0.25">
      <c r="A70" s="98"/>
      <c r="B70" s="57" t="s">
        <v>66</v>
      </c>
      <c r="G70" s="125"/>
      <c r="H70" s="126"/>
      <c r="I70" s="60" t="s">
        <v>439</v>
      </c>
      <c r="J70" s="60" t="s">
        <v>177</v>
      </c>
      <c r="K70" s="60" t="s">
        <v>440</v>
      </c>
      <c r="L70" s="59">
        <v>29.667049007824701</v>
      </c>
      <c r="M70" s="57">
        <v>5</v>
      </c>
      <c r="N70" s="57" t="s">
        <v>69</v>
      </c>
      <c r="AF70" s="61">
        <v>46620.667499999996</v>
      </c>
      <c r="AY70" s="137" t="s">
        <v>441</v>
      </c>
      <c r="AZ70" s="57">
        <v>1262.51</v>
      </c>
      <c r="BA70" s="57">
        <v>19</v>
      </c>
      <c r="BB70" s="62">
        <v>24062.28</v>
      </c>
      <c r="BC70" s="42">
        <f t="shared" si="1"/>
        <v>0.39050985432733504</v>
      </c>
      <c r="BD70" s="99"/>
    </row>
    <row r="71" spans="1:56" x14ac:dyDescent="0.25">
      <c r="A71" s="98"/>
      <c r="B71" s="57" t="s">
        <v>66</v>
      </c>
      <c r="G71" s="125">
        <v>3000</v>
      </c>
      <c r="H71" s="126">
        <v>3223</v>
      </c>
      <c r="I71" s="60" t="s">
        <v>442</v>
      </c>
      <c r="J71" s="60" t="s">
        <v>435</v>
      </c>
      <c r="K71" s="60" t="s">
        <v>171</v>
      </c>
      <c r="L71" s="59">
        <v>15</v>
      </c>
      <c r="M71" s="57">
        <v>5</v>
      </c>
      <c r="N71" s="57" t="s">
        <v>69</v>
      </c>
      <c r="AF71" s="61">
        <v>61666.75</v>
      </c>
      <c r="AY71" s="127"/>
      <c r="AZ71" s="57">
        <v>1105.117383594664</v>
      </c>
      <c r="BA71" s="57">
        <v>36.000700550551088</v>
      </c>
      <c r="BB71" s="62">
        <v>39785</v>
      </c>
      <c r="BC71" s="42">
        <f t="shared" si="1"/>
        <v>0.64567591077873854</v>
      </c>
      <c r="BD71" s="99"/>
    </row>
    <row r="72" spans="1:56" x14ac:dyDescent="0.25">
      <c r="A72" s="98"/>
      <c r="B72" s="57" t="s">
        <v>66</v>
      </c>
      <c r="G72" s="125"/>
      <c r="H72" s="126"/>
      <c r="I72" s="60" t="s">
        <v>442</v>
      </c>
      <c r="J72" s="60" t="s">
        <v>72</v>
      </c>
      <c r="K72" s="60" t="s">
        <v>443</v>
      </c>
      <c r="L72" s="59">
        <v>17.796542915745633</v>
      </c>
      <c r="M72" s="57">
        <v>5</v>
      </c>
      <c r="N72" s="57" t="s">
        <v>69</v>
      </c>
      <c r="AF72" s="61">
        <v>189887.4</v>
      </c>
      <c r="AY72" s="127"/>
      <c r="AZ72" s="57">
        <v>3403</v>
      </c>
      <c r="BA72" s="57">
        <v>36</v>
      </c>
      <c r="BB72" s="62">
        <v>122508</v>
      </c>
      <c r="BC72" s="42">
        <f t="shared" si="1"/>
        <v>1.9881981771441926</v>
      </c>
      <c r="BD72" s="99"/>
    </row>
    <row r="73" spans="1:56" x14ac:dyDescent="0.25">
      <c r="A73" s="98"/>
      <c r="B73" s="57" t="s">
        <v>66</v>
      </c>
      <c r="G73" s="125">
        <v>3100</v>
      </c>
      <c r="H73" s="136">
        <v>3199</v>
      </c>
      <c r="I73" s="60" t="s">
        <v>234</v>
      </c>
      <c r="J73" s="60" t="s">
        <v>222</v>
      </c>
      <c r="K73" s="60" t="s">
        <v>75</v>
      </c>
      <c r="L73" s="59">
        <v>79</v>
      </c>
      <c r="M73" s="57">
        <v>5</v>
      </c>
      <c r="N73" s="57" t="s">
        <v>69</v>
      </c>
      <c r="AF73" s="61">
        <v>13567.15</v>
      </c>
      <c r="AY73" s="127"/>
      <c r="AZ73" s="57">
        <v>337</v>
      </c>
      <c r="BA73" s="57">
        <v>26</v>
      </c>
      <c r="BB73" s="62">
        <v>8753</v>
      </c>
      <c r="BC73" s="42">
        <f t="shared" si="1"/>
        <v>0.14205356911012437</v>
      </c>
      <c r="BD73" s="99"/>
    </row>
    <row r="74" spans="1:56" x14ac:dyDescent="0.25">
      <c r="A74" s="98"/>
      <c r="B74" s="57" t="s">
        <v>66</v>
      </c>
      <c r="G74" s="125">
        <v>2600</v>
      </c>
      <c r="H74" s="126">
        <v>3099</v>
      </c>
      <c r="I74" s="60" t="s">
        <v>434</v>
      </c>
      <c r="J74" s="60" t="s">
        <v>68</v>
      </c>
      <c r="K74" s="60" t="s">
        <v>435</v>
      </c>
      <c r="L74" s="59">
        <v>29</v>
      </c>
      <c r="M74" s="57">
        <v>5</v>
      </c>
      <c r="N74" s="57" t="s">
        <v>69</v>
      </c>
      <c r="AF74" s="61">
        <v>129361.45</v>
      </c>
      <c r="AY74" s="127"/>
      <c r="AZ74" s="57">
        <v>2318.2740580100681</v>
      </c>
      <c r="BA74" s="57">
        <v>36.000489118891544</v>
      </c>
      <c r="BB74" s="62">
        <v>83459</v>
      </c>
      <c r="BC74" s="42">
        <f t="shared" si="1"/>
        <v>1.3544669055594505</v>
      </c>
      <c r="BD74" s="99"/>
    </row>
    <row r="75" spans="1:56" x14ac:dyDescent="0.25">
      <c r="A75" s="98"/>
      <c r="B75" s="57" t="s">
        <v>66</v>
      </c>
      <c r="G75" s="125">
        <v>1800</v>
      </c>
      <c r="H75" s="126">
        <v>2599</v>
      </c>
      <c r="I75" s="60" t="s">
        <v>67</v>
      </c>
      <c r="J75" s="60" t="s">
        <v>89</v>
      </c>
      <c r="K75" s="60" t="s">
        <v>68</v>
      </c>
      <c r="L75" s="59">
        <v>28</v>
      </c>
      <c r="M75" s="57">
        <v>6</v>
      </c>
      <c r="N75" s="57" t="s">
        <v>69</v>
      </c>
      <c r="AF75" s="61">
        <v>129173.90000000001</v>
      </c>
      <c r="AY75" s="127"/>
      <c r="AZ75" s="57">
        <v>2777.9339819542047</v>
      </c>
      <c r="BA75" s="57">
        <v>30</v>
      </c>
      <c r="BB75" s="62">
        <v>83338</v>
      </c>
      <c r="BC75" s="42">
        <f t="shared" si="1"/>
        <v>1.3525031809093506</v>
      </c>
      <c r="BD75" s="99"/>
    </row>
    <row r="76" spans="1:56" x14ac:dyDescent="0.25">
      <c r="A76" s="98"/>
      <c r="B76" s="57" t="s">
        <v>66</v>
      </c>
      <c r="F76" s="57"/>
      <c r="G76" s="138">
        <v>700</v>
      </c>
      <c r="H76" s="139">
        <v>1299</v>
      </c>
      <c r="I76" s="206" t="s">
        <v>444</v>
      </c>
      <c r="J76" s="60" t="s">
        <v>445</v>
      </c>
      <c r="K76" s="60" t="s">
        <v>246</v>
      </c>
      <c r="L76" s="59">
        <v>73</v>
      </c>
      <c r="M76" s="57">
        <v>6</v>
      </c>
      <c r="N76" s="57" t="s">
        <v>73</v>
      </c>
      <c r="AF76" s="61">
        <v>532328.07250000001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 t="s">
        <v>899</v>
      </c>
      <c r="AZ76" s="57">
        <v>4840.05</v>
      </c>
      <c r="BA76" s="57">
        <v>62.848001570231702</v>
      </c>
      <c r="BB76" s="57">
        <v>304187.46999999997</v>
      </c>
      <c r="BC76" s="42">
        <f t="shared" si="1"/>
        <v>4.93669779413674</v>
      </c>
      <c r="BD76" s="99"/>
    </row>
    <row r="77" spans="1:56" x14ac:dyDescent="0.25">
      <c r="A77" s="98"/>
      <c r="B77" s="57" t="s">
        <v>66</v>
      </c>
      <c r="F77" s="57"/>
      <c r="G77" s="138">
        <v>1370</v>
      </c>
      <c r="H77" s="139">
        <v>1999</v>
      </c>
      <c r="I77" s="60" t="s">
        <v>446</v>
      </c>
      <c r="J77" s="60" t="s">
        <v>143</v>
      </c>
      <c r="K77" s="60" t="s">
        <v>168</v>
      </c>
      <c r="L77" s="59">
        <v>46</v>
      </c>
      <c r="M77" s="57">
        <v>6</v>
      </c>
      <c r="N77" s="57" t="s">
        <v>147</v>
      </c>
      <c r="AF77" s="61">
        <v>280871.5</v>
      </c>
      <c r="AH77" s="57"/>
      <c r="AJ77" s="57"/>
      <c r="AK77" s="57"/>
      <c r="AL77" s="57"/>
      <c r="AN77" s="57"/>
      <c r="AO77" s="57"/>
      <c r="AQ77" s="57"/>
      <c r="AR77" s="57"/>
      <c r="AT77" s="57"/>
      <c r="AU77" s="57"/>
      <c r="AY77" s="127"/>
      <c r="AZ77" s="57">
        <v>4905.1876144680209</v>
      </c>
      <c r="BA77" s="57">
        <v>32.720053260879482</v>
      </c>
      <c r="BB77" s="57">
        <v>160498</v>
      </c>
      <c r="BC77" s="42">
        <f t="shared" si="1"/>
        <v>2.604742800758225</v>
      </c>
      <c r="BD77" s="99"/>
    </row>
    <row r="78" spans="1:56" x14ac:dyDescent="0.25">
      <c r="A78" s="98"/>
      <c r="B78" s="57" t="s">
        <v>66</v>
      </c>
      <c r="G78" s="138">
        <v>1472</v>
      </c>
      <c r="H78" s="139">
        <v>1499</v>
      </c>
      <c r="I78" s="60" t="s">
        <v>81</v>
      </c>
      <c r="J78" s="60" t="s">
        <v>233</v>
      </c>
      <c r="K78" s="60" t="s">
        <v>75</v>
      </c>
      <c r="L78" s="59">
        <v>25</v>
      </c>
      <c r="M78" s="57">
        <v>6</v>
      </c>
      <c r="N78" s="57" t="s">
        <v>69</v>
      </c>
      <c r="AF78" s="61">
        <v>23454.600000000002</v>
      </c>
      <c r="AY78" s="127"/>
      <c r="AZ78" s="57">
        <v>378</v>
      </c>
      <c r="BA78" s="57">
        <v>40</v>
      </c>
      <c r="BB78" s="62">
        <v>15132</v>
      </c>
      <c r="BC78" s="42">
        <f t="shared" si="1"/>
        <v>0.24557918516787411</v>
      </c>
      <c r="BD78" s="99"/>
    </row>
    <row r="79" spans="1:56" x14ac:dyDescent="0.25">
      <c r="A79" s="98"/>
      <c r="B79" s="57" t="s">
        <v>66</v>
      </c>
      <c r="F79" s="57"/>
      <c r="G79" s="138">
        <v>1100</v>
      </c>
      <c r="H79" s="139">
        <v>1471</v>
      </c>
      <c r="I79" s="60" t="s">
        <v>81</v>
      </c>
      <c r="J79" s="60" t="s">
        <v>447</v>
      </c>
      <c r="K79" s="60" t="s">
        <v>233</v>
      </c>
      <c r="L79" s="59">
        <v>44</v>
      </c>
      <c r="M79" s="57">
        <v>6</v>
      </c>
      <c r="N79" s="57" t="s">
        <v>71</v>
      </c>
      <c r="AF79" s="61">
        <v>226619.25</v>
      </c>
      <c r="AH79" s="57"/>
      <c r="AJ79" s="57"/>
      <c r="AK79" s="57"/>
      <c r="AL79" s="57"/>
      <c r="AN79" s="57"/>
      <c r="AO79" s="57"/>
      <c r="AQ79" s="57"/>
      <c r="AR79" s="57"/>
      <c r="AT79" s="57"/>
      <c r="AU79" s="57"/>
      <c r="AY79" s="127"/>
      <c r="AZ79" s="57">
        <v>3710.4253924705404</v>
      </c>
      <c r="BA79" s="57">
        <v>37.015971343531191</v>
      </c>
      <c r="BB79" s="57">
        <v>137345</v>
      </c>
      <c r="BC79" s="42">
        <f t="shared" si="1"/>
        <v>2.2289897691568643</v>
      </c>
      <c r="BD79" s="99"/>
    </row>
    <row r="80" spans="1:56" x14ac:dyDescent="0.25">
      <c r="A80" s="98"/>
      <c r="B80" s="57" t="s">
        <v>66</v>
      </c>
      <c r="G80" s="125">
        <v>1400</v>
      </c>
      <c r="H80" s="126">
        <v>1499</v>
      </c>
      <c r="I80" s="60" t="s">
        <v>448</v>
      </c>
      <c r="J80" s="60" t="s">
        <v>176</v>
      </c>
      <c r="K80" s="60" t="s">
        <v>78</v>
      </c>
      <c r="L80" s="59">
        <v>18.104197419189827</v>
      </c>
      <c r="M80" s="57">
        <v>6</v>
      </c>
      <c r="N80" s="57" t="s">
        <v>69</v>
      </c>
      <c r="AF80" s="61">
        <v>289513.67742387083</v>
      </c>
      <c r="AY80" s="127"/>
      <c r="AZ80" s="57">
        <v>2169.8397714699981</v>
      </c>
      <c r="BA80" s="57">
        <v>71.333333333333329</v>
      </c>
      <c r="BB80" s="62">
        <v>186783.01769281988</v>
      </c>
      <c r="BC80" s="42">
        <f t="shared" si="1"/>
        <v>3.0313257525904915</v>
      </c>
      <c r="BD80" s="99"/>
    </row>
    <row r="81" spans="1:56" x14ac:dyDescent="0.25">
      <c r="A81" s="98"/>
      <c r="B81" s="57" t="s">
        <v>66</v>
      </c>
      <c r="G81" s="125">
        <v>1800</v>
      </c>
      <c r="H81" s="126">
        <v>2399</v>
      </c>
      <c r="I81" s="60" t="s">
        <v>449</v>
      </c>
      <c r="J81" s="60" t="s">
        <v>89</v>
      </c>
      <c r="K81" s="60" t="s">
        <v>141</v>
      </c>
      <c r="L81" s="59">
        <v>52</v>
      </c>
      <c r="M81" s="57">
        <v>6</v>
      </c>
      <c r="N81" s="57" t="s">
        <v>69</v>
      </c>
      <c r="AF81" s="61">
        <v>85482.5</v>
      </c>
      <c r="AY81" s="127"/>
      <c r="AZ81" s="57">
        <v>1969.6264850384432</v>
      </c>
      <c r="BA81" s="57">
        <v>28</v>
      </c>
      <c r="BB81" s="62">
        <v>55150</v>
      </c>
      <c r="BC81" s="42">
        <f t="shared" si="1"/>
        <v>0.89503648308275563</v>
      </c>
      <c r="BD81" s="99"/>
    </row>
    <row r="82" spans="1:56" x14ac:dyDescent="0.25">
      <c r="A82" s="98"/>
      <c r="B82" s="57" t="s">
        <v>66</v>
      </c>
      <c r="F82" s="57"/>
      <c r="G82" s="138">
        <v>100</v>
      </c>
      <c r="H82" s="139">
        <v>699</v>
      </c>
      <c r="I82" s="60" t="s">
        <v>450</v>
      </c>
      <c r="J82" s="60" t="s">
        <v>80</v>
      </c>
      <c r="K82" s="60" t="s">
        <v>446</v>
      </c>
      <c r="L82" s="59">
        <v>38</v>
      </c>
      <c r="M82" s="57">
        <v>6</v>
      </c>
      <c r="N82" s="57" t="s">
        <v>73</v>
      </c>
      <c r="AF82" s="61">
        <v>183590.75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/>
      <c r="AZ82" s="57">
        <v>2820.5550443121165</v>
      </c>
      <c r="BA82" s="57">
        <v>37.194452280432429</v>
      </c>
      <c r="BB82" s="57">
        <v>104909</v>
      </c>
      <c r="BC82" s="42">
        <f t="shared" si="1"/>
        <v>1.7025817298953547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1400</v>
      </c>
      <c r="H83" s="130">
        <v>1499</v>
      </c>
      <c r="I83" s="28" t="s">
        <v>247</v>
      </c>
      <c r="J83" s="28" t="s">
        <v>248</v>
      </c>
      <c r="K83" s="28" t="s">
        <v>75</v>
      </c>
      <c r="L83" s="88">
        <v>53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3">
        <v>14213.5</v>
      </c>
      <c r="AG83" s="43">
        <f>4175.34+13948.34</f>
        <v>18123.68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57">
        <v>458.52252056197898</v>
      </c>
      <c r="BA83" s="57">
        <v>20</v>
      </c>
      <c r="BB83" s="62">
        <v>9170</v>
      </c>
      <c r="BC83" s="42">
        <f t="shared" ref="BC83:BC109" si="2">BB83/(5280*11.67)</f>
        <v>0.14882111604476644</v>
      </c>
      <c r="BD83" s="99"/>
    </row>
    <row r="84" spans="1:56" x14ac:dyDescent="0.25">
      <c r="A84" s="98"/>
      <c r="B84" s="22" t="s">
        <v>66</v>
      </c>
      <c r="C84" s="22"/>
      <c r="D84" s="22" t="s">
        <v>319</v>
      </c>
      <c r="E84" s="26"/>
      <c r="F84" s="27"/>
      <c r="G84" s="129">
        <v>7100</v>
      </c>
      <c r="H84" s="130">
        <v>7299</v>
      </c>
      <c r="I84" s="28" t="s">
        <v>249</v>
      </c>
      <c r="J84" s="28" t="s">
        <v>250</v>
      </c>
      <c r="K84" s="28" t="s">
        <v>251</v>
      </c>
      <c r="L84" s="88">
        <v>66.12743522795742</v>
      </c>
      <c r="M84" s="22">
        <v>7</v>
      </c>
      <c r="N84" s="22" t="s">
        <v>69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9"/>
      <c r="AC84" s="22"/>
      <c r="AD84" s="22"/>
      <c r="AE84" s="22"/>
      <c r="AF84" s="43">
        <v>92609.400000000009</v>
      </c>
      <c r="AG84" s="43">
        <f>16813.85+88274.51+229</f>
        <v>105317.35999999999</v>
      </c>
      <c r="AH84" s="27" t="s">
        <v>76</v>
      </c>
      <c r="AI84" s="22"/>
      <c r="AJ84" s="29"/>
      <c r="AK84" s="43"/>
      <c r="AL84" s="43"/>
      <c r="AM84" s="22"/>
      <c r="AN84" s="43"/>
      <c r="AO84" s="43"/>
      <c r="AP84" s="22"/>
      <c r="AQ84" s="43"/>
      <c r="AR84" s="43"/>
      <c r="AS84" s="22"/>
      <c r="AT84" s="43"/>
      <c r="AU84" s="43"/>
      <c r="AV84" s="22"/>
      <c r="AW84" s="22"/>
      <c r="AX84" s="22"/>
      <c r="AY84" s="131"/>
      <c r="AZ84" s="62">
        <v>2489.48422634915</v>
      </c>
      <c r="BA84" s="62">
        <v>24.000152066687708</v>
      </c>
      <c r="BB84" s="62">
        <v>59748</v>
      </c>
      <c r="BC84" s="42">
        <f t="shared" si="2"/>
        <v>0.96965801978655453</v>
      </c>
      <c r="BD84" s="99"/>
    </row>
    <row r="85" spans="1:56" x14ac:dyDescent="0.25">
      <c r="A85" s="98"/>
      <c r="B85" s="57" t="s">
        <v>66</v>
      </c>
      <c r="D85" s="57" t="s">
        <v>900</v>
      </c>
      <c r="G85" s="138">
        <v>9500</v>
      </c>
      <c r="H85" s="139">
        <v>9599</v>
      </c>
      <c r="I85" s="60" t="s">
        <v>451</v>
      </c>
      <c r="J85" s="60" t="s">
        <v>322</v>
      </c>
      <c r="K85" s="60" t="s">
        <v>452</v>
      </c>
      <c r="L85" s="59">
        <v>50</v>
      </c>
      <c r="M85" s="57">
        <v>7</v>
      </c>
      <c r="N85" s="57" t="s">
        <v>69</v>
      </c>
      <c r="AF85" s="61">
        <v>21726.350000000002</v>
      </c>
      <c r="AG85" s="61">
        <v>7746.71</v>
      </c>
      <c r="AY85" s="137" t="s">
        <v>453</v>
      </c>
      <c r="AZ85" s="57">
        <v>584</v>
      </c>
      <c r="BA85" s="57">
        <v>24</v>
      </c>
      <c r="BB85" s="62">
        <v>14017</v>
      </c>
      <c r="BC85" s="42">
        <f t="shared" si="2"/>
        <v>0.22748370595414297</v>
      </c>
      <c r="BD85" s="99"/>
    </row>
    <row r="86" spans="1:56" x14ac:dyDescent="0.25">
      <c r="A86" s="98"/>
      <c r="B86" s="57" t="s">
        <v>66</v>
      </c>
      <c r="D86" s="57" t="s">
        <v>900</v>
      </c>
      <c r="G86" s="138">
        <v>1700</v>
      </c>
      <c r="H86" s="139">
        <v>1899</v>
      </c>
      <c r="I86" s="60" t="s">
        <v>454</v>
      </c>
      <c r="J86" s="60" t="s">
        <v>75</v>
      </c>
      <c r="K86" s="60" t="s">
        <v>75</v>
      </c>
      <c r="L86" s="59">
        <v>32</v>
      </c>
      <c r="M86" s="57">
        <v>7</v>
      </c>
      <c r="N86" s="57" t="s">
        <v>69</v>
      </c>
      <c r="AF86" s="61">
        <v>25137.9</v>
      </c>
      <c r="AG86" s="61">
        <v>12122.47</v>
      </c>
      <c r="AY86" s="137"/>
      <c r="AZ86" s="57">
        <v>900.99051074185309</v>
      </c>
      <c r="BA86" s="57">
        <v>18.000189576521183</v>
      </c>
      <c r="BB86" s="62">
        <v>16218</v>
      </c>
      <c r="BC86" s="42">
        <f t="shared" si="2"/>
        <v>0.26320401963075485</v>
      </c>
      <c r="BD86" s="99"/>
    </row>
    <row r="87" spans="1:56" x14ac:dyDescent="0.25">
      <c r="A87" s="98"/>
      <c r="B87" s="57" t="s">
        <v>66</v>
      </c>
      <c r="D87" s="57" t="s">
        <v>849</v>
      </c>
      <c r="F87" s="57"/>
      <c r="G87" s="138">
        <v>1000</v>
      </c>
      <c r="H87" s="139">
        <v>1499</v>
      </c>
      <c r="I87" s="60" t="s">
        <v>455</v>
      </c>
      <c r="J87" s="60" t="s">
        <v>250</v>
      </c>
      <c r="K87" s="60" t="s">
        <v>456</v>
      </c>
      <c r="L87" s="59">
        <v>30</v>
      </c>
      <c r="M87" s="57">
        <v>7</v>
      </c>
      <c r="N87" s="57" t="s">
        <v>71</v>
      </c>
      <c r="AF87" s="61">
        <v>99389.4</v>
      </c>
      <c r="AG87" s="61">
        <v>13421.2</v>
      </c>
      <c r="AH87" s="57"/>
      <c r="AJ87" s="57"/>
      <c r="AK87" s="57"/>
      <c r="AL87" s="57"/>
      <c r="AN87" s="57"/>
      <c r="AO87" s="57"/>
      <c r="AQ87" s="57"/>
      <c r="AR87" s="57"/>
      <c r="AT87" s="57"/>
      <c r="AU87" s="57"/>
      <c r="AY87" s="127"/>
      <c r="AZ87" s="57">
        <v>2502</v>
      </c>
      <c r="BA87" s="57">
        <v>24</v>
      </c>
      <c r="BB87" s="57">
        <v>60236</v>
      </c>
      <c r="BC87" s="42">
        <f t="shared" si="2"/>
        <v>0.97757783490431305</v>
      </c>
      <c r="BD87" s="99"/>
    </row>
    <row r="88" spans="1:56" x14ac:dyDescent="0.25">
      <c r="A88" s="98"/>
      <c r="B88" s="57" t="s">
        <v>66</v>
      </c>
      <c r="D88" s="57" t="s">
        <v>900</v>
      </c>
      <c r="G88" s="125">
        <v>1900</v>
      </c>
      <c r="H88" s="126">
        <v>1999</v>
      </c>
      <c r="I88" s="60" t="s">
        <v>457</v>
      </c>
      <c r="J88" s="60" t="s">
        <v>75</v>
      </c>
      <c r="K88" s="60" t="s">
        <v>458</v>
      </c>
      <c r="L88" s="59">
        <v>61</v>
      </c>
      <c r="M88" s="57">
        <v>7</v>
      </c>
      <c r="N88" s="57" t="s">
        <v>69</v>
      </c>
      <c r="AF88" s="61">
        <v>13979.45</v>
      </c>
      <c r="AG88" s="61">
        <v>4892.93</v>
      </c>
      <c r="AY88" s="137"/>
      <c r="AZ88" s="57">
        <v>501.08215413480502</v>
      </c>
      <c r="BA88" s="57">
        <v>18</v>
      </c>
      <c r="BB88" s="62">
        <v>9019</v>
      </c>
      <c r="BC88" s="42">
        <f t="shared" si="2"/>
        <v>0.14637051751447638</v>
      </c>
      <c r="BD88" s="99"/>
    </row>
    <row r="89" spans="1:56" x14ac:dyDescent="0.25">
      <c r="A89" s="98"/>
      <c r="B89" s="57" t="s">
        <v>66</v>
      </c>
      <c r="D89" s="57" t="s">
        <v>900</v>
      </c>
      <c r="G89" s="125">
        <v>2000</v>
      </c>
      <c r="H89" s="126">
        <v>2099</v>
      </c>
      <c r="I89" s="60" t="s">
        <v>459</v>
      </c>
      <c r="J89" s="60" t="s">
        <v>458</v>
      </c>
      <c r="K89" s="60" t="s">
        <v>460</v>
      </c>
      <c r="L89" s="59">
        <v>42</v>
      </c>
      <c r="M89" s="57">
        <v>7</v>
      </c>
      <c r="N89" s="57" t="s">
        <v>69</v>
      </c>
      <c r="AF89" s="61">
        <v>11945.85</v>
      </c>
      <c r="AG89" s="61" t="s">
        <v>901</v>
      </c>
      <c r="AY89" s="137" t="s">
        <v>461</v>
      </c>
      <c r="AZ89" s="57">
        <v>428.17432082417702</v>
      </c>
      <c r="BA89" s="57">
        <v>18</v>
      </c>
      <c r="BB89" s="62">
        <v>7707</v>
      </c>
      <c r="BC89" s="42">
        <f t="shared" si="2"/>
        <v>0.12507789982083042</v>
      </c>
      <c r="BD89" s="99"/>
    </row>
    <row r="90" spans="1:56" x14ac:dyDescent="0.25">
      <c r="A90" s="98"/>
      <c r="B90" s="22" t="s">
        <v>66</v>
      </c>
      <c r="C90" s="22"/>
      <c r="D90" s="22" t="s">
        <v>802</v>
      </c>
      <c r="E90" s="22"/>
      <c r="F90" s="27"/>
      <c r="G90" s="166"/>
      <c r="H90" s="167"/>
      <c r="I90" s="28" t="s">
        <v>470</v>
      </c>
      <c r="J90" s="28" t="s">
        <v>471</v>
      </c>
      <c r="K90" s="28" t="s">
        <v>75</v>
      </c>
      <c r="L90" s="29">
        <v>15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12000</v>
      </c>
      <c r="AG90" s="43" t="s">
        <v>850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209.31</v>
      </c>
      <c r="BA90" s="57">
        <v>12</v>
      </c>
      <c r="BB90" s="62">
        <v>2511.7200000000003</v>
      </c>
      <c r="BC90" s="42">
        <f t="shared" si="2"/>
        <v>4.0763028745033889E-2</v>
      </c>
      <c r="BD90" s="99"/>
    </row>
    <row r="91" spans="1:56" x14ac:dyDescent="0.25">
      <c r="A91" s="98"/>
      <c r="B91" s="22" t="s">
        <v>66</v>
      </c>
      <c r="C91" s="22"/>
      <c r="D91" s="22" t="s">
        <v>767</v>
      </c>
      <c r="E91" s="22"/>
      <c r="F91" s="27"/>
      <c r="G91" s="166">
        <v>1600</v>
      </c>
      <c r="H91" s="167">
        <v>1699</v>
      </c>
      <c r="I91" s="28" t="s">
        <v>472</v>
      </c>
      <c r="J91" s="28" t="s">
        <v>79</v>
      </c>
      <c r="K91" s="28" t="s">
        <v>94</v>
      </c>
      <c r="L91" s="29">
        <v>29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32746.850000000002</v>
      </c>
      <c r="AG91" s="43">
        <f>4700.95+20968.8</f>
        <v>25669.75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621</v>
      </c>
      <c r="BA91" s="57">
        <v>34.020933977455719</v>
      </c>
      <c r="BB91" s="62">
        <v>21127</v>
      </c>
      <c r="BC91" s="42">
        <f t="shared" si="2"/>
        <v>0.34287281555919091</v>
      </c>
      <c r="BD91" s="99"/>
    </row>
    <row r="92" spans="1:56" x14ac:dyDescent="0.25">
      <c r="A92" s="98"/>
      <c r="B92" s="22" t="s">
        <v>66</v>
      </c>
      <c r="C92" s="22"/>
      <c r="D92" s="22" t="s">
        <v>802</v>
      </c>
      <c r="E92" s="22"/>
      <c r="F92" s="27"/>
      <c r="G92" s="166"/>
      <c r="H92" s="167"/>
      <c r="I92" s="28" t="s">
        <v>471</v>
      </c>
      <c r="J92" s="28" t="s">
        <v>79</v>
      </c>
      <c r="K92" s="28" t="s">
        <v>470</v>
      </c>
      <c r="L92" s="29">
        <v>21.20158096769789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61295.37</v>
      </c>
      <c r="AG92" s="43">
        <f>18706.41+32423.24+1280</f>
        <v>52409.65</v>
      </c>
      <c r="AH92" s="27" t="s">
        <v>810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1445.54</v>
      </c>
      <c r="BA92" s="57">
        <v>27.5</v>
      </c>
      <c r="BB92" s="62">
        <v>39545.4</v>
      </c>
      <c r="BC92" s="42">
        <f t="shared" si="2"/>
        <v>0.6417874113889539</v>
      </c>
      <c r="BD92" s="99"/>
    </row>
    <row r="93" spans="1:56" x14ac:dyDescent="0.25">
      <c r="A93" s="98"/>
      <c r="B93" s="22" t="s">
        <v>66</v>
      </c>
      <c r="C93" s="22"/>
      <c r="D93" s="22" t="s">
        <v>765</v>
      </c>
      <c r="E93" s="22"/>
      <c r="F93" s="27"/>
      <c r="G93" s="166">
        <v>1600</v>
      </c>
      <c r="H93" s="167">
        <v>1699</v>
      </c>
      <c r="I93" s="28" t="s">
        <v>464</v>
      </c>
      <c r="J93" s="28" t="s">
        <v>465</v>
      </c>
      <c r="K93" s="28" t="s">
        <v>465</v>
      </c>
      <c r="L93" s="29">
        <v>24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45000</v>
      </c>
      <c r="AG93" s="43">
        <f>4668.78+21647.08</f>
        <v>26315.86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1265.3699999999999</v>
      </c>
      <c r="BA93" s="57">
        <v>18</v>
      </c>
      <c r="BB93" s="62">
        <v>22776.659999999996</v>
      </c>
      <c r="BC93" s="42">
        <f t="shared" si="2"/>
        <v>0.36964536106566948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1</v>
      </c>
      <c r="H94" s="167">
        <v>2699</v>
      </c>
      <c r="I94" s="28" t="s">
        <v>466</v>
      </c>
      <c r="J94" s="28" t="s">
        <v>467</v>
      </c>
      <c r="K94" s="28" t="s">
        <v>468</v>
      </c>
      <c r="L94" s="29">
        <v>49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53611.4</v>
      </c>
      <c r="AG94" s="43">
        <v>155192.24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1631.9270071964338</v>
      </c>
      <c r="BA94" s="57">
        <v>21.19457539919043</v>
      </c>
      <c r="BB94" s="62">
        <v>34588</v>
      </c>
      <c r="BC94" s="42">
        <f t="shared" si="2"/>
        <v>0.56133312560047777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2600</v>
      </c>
      <c r="H95" s="167">
        <v>2699</v>
      </c>
      <c r="I95" s="28" t="s">
        <v>469</v>
      </c>
      <c r="J95" s="28" t="s">
        <v>466</v>
      </c>
      <c r="K95" s="28" t="s">
        <v>95</v>
      </c>
      <c r="L95" s="29">
        <v>21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56725.35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1743</v>
      </c>
      <c r="BA95" s="57">
        <v>20.996557659208261</v>
      </c>
      <c r="BB95" s="62">
        <v>36597</v>
      </c>
      <c r="BC95" s="42">
        <f t="shared" si="2"/>
        <v>0.59393744644387314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2500</v>
      </c>
      <c r="H96" s="167">
        <v>2599</v>
      </c>
      <c r="I96" s="28" t="s">
        <v>473</v>
      </c>
      <c r="J96" s="28" t="s">
        <v>95</v>
      </c>
      <c r="K96" s="28" t="s">
        <v>75</v>
      </c>
      <c r="L96" s="29">
        <v>12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13528.4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423.45428140896297</v>
      </c>
      <c r="BA96" s="57">
        <v>20.611434063104173</v>
      </c>
      <c r="BB96" s="62">
        <v>8728</v>
      </c>
      <c r="BC96" s="42">
        <f t="shared" si="2"/>
        <v>0.14164784087663265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474</v>
      </c>
      <c r="J97" s="28" t="s">
        <v>466</v>
      </c>
      <c r="K97" s="28" t="s">
        <v>95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45160.800000000003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1457</v>
      </c>
      <c r="BA97" s="57">
        <v>19.997254632807138</v>
      </c>
      <c r="BB97" s="62">
        <v>29136</v>
      </c>
      <c r="BC97" s="42">
        <f t="shared" si="2"/>
        <v>0.47285191244060137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2600</v>
      </c>
      <c r="H98" s="167">
        <v>2699</v>
      </c>
      <c r="I98" s="28" t="s">
        <v>476</v>
      </c>
      <c r="J98" s="28" t="s">
        <v>477</v>
      </c>
      <c r="K98" s="28" t="s">
        <v>473</v>
      </c>
      <c r="L98" s="29">
        <v>56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56283.6</v>
      </c>
      <c r="AG98" s="43" t="s">
        <v>811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1512.9948006441718</v>
      </c>
      <c r="BA98" s="57">
        <v>24.000082475194112</v>
      </c>
      <c r="BB98" s="62">
        <v>36312</v>
      </c>
      <c r="BC98" s="42">
        <f t="shared" si="2"/>
        <v>0.58931214458206749</v>
      </c>
      <c r="BD98" s="99"/>
    </row>
    <row r="99" spans="1:56" x14ac:dyDescent="0.25">
      <c r="A99" s="98"/>
      <c r="B99" s="30" t="s">
        <v>66</v>
      </c>
      <c r="C99" s="30"/>
      <c r="D99" s="30"/>
      <c r="E99" s="30"/>
      <c r="F99" s="40"/>
      <c r="G99" s="140">
        <v>2800</v>
      </c>
      <c r="H99" s="141">
        <v>2899</v>
      </c>
      <c r="I99" s="33" t="s">
        <v>181</v>
      </c>
      <c r="J99" s="33" t="s">
        <v>182</v>
      </c>
      <c r="K99" s="33" t="s">
        <v>75</v>
      </c>
      <c r="L99" s="37">
        <v>34</v>
      </c>
      <c r="M99" s="30">
        <v>8</v>
      </c>
      <c r="N99" s="57" t="s">
        <v>69</v>
      </c>
      <c r="AF99" s="61">
        <v>42573.85</v>
      </c>
      <c r="AY99" s="127" t="s">
        <v>462</v>
      </c>
      <c r="AZ99" s="57">
        <v>1525.9359024071171</v>
      </c>
      <c r="BA99" s="57">
        <v>18.000100762208721</v>
      </c>
      <c r="BB99" s="62">
        <v>27467</v>
      </c>
      <c r="BC99" s="42">
        <f t="shared" si="2"/>
        <v>0.44576549557269352</v>
      </c>
      <c r="BD99" s="99"/>
    </row>
    <row r="100" spans="1:56" x14ac:dyDescent="0.25">
      <c r="A100" s="98"/>
      <c r="B100" s="57" t="s">
        <v>66</v>
      </c>
      <c r="G100" s="116">
        <v>700</v>
      </c>
      <c r="H100" s="126">
        <v>999</v>
      </c>
      <c r="I100" s="60" t="s">
        <v>182</v>
      </c>
      <c r="J100" s="60" t="s">
        <v>463</v>
      </c>
      <c r="K100" s="60" t="s">
        <v>196</v>
      </c>
      <c r="L100" s="59">
        <v>47</v>
      </c>
      <c r="M100" s="57">
        <v>8</v>
      </c>
      <c r="N100" s="57" t="s">
        <v>69</v>
      </c>
      <c r="AF100" s="61">
        <v>56092.950000000004</v>
      </c>
      <c r="AY100" s="127"/>
      <c r="AZ100" s="57">
        <v>1644.9194388762248</v>
      </c>
      <c r="BA100" s="57">
        <v>22.000469533464557</v>
      </c>
      <c r="BB100" s="62">
        <v>36189</v>
      </c>
      <c r="BC100" s="42">
        <f t="shared" si="2"/>
        <v>0.58731596167328814</v>
      </c>
      <c r="BD100" s="99"/>
    </row>
    <row r="101" spans="1:56" x14ac:dyDescent="0.25">
      <c r="A101" s="98"/>
      <c r="B101" s="57" t="s">
        <v>66</v>
      </c>
      <c r="D101" s="57" t="s">
        <v>767</v>
      </c>
      <c r="G101" s="116">
        <v>1600</v>
      </c>
      <c r="H101" s="126">
        <v>1699</v>
      </c>
      <c r="I101" s="60" t="s">
        <v>475</v>
      </c>
      <c r="J101" s="60" t="s">
        <v>79</v>
      </c>
      <c r="K101" s="60" t="s">
        <v>94</v>
      </c>
      <c r="L101" s="59">
        <v>10</v>
      </c>
      <c r="M101" s="57">
        <v>8</v>
      </c>
      <c r="N101" s="57" t="s">
        <v>69</v>
      </c>
      <c r="AF101" s="61">
        <v>44635.35</v>
      </c>
      <c r="AY101" s="127"/>
      <c r="AZ101" s="57">
        <v>800</v>
      </c>
      <c r="BA101" s="57">
        <v>36</v>
      </c>
      <c r="BB101" s="62">
        <v>28797</v>
      </c>
      <c r="BC101" s="42">
        <f t="shared" si="2"/>
        <v>0.46735023759445354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43</v>
      </c>
      <c r="F102" s="22">
        <v>20</v>
      </c>
      <c r="G102" s="22" t="s">
        <v>69</v>
      </c>
      <c r="H102" s="167">
        <v>2999</v>
      </c>
      <c r="I102" s="28" t="s">
        <v>478</v>
      </c>
      <c r="J102" s="28" t="s">
        <v>479</v>
      </c>
      <c r="K102" s="28" t="s">
        <v>480</v>
      </c>
      <c r="L102" s="29">
        <v>12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19898.900000000001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642</v>
      </c>
      <c r="BA102" s="57">
        <v>20</v>
      </c>
      <c r="BB102" s="62">
        <v>12838</v>
      </c>
      <c r="BC102" s="42">
        <f t="shared" si="2"/>
        <v>0.208349562462673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63</v>
      </c>
      <c r="F103" s="22">
        <v>20</v>
      </c>
      <c r="G103" s="22" t="s">
        <v>69</v>
      </c>
      <c r="H103" s="167">
        <v>2899</v>
      </c>
      <c r="I103" s="28" t="s">
        <v>481</v>
      </c>
      <c r="J103" s="28" t="s">
        <v>482</v>
      </c>
      <c r="K103" s="28" t="s">
        <v>479</v>
      </c>
      <c r="L103" s="29">
        <v>46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44207.55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1426.064020087068</v>
      </c>
      <c r="BA103" s="57">
        <v>19.999803373665269</v>
      </c>
      <c r="BB103" s="62">
        <v>28521</v>
      </c>
      <c r="BC103" s="42">
        <f t="shared" si="2"/>
        <v>0.46287099789670483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68</v>
      </c>
      <c r="F104" s="22">
        <v>20</v>
      </c>
      <c r="G104" s="22" t="s">
        <v>69</v>
      </c>
      <c r="H104" s="167">
        <v>2699</v>
      </c>
      <c r="I104" s="28" t="s">
        <v>484</v>
      </c>
      <c r="J104" s="28" t="s">
        <v>482</v>
      </c>
      <c r="K104" s="28" t="s">
        <v>75</v>
      </c>
      <c r="L104" s="29">
        <v>37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7230.75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212</v>
      </c>
      <c r="BA104" s="57">
        <v>22</v>
      </c>
      <c r="BB104" s="62">
        <v>4665</v>
      </c>
      <c r="BC104" s="42">
        <f t="shared" si="2"/>
        <v>7.5708888369556748E-2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67</v>
      </c>
      <c r="F105" s="22">
        <v>20</v>
      </c>
      <c r="G105" s="22" t="s">
        <v>69</v>
      </c>
      <c r="H105" s="167">
        <v>2999</v>
      </c>
      <c r="I105" s="28" t="s">
        <v>485</v>
      </c>
      <c r="J105" s="28" t="s">
        <v>486</v>
      </c>
      <c r="K105" s="28" t="s">
        <v>75</v>
      </c>
      <c r="L105" s="29">
        <v>11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8277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243</v>
      </c>
      <c r="BA105" s="57">
        <v>22</v>
      </c>
      <c r="BB105" s="62">
        <v>5340</v>
      </c>
      <c r="BC105" s="42">
        <f t="shared" si="2"/>
        <v>8.6663550673833453E-2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68</v>
      </c>
      <c r="F106" s="22">
        <v>20</v>
      </c>
      <c r="G106" s="22" t="s">
        <v>69</v>
      </c>
      <c r="H106" s="167">
        <v>499</v>
      </c>
      <c r="I106" s="28" t="s">
        <v>479</v>
      </c>
      <c r="J106" s="28" t="s">
        <v>91</v>
      </c>
      <c r="K106" s="28" t="s">
        <v>478</v>
      </c>
      <c r="L106" s="29">
        <v>23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77242.7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1916.6368262115379</v>
      </c>
      <c r="BA106" s="57">
        <v>26.000752630065481</v>
      </c>
      <c r="BB106" s="62">
        <v>49834</v>
      </c>
      <c r="BC106" s="42">
        <f t="shared" si="2"/>
        <v>0.80876243151307425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43</v>
      </c>
      <c r="F107" s="22">
        <v>20</v>
      </c>
      <c r="G107" s="22" t="s">
        <v>69</v>
      </c>
      <c r="H107" s="167">
        <v>399</v>
      </c>
      <c r="I107" s="28" t="s">
        <v>486</v>
      </c>
      <c r="J107" s="28" t="s">
        <v>91</v>
      </c>
      <c r="K107" s="28" t="s">
        <v>75</v>
      </c>
      <c r="L107" s="29">
        <v>12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27047.5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754.65474428303401</v>
      </c>
      <c r="BA107" s="57">
        <v>23.123156823957313</v>
      </c>
      <c r="BB107" s="62">
        <v>17450</v>
      </c>
      <c r="BC107" s="42">
        <f t="shared" si="2"/>
        <v>0.28319830697722731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28</v>
      </c>
      <c r="F108" s="22">
        <v>20</v>
      </c>
      <c r="G108" s="22" t="s">
        <v>69</v>
      </c>
      <c r="H108" s="167">
        <v>2999</v>
      </c>
      <c r="I108" s="28" t="s">
        <v>487</v>
      </c>
      <c r="J108" s="28" t="s">
        <v>488</v>
      </c>
      <c r="K108" s="28" t="s">
        <v>489</v>
      </c>
      <c r="L108" s="29">
        <v>44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102264.35</v>
      </c>
      <c r="AG108" s="43">
        <f>44365.58+231393.18+2194.5</f>
        <v>277953.26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3068.9028193761178</v>
      </c>
      <c r="BA108" s="57">
        <v>21.498562803436236</v>
      </c>
      <c r="BB108" s="62">
        <v>65977</v>
      </c>
      <c r="BC108" s="42">
        <f t="shared" si="2"/>
        <v>1.0707492664433538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54</v>
      </c>
      <c r="F109" s="22">
        <v>20</v>
      </c>
      <c r="G109" s="22" t="s">
        <v>69</v>
      </c>
      <c r="H109" s="167">
        <v>499</v>
      </c>
      <c r="I109" s="28" t="s">
        <v>490</v>
      </c>
      <c r="J109" s="28" t="s">
        <v>91</v>
      </c>
      <c r="K109" s="28" t="s">
        <v>491</v>
      </c>
      <c r="L109" s="29">
        <v>34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44973.25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1390.1484590378609</v>
      </c>
      <c r="BA109" s="57">
        <v>20.871871497869833</v>
      </c>
      <c r="BB109" s="62">
        <v>29015</v>
      </c>
      <c r="BC109" s="42">
        <f t="shared" si="2"/>
        <v>0.4708881877905014</v>
      </c>
      <c r="BD109" s="99"/>
    </row>
    <row r="110" spans="1:56" x14ac:dyDescent="0.3">
      <c r="A110" s="98"/>
      <c r="B110" s="22" t="s">
        <v>66</v>
      </c>
      <c r="C110" s="22"/>
      <c r="D110" s="22" t="s">
        <v>812</v>
      </c>
      <c r="E110" s="22"/>
      <c r="F110" s="22"/>
      <c r="G110" s="22"/>
      <c r="H110" s="130"/>
      <c r="I110" s="28" t="s">
        <v>813</v>
      </c>
      <c r="J110" s="28" t="s">
        <v>463</v>
      </c>
      <c r="K110" s="28" t="s">
        <v>814</v>
      </c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/>
      <c r="AG110" s="43">
        <v>3986.35</v>
      </c>
      <c r="AH110" s="22" t="s">
        <v>810</v>
      </c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815</v>
      </c>
      <c r="BB110" s="57"/>
      <c r="BC110" s="57"/>
      <c r="BD110" s="99"/>
    </row>
    <row r="111" spans="1:56" x14ac:dyDescent="0.3">
      <c r="A111" s="114"/>
      <c r="B111" s="22" t="s">
        <v>66</v>
      </c>
      <c r="C111" s="28"/>
      <c r="D111" s="28"/>
      <c r="E111" s="59">
        <v>39</v>
      </c>
      <c r="F111" s="57">
        <v>20</v>
      </c>
      <c r="G111" s="57" t="s">
        <v>69</v>
      </c>
      <c r="H111" s="130"/>
      <c r="I111" s="28" t="s">
        <v>797</v>
      </c>
      <c r="J111" s="28"/>
      <c r="K111" s="28"/>
      <c r="L111" s="29"/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4950</v>
      </c>
      <c r="AG111" s="43">
        <v>650</v>
      </c>
      <c r="AH111" s="22" t="s">
        <v>801</v>
      </c>
      <c r="AI111" s="22" t="s">
        <v>123</v>
      </c>
      <c r="AJ111" s="22" t="s">
        <v>798</v>
      </c>
      <c r="AK111" s="22">
        <v>4950</v>
      </c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193" t="s">
        <v>799</v>
      </c>
      <c r="BB111" s="57"/>
      <c r="BC111" s="42">
        <f t="shared" ref="BC111:BC129" si="3">BB111/(5280*11.67)</f>
        <v>0</v>
      </c>
      <c r="BD111" s="99"/>
    </row>
    <row r="112" spans="1:56" x14ac:dyDescent="0.25">
      <c r="A112" s="98"/>
      <c r="B112" s="57" t="s">
        <v>66</v>
      </c>
      <c r="C112" s="60"/>
      <c r="D112" s="60"/>
      <c r="E112" s="59">
        <v>67</v>
      </c>
      <c r="F112" s="57">
        <v>20</v>
      </c>
      <c r="G112" s="57" t="s">
        <v>69</v>
      </c>
      <c r="H112" s="139">
        <v>2527</v>
      </c>
      <c r="I112" s="60" t="s">
        <v>93</v>
      </c>
      <c r="J112" s="60" t="s">
        <v>463</v>
      </c>
      <c r="K112" s="60" t="s">
        <v>483</v>
      </c>
      <c r="L112" s="59">
        <v>54</v>
      </c>
      <c r="M112" s="57">
        <v>9</v>
      </c>
      <c r="N112" s="57" t="s">
        <v>73</v>
      </c>
      <c r="AF112" s="61">
        <v>185858.75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1938.5245786288349</v>
      </c>
      <c r="BA112" s="57">
        <v>54.786511953911543</v>
      </c>
      <c r="BB112" s="57">
        <v>106205</v>
      </c>
      <c r="BC112" s="42">
        <f t="shared" si="3"/>
        <v>1.7236146815195659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45</v>
      </c>
      <c r="F113" s="57">
        <v>20</v>
      </c>
      <c r="G113" s="57" t="s">
        <v>69</v>
      </c>
      <c r="H113" s="167">
        <v>3099</v>
      </c>
      <c r="I113" s="28" t="s">
        <v>492</v>
      </c>
      <c r="J113" s="28" t="s">
        <v>493</v>
      </c>
      <c r="K113" s="28" t="s">
        <v>75</v>
      </c>
      <c r="L113" s="29">
        <v>33</v>
      </c>
      <c r="M113" s="22">
        <v>10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14115.85</v>
      </c>
      <c r="AG113" s="43" t="s">
        <v>803</v>
      </c>
      <c r="AH113" s="27" t="s">
        <v>801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350</v>
      </c>
      <c r="BA113" s="57">
        <v>26</v>
      </c>
      <c r="BB113" s="62">
        <v>9107</v>
      </c>
      <c r="BC113" s="42">
        <f t="shared" si="3"/>
        <v>0.14779868089636727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38</v>
      </c>
      <c r="F114" s="57">
        <v>20</v>
      </c>
      <c r="G114" s="121" t="s">
        <v>69</v>
      </c>
      <c r="H114" s="169">
        <v>1099</v>
      </c>
      <c r="I114" s="28" t="s">
        <v>494</v>
      </c>
      <c r="J114" s="28" t="s">
        <v>151</v>
      </c>
      <c r="K114" s="28" t="s">
        <v>77</v>
      </c>
      <c r="L114" s="29">
        <v>55</v>
      </c>
      <c r="M114" s="22">
        <v>10</v>
      </c>
      <c r="N114" s="22" t="s">
        <v>71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157900.04999999999</v>
      </c>
      <c r="AG114" s="43">
        <f>60155.23+546091.82+9373.46+104.5+6267.75</f>
        <v>621992.75999999989</v>
      </c>
      <c r="AH114" s="22" t="s">
        <v>801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81"/>
      <c r="AZ114" s="57">
        <v>4433.8840055644678</v>
      </c>
      <c r="BA114" s="57">
        <v>21.583108597315917</v>
      </c>
      <c r="BB114" s="57">
        <v>95697</v>
      </c>
      <c r="BC114" s="42">
        <f t="shared" si="3"/>
        <v>1.553078990418322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26</v>
      </c>
      <c r="F115" s="57">
        <v>20</v>
      </c>
      <c r="G115" s="121" t="s">
        <v>69</v>
      </c>
      <c r="H115" s="167">
        <v>2599</v>
      </c>
      <c r="I115" s="28" t="s">
        <v>233</v>
      </c>
      <c r="J115" s="28" t="s">
        <v>494</v>
      </c>
      <c r="K115" s="28" t="s">
        <v>495</v>
      </c>
      <c r="L115" s="29">
        <v>57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49660.450000000004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1662.841467160137</v>
      </c>
      <c r="BA115" s="57">
        <v>19.267621497747111</v>
      </c>
      <c r="BB115" s="62">
        <v>32039</v>
      </c>
      <c r="BC115" s="42">
        <f t="shared" si="3"/>
        <v>0.51996507491366106</v>
      </c>
      <c r="BD115" s="99"/>
    </row>
    <row r="116" spans="1:56" x14ac:dyDescent="0.25">
      <c r="A116" s="98"/>
      <c r="B116" s="22" t="s">
        <v>66</v>
      </c>
      <c r="C116" s="28"/>
      <c r="D116" s="28" t="s">
        <v>768</v>
      </c>
      <c r="E116" s="59">
        <v>58</v>
      </c>
      <c r="F116" s="57">
        <v>20</v>
      </c>
      <c r="G116" s="121" t="s">
        <v>69</v>
      </c>
      <c r="H116" s="167">
        <v>1199</v>
      </c>
      <c r="I116" s="28" t="s">
        <v>493</v>
      </c>
      <c r="J116" s="28" t="s">
        <v>496</v>
      </c>
      <c r="K116" s="28" t="s">
        <v>497</v>
      </c>
      <c r="L116" s="29">
        <v>47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17392.55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527.17891999693893</v>
      </c>
      <c r="BA116" s="57">
        <v>21.284993717247183</v>
      </c>
      <c r="BB116" s="62">
        <v>11221</v>
      </c>
      <c r="BC116" s="42">
        <f t="shared" si="3"/>
        <v>0.18210706032042792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1500</v>
      </c>
      <c r="H117" s="167">
        <v>2599</v>
      </c>
      <c r="I117" s="28" t="s">
        <v>498</v>
      </c>
      <c r="J117" s="28" t="s">
        <v>494</v>
      </c>
      <c r="K117" s="28" t="s">
        <v>495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47177.35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1690.9463400482559</v>
      </c>
      <c r="BA117" s="57">
        <v>18.000571206258009</v>
      </c>
      <c r="BB117" s="62">
        <v>30437</v>
      </c>
      <c r="BC117" s="42">
        <f t="shared" si="3"/>
        <v>0.493966009711511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800</v>
      </c>
      <c r="H118" s="167">
        <v>999</v>
      </c>
      <c r="I118" s="28" t="s">
        <v>495</v>
      </c>
      <c r="J118" s="28" t="s">
        <v>499</v>
      </c>
      <c r="K118" s="28" t="s">
        <v>498</v>
      </c>
      <c r="L118" s="29">
        <v>67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41256.35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1377.7609780633352</v>
      </c>
      <c r="BA118" s="57">
        <v>19.319025886053527</v>
      </c>
      <c r="BB118" s="62">
        <v>26617</v>
      </c>
      <c r="BC118" s="42">
        <f t="shared" si="3"/>
        <v>0.4319707356339747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3000</v>
      </c>
      <c r="H119" s="167">
        <v>3099</v>
      </c>
      <c r="I119" s="28" t="s">
        <v>500</v>
      </c>
      <c r="J119" s="28" t="s">
        <v>501</v>
      </c>
      <c r="K119" s="28" t="s">
        <v>502</v>
      </c>
      <c r="L119" s="29">
        <v>46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31426.25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1128.8776703337871</v>
      </c>
      <c r="BA119" s="57">
        <v>17.960316279446893</v>
      </c>
      <c r="BB119" s="62">
        <v>20275</v>
      </c>
      <c r="BC119" s="42">
        <f t="shared" si="3"/>
        <v>0.32904559736179273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2500</v>
      </c>
      <c r="H120" s="167">
        <v>2999</v>
      </c>
      <c r="I120" s="28" t="s">
        <v>500</v>
      </c>
      <c r="J120" s="28" t="s">
        <v>503</v>
      </c>
      <c r="K120" s="28" t="s">
        <v>75</v>
      </c>
      <c r="L120" s="29">
        <v>57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30784.55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1139.518589080848</v>
      </c>
      <c r="BA120" s="57">
        <v>17.430167607902714</v>
      </c>
      <c r="BB120" s="62">
        <v>19861</v>
      </c>
      <c r="BC120" s="42">
        <f t="shared" si="3"/>
        <v>0.32232673781516968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2900</v>
      </c>
      <c r="H121" s="167">
        <v>3099</v>
      </c>
      <c r="I121" s="28" t="s">
        <v>496</v>
      </c>
      <c r="J121" s="28" t="s">
        <v>501</v>
      </c>
      <c r="K121" s="28" t="s">
        <v>502</v>
      </c>
      <c r="L121" s="29">
        <v>28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31987.350000000002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1146.444874661162</v>
      </c>
      <c r="BA121" s="57">
        <v>18.000865507030486</v>
      </c>
      <c r="BB121" s="62">
        <v>20637</v>
      </c>
      <c r="BC121" s="42">
        <f t="shared" si="3"/>
        <v>0.33492054218275297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/>
      <c r="H122" s="167"/>
      <c r="I122" s="28" t="s">
        <v>769</v>
      </c>
      <c r="J122" s="28" t="s">
        <v>770</v>
      </c>
      <c r="K122" s="28" t="s">
        <v>77</v>
      </c>
      <c r="L122" s="29"/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/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BB122" s="62">
        <v>66603</v>
      </c>
      <c r="BC122" s="42">
        <f t="shared" si="3"/>
        <v>1.0809087014099867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800</v>
      </c>
      <c r="H123" s="167">
        <v>1099</v>
      </c>
      <c r="I123" s="28" t="s">
        <v>503</v>
      </c>
      <c r="J123" s="28" t="s">
        <v>183</v>
      </c>
      <c r="K123" s="28" t="s">
        <v>77</v>
      </c>
      <c r="L123" s="29">
        <v>38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91984.75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3297.0021008315139</v>
      </c>
      <c r="BA123" s="57">
        <v>17.999685224656972</v>
      </c>
      <c r="BB123" s="62">
        <v>59345</v>
      </c>
      <c r="BC123" s="42">
        <f t="shared" si="3"/>
        <v>0.96311768066266779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3000</v>
      </c>
      <c r="H124" s="167">
        <v>3199</v>
      </c>
      <c r="I124" s="28" t="s">
        <v>511</v>
      </c>
      <c r="J124" s="28" t="s">
        <v>512</v>
      </c>
      <c r="K124" s="28" t="s">
        <v>513</v>
      </c>
      <c r="L124" s="29">
        <v>44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68713.05</v>
      </c>
      <c r="AG124" s="43">
        <f>51275.01+665</f>
        <v>51940.01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1847.1254487732081</v>
      </c>
      <c r="BA124" s="57">
        <v>23.999994169017054</v>
      </c>
      <c r="BB124" s="62">
        <v>44331</v>
      </c>
      <c r="BC124" s="42">
        <f t="shared" si="3"/>
        <v>0.71945353275687463</v>
      </c>
      <c r="BD124" s="99"/>
    </row>
    <row r="125" spans="1:56" x14ac:dyDescent="0.25">
      <c r="A125" s="98"/>
      <c r="B125" s="22" t="s">
        <v>66</v>
      </c>
      <c r="C125" s="22"/>
      <c r="D125" s="22" t="s">
        <v>771</v>
      </c>
      <c r="E125" s="22"/>
      <c r="F125" s="27"/>
      <c r="G125" s="166">
        <v>4000</v>
      </c>
      <c r="H125" s="167">
        <v>4099</v>
      </c>
      <c r="I125" s="28" t="s">
        <v>518</v>
      </c>
      <c r="J125" s="28" t="s">
        <v>519</v>
      </c>
      <c r="K125" s="28" t="s">
        <v>75</v>
      </c>
      <c r="L125" s="29">
        <v>38</v>
      </c>
      <c r="M125" s="22">
        <v>11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7475.6500000000005</v>
      </c>
      <c r="AG125" s="43" t="s">
        <v>804</v>
      </c>
      <c r="AH125" s="27" t="s">
        <v>761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185</v>
      </c>
      <c r="BA125" s="57">
        <v>26</v>
      </c>
      <c r="BB125" s="62">
        <v>4823</v>
      </c>
      <c r="BC125" s="42">
        <f t="shared" si="3"/>
        <v>7.8273090805224488E-2</v>
      </c>
      <c r="BD125" s="99"/>
    </row>
    <row r="126" spans="1:56" ht="27.6" x14ac:dyDescent="0.25">
      <c r="A126" s="98"/>
      <c r="B126" s="22" t="s">
        <v>66</v>
      </c>
      <c r="C126" s="22"/>
      <c r="D126" s="22" t="s">
        <v>372</v>
      </c>
      <c r="E126" s="26"/>
      <c r="F126" s="35"/>
      <c r="G126" s="177"/>
      <c r="H126" s="178"/>
      <c r="I126" s="179" t="s">
        <v>373</v>
      </c>
      <c r="J126" s="179"/>
      <c r="K126" s="179"/>
      <c r="L126" s="89"/>
      <c r="M126" s="180">
        <v>11</v>
      </c>
      <c r="N126" s="180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84"/>
      <c r="AC126" s="22"/>
      <c r="AD126" s="22"/>
      <c r="AE126" s="22"/>
      <c r="AF126" s="194">
        <v>20000</v>
      </c>
      <c r="AG126" s="43">
        <v>10500</v>
      </c>
      <c r="AH126" s="35" t="s">
        <v>76</v>
      </c>
      <c r="AI126" s="22" t="s">
        <v>162</v>
      </c>
      <c r="AJ126" s="29" t="s">
        <v>374</v>
      </c>
      <c r="AK126" s="43">
        <v>15774.47</v>
      </c>
      <c r="AL126" s="43"/>
      <c r="AM126" s="22" t="s">
        <v>375</v>
      </c>
      <c r="AN126" s="43">
        <v>1560.37</v>
      </c>
      <c r="AO126" s="43"/>
      <c r="AP126" s="22" t="s">
        <v>376</v>
      </c>
      <c r="AQ126" s="43">
        <v>2665.16</v>
      </c>
      <c r="AR126" s="43"/>
      <c r="AS126" s="22"/>
      <c r="AT126" s="43"/>
      <c r="AU126" s="43"/>
      <c r="AV126" s="22"/>
      <c r="AW126" s="22"/>
      <c r="AX126" s="22"/>
      <c r="AY126" s="195"/>
      <c r="AZ126" s="86"/>
      <c r="BA126" s="84"/>
      <c r="BB126" s="86"/>
      <c r="BC126" s="42">
        <f t="shared" si="3"/>
        <v>0</v>
      </c>
      <c r="BD126" s="99"/>
    </row>
    <row r="127" spans="1:56" x14ac:dyDescent="0.3">
      <c r="A127" s="98"/>
      <c r="B127" s="57" t="s">
        <v>66</v>
      </c>
      <c r="D127" s="57" t="s">
        <v>902</v>
      </c>
      <c r="F127" s="57"/>
      <c r="G127" s="121"/>
      <c r="H127" s="122"/>
      <c r="I127" s="60" t="s">
        <v>504</v>
      </c>
      <c r="J127" s="60" t="s">
        <v>75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15513</v>
      </c>
      <c r="BC127" s="42">
        <f t="shared" si="3"/>
        <v>0.2517624834462881</v>
      </c>
      <c r="BD127" s="99"/>
    </row>
    <row r="128" spans="1:56" x14ac:dyDescent="0.3">
      <c r="A128" s="98"/>
      <c r="B128" s="57" t="s">
        <v>66</v>
      </c>
      <c r="D128" s="57" t="s">
        <v>902</v>
      </c>
      <c r="F128" s="57"/>
      <c r="G128" s="121"/>
      <c r="H128" s="122"/>
      <c r="I128" s="60" t="s">
        <v>506</v>
      </c>
      <c r="J128" s="60" t="s">
        <v>507</v>
      </c>
      <c r="K128" s="60" t="s">
        <v>75</v>
      </c>
      <c r="M128" s="57">
        <v>11</v>
      </c>
      <c r="AH128" s="57"/>
      <c r="AI128" s="57" t="s">
        <v>123</v>
      </c>
      <c r="AJ128" s="57" t="s">
        <v>508</v>
      </c>
      <c r="AK128" s="57">
        <v>117000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15086</v>
      </c>
      <c r="BC128" s="42">
        <f t="shared" si="3"/>
        <v>0.24483264521824935</v>
      </c>
      <c r="BD128" s="99"/>
    </row>
    <row r="129" spans="1:56" x14ac:dyDescent="0.3">
      <c r="A129" s="98"/>
      <c r="B129" s="57" t="s">
        <v>66</v>
      </c>
      <c r="D129" s="57" t="s">
        <v>902</v>
      </c>
      <c r="F129" s="57"/>
      <c r="G129" s="121"/>
      <c r="H129" s="122"/>
      <c r="I129" s="60" t="s">
        <v>509</v>
      </c>
      <c r="J129" s="60" t="s">
        <v>510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505</v>
      </c>
      <c r="AL129" s="57"/>
      <c r="AN129" s="57"/>
      <c r="AO129" s="57"/>
      <c r="AQ129" s="57"/>
      <c r="AR129" s="57"/>
      <c r="AT129" s="57"/>
      <c r="AU129" s="57"/>
      <c r="AY129" s="105"/>
      <c r="BB129" s="57">
        <v>11656</v>
      </c>
      <c r="BC129" s="42">
        <f t="shared" si="3"/>
        <v>0.18916673158318403</v>
      </c>
      <c r="BD129" s="99"/>
    </row>
    <row r="130" spans="1:56" x14ac:dyDescent="0.3">
      <c r="A130" s="98"/>
      <c r="B130" s="57" t="s">
        <v>66</v>
      </c>
      <c r="F130" s="57"/>
      <c r="G130" s="121"/>
      <c r="H130" s="122"/>
      <c r="I130" s="60" t="s">
        <v>885</v>
      </c>
      <c r="J130" s="60" t="s">
        <v>516</v>
      </c>
      <c r="K130" s="60" t="s">
        <v>75</v>
      </c>
      <c r="M130" s="57">
        <v>11</v>
      </c>
      <c r="N130" s="57" t="s">
        <v>69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05"/>
      <c r="BB130" s="57"/>
      <c r="BC130" s="42"/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3999</v>
      </c>
      <c r="I131" s="60" t="s">
        <v>514</v>
      </c>
      <c r="J131" s="60" t="s">
        <v>507</v>
      </c>
      <c r="K131" s="60" t="s">
        <v>507</v>
      </c>
      <c r="L131" s="59">
        <v>40</v>
      </c>
      <c r="M131" s="57">
        <v>11</v>
      </c>
      <c r="N131" s="57" t="s">
        <v>69</v>
      </c>
      <c r="AF131" s="61">
        <v>59166.6</v>
      </c>
      <c r="AY131" s="127"/>
      <c r="AZ131" s="57">
        <v>1654.39682882032</v>
      </c>
      <c r="BA131" s="57">
        <v>23.072457185026227</v>
      </c>
      <c r="BB131" s="62">
        <v>38172</v>
      </c>
      <c r="BC131" s="42">
        <f t="shared" ref="BC131:BC159" si="4">BB131/(5280*11.67)</f>
        <v>0.61949832515385217</v>
      </c>
      <c r="BD131" s="99"/>
    </row>
    <row r="132" spans="1:56" x14ac:dyDescent="0.3">
      <c r="A132" s="98"/>
      <c r="B132" s="57" t="s">
        <v>66</v>
      </c>
      <c r="D132" s="57" t="s">
        <v>903</v>
      </c>
      <c r="F132" s="57"/>
      <c r="G132" s="121"/>
      <c r="H132" s="122"/>
      <c r="I132" s="60" t="s">
        <v>515</v>
      </c>
      <c r="J132" s="60" t="s">
        <v>516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517</v>
      </c>
      <c r="AL132" s="57"/>
      <c r="AN132" s="57"/>
      <c r="AO132" s="57"/>
      <c r="AQ132" s="57"/>
      <c r="AR132" s="57"/>
      <c r="AT132" s="57"/>
      <c r="AU132" s="57"/>
      <c r="AY132" s="105"/>
      <c r="BB132" s="57">
        <v>6221</v>
      </c>
      <c r="BC132" s="42">
        <f t="shared" si="4"/>
        <v>0.10096141362208201</v>
      </c>
      <c r="BD132" s="99"/>
    </row>
    <row r="133" spans="1:56" x14ac:dyDescent="0.25">
      <c r="A133" s="98"/>
      <c r="B133" s="57" t="s">
        <v>66</v>
      </c>
      <c r="G133" s="125">
        <v>3800</v>
      </c>
      <c r="H133" s="126">
        <v>3899</v>
      </c>
      <c r="I133" s="60" t="s">
        <v>520</v>
      </c>
      <c r="J133" s="60" t="s">
        <v>507</v>
      </c>
      <c r="K133" s="60" t="s">
        <v>75</v>
      </c>
      <c r="L133" s="59">
        <v>61</v>
      </c>
      <c r="M133" s="57">
        <v>11</v>
      </c>
      <c r="N133" s="57" t="s">
        <v>69</v>
      </c>
      <c r="AF133" s="61">
        <v>19182.8</v>
      </c>
      <c r="AY133" s="127"/>
      <c r="AZ133" s="57">
        <v>563</v>
      </c>
      <c r="BA133" s="57">
        <v>21.982238010657195</v>
      </c>
      <c r="BB133" s="62">
        <v>12376</v>
      </c>
      <c r="BC133" s="42">
        <f t="shared" si="4"/>
        <v>0.20085170470774585</v>
      </c>
      <c r="BD133" s="99"/>
    </row>
    <row r="134" spans="1:56" x14ac:dyDescent="0.25">
      <c r="A134" s="98"/>
      <c r="B134" s="57" t="s">
        <v>66</v>
      </c>
      <c r="F134" s="57"/>
      <c r="G134" s="138">
        <v>2500</v>
      </c>
      <c r="H134" s="139">
        <v>2699</v>
      </c>
      <c r="I134" s="60" t="s">
        <v>98</v>
      </c>
      <c r="J134" s="60" t="s">
        <v>95</v>
      </c>
      <c r="K134" s="60" t="s">
        <v>521</v>
      </c>
      <c r="L134" s="59">
        <v>40.358250180474926</v>
      </c>
      <c r="M134" s="57">
        <v>11</v>
      </c>
      <c r="N134" s="57" t="s">
        <v>71</v>
      </c>
      <c r="AF134" s="61">
        <v>81156.519310349977</v>
      </c>
      <c r="AH134" s="57"/>
      <c r="AJ134" s="57"/>
      <c r="AK134" s="57"/>
      <c r="AL134" s="57"/>
      <c r="AN134" s="57"/>
      <c r="AO134" s="57"/>
      <c r="AQ134" s="57"/>
      <c r="AR134" s="57"/>
      <c r="AT134" s="57"/>
      <c r="AU134" s="57"/>
      <c r="AY134" s="127"/>
      <c r="AZ134" s="57">
        <v>2050.0974639499991</v>
      </c>
      <c r="BA134" s="57">
        <v>25.666666666666668</v>
      </c>
      <c r="BB134" s="57">
        <v>49185.769278999986</v>
      </c>
      <c r="BC134" s="42">
        <f t="shared" si="4"/>
        <v>0.79824221130001793</v>
      </c>
      <c r="BD134" s="99"/>
    </row>
    <row r="135" spans="1:56" x14ac:dyDescent="0.25">
      <c r="A135" s="98"/>
      <c r="B135" s="57" t="s">
        <v>66</v>
      </c>
      <c r="F135" s="57"/>
      <c r="G135" s="138">
        <v>2900</v>
      </c>
      <c r="H135" s="139">
        <v>2999</v>
      </c>
      <c r="I135" s="60" t="s">
        <v>98</v>
      </c>
      <c r="J135" s="60" t="s">
        <v>522</v>
      </c>
      <c r="K135" s="60" t="s">
        <v>523</v>
      </c>
      <c r="L135" s="59">
        <v>41.775003161959098</v>
      </c>
      <c r="M135" s="57">
        <v>11</v>
      </c>
      <c r="N135" s="57" t="s">
        <v>71</v>
      </c>
      <c r="AF135" s="61">
        <v>56927.956555469958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27"/>
      <c r="AZ135" s="57">
        <v>1277.8163950599992</v>
      </c>
      <c r="BA135" s="57">
        <v>27.5</v>
      </c>
      <c r="BB135" s="57">
        <v>34501.791851799979</v>
      </c>
      <c r="BC135" s="42">
        <f t="shared" si="4"/>
        <v>0.55993404241320632</v>
      </c>
      <c r="BD135" s="99"/>
    </row>
    <row r="136" spans="1:56" x14ac:dyDescent="0.25">
      <c r="A136" s="98"/>
      <c r="B136" s="57" t="s">
        <v>66</v>
      </c>
      <c r="G136" s="125">
        <v>3900</v>
      </c>
      <c r="H136" s="126">
        <v>3999</v>
      </c>
      <c r="I136" s="60" t="s">
        <v>524</v>
      </c>
      <c r="J136" s="60" t="s">
        <v>507</v>
      </c>
      <c r="K136" s="60" t="s">
        <v>514</v>
      </c>
      <c r="L136" s="59">
        <v>41</v>
      </c>
      <c r="M136" s="57">
        <v>11</v>
      </c>
      <c r="N136" s="57" t="s">
        <v>69</v>
      </c>
      <c r="AF136" s="61">
        <v>23192.65</v>
      </c>
      <c r="AY136" s="127"/>
      <c r="AZ136" s="57">
        <v>623</v>
      </c>
      <c r="BA136" s="57">
        <v>24.01765650080257</v>
      </c>
      <c r="BB136" s="62">
        <v>14963</v>
      </c>
      <c r="BC136" s="42">
        <f t="shared" si="4"/>
        <v>0.24283646230947004</v>
      </c>
      <c r="BD136" s="99"/>
    </row>
    <row r="137" spans="1:56" x14ac:dyDescent="0.25">
      <c r="A137" s="98"/>
      <c r="B137" s="57" t="s">
        <v>66</v>
      </c>
      <c r="G137" s="125">
        <v>3800</v>
      </c>
      <c r="H137" s="126">
        <v>3899</v>
      </c>
      <c r="I137" s="60" t="s">
        <v>525</v>
      </c>
      <c r="J137" s="60" t="s">
        <v>507</v>
      </c>
      <c r="K137" s="60" t="s">
        <v>75</v>
      </c>
      <c r="L137" s="59">
        <v>28</v>
      </c>
      <c r="M137" s="57">
        <v>11</v>
      </c>
      <c r="N137" s="57" t="s">
        <v>69</v>
      </c>
      <c r="AF137" s="61">
        <v>19295.95</v>
      </c>
      <c r="AY137" s="127"/>
      <c r="AZ137" s="57">
        <v>566</v>
      </c>
      <c r="BA137" s="57">
        <v>21.99469964664311</v>
      </c>
      <c r="BB137" s="62">
        <v>12449</v>
      </c>
      <c r="BC137" s="42">
        <f t="shared" si="4"/>
        <v>0.2020364311495417</v>
      </c>
      <c r="BD137" s="99"/>
    </row>
    <row r="138" spans="1:56" x14ac:dyDescent="0.3">
      <c r="A138" s="98"/>
      <c r="B138" s="57" t="s">
        <v>66</v>
      </c>
      <c r="D138" s="57" t="s">
        <v>902</v>
      </c>
      <c r="F138" s="57"/>
      <c r="G138" s="121"/>
      <c r="H138" s="122"/>
      <c r="I138" s="60" t="s">
        <v>510</v>
      </c>
      <c r="J138" s="60" t="s">
        <v>526</v>
      </c>
      <c r="K138" s="60" t="s">
        <v>526</v>
      </c>
      <c r="M138" s="57">
        <v>11</v>
      </c>
      <c r="AH138" s="57"/>
      <c r="AI138" s="57" t="s">
        <v>123</v>
      </c>
      <c r="AJ138" s="57"/>
      <c r="AK138" s="57" t="s">
        <v>505</v>
      </c>
      <c r="AL138" s="57"/>
      <c r="AN138" s="57"/>
      <c r="AO138" s="57"/>
      <c r="AQ138" s="57"/>
      <c r="AR138" s="57"/>
      <c r="AT138" s="57"/>
      <c r="AU138" s="57"/>
      <c r="AY138" s="105"/>
      <c r="BB138" s="57">
        <v>35998</v>
      </c>
      <c r="BC138" s="42">
        <f t="shared" si="4"/>
        <v>0.58421619796941138</v>
      </c>
      <c r="BD138" s="99"/>
    </row>
    <row r="139" spans="1:56" x14ac:dyDescent="0.3">
      <c r="A139" s="98"/>
      <c r="B139" s="57" t="s">
        <v>66</v>
      </c>
      <c r="D139" s="57" t="s">
        <v>903</v>
      </c>
      <c r="F139" s="57"/>
      <c r="G139" s="121"/>
      <c r="H139" s="122"/>
      <c r="I139" s="60" t="s">
        <v>527</v>
      </c>
      <c r="J139" s="60" t="s">
        <v>516</v>
      </c>
      <c r="K139" s="60" t="s">
        <v>528</v>
      </c>
      <c r="M139" s="57">
        <v>11</v>
      </c>
      <c r="AH139" s="57"/>
      <c r="AI139" s="57" t="s">
        <v>123</v>
      </c>
      <c r="AJ139" s="57"/>
      <c r="AK139" s="57" t="s">
        <v>517</v>
      </c>
      <c r="AL139" s="57"/>
      <c r="AN139" s="57"/>
      <c r="AO139" s="57"/>
      <c r="AQ139" s="57"/>
      <c r="AR139" s="57"/>
      <c r="AT139" s="57"/>
      <c r="AU139" s="57"/>
      <c r="AY139" s="105"/>
      <c r="BB139" s="57">
        <v>33728</v>
      </c>
      <c r="BC139" s="42">
        <f t="shared" si="4"/>
        <v>0.54737607436836233</v>
      </c>
      <c r="BD139" s="99"/>
    </row>
    <row r="140" spans="1:56" x14ac:dyDescent="0.3">
      <c r="A140" s="98"/>
      <c r="B140" s="57" t="s">
        <v>66</v>
      </c>
      <c r="D140" s="57" t="s">
        <v>903</v>
      </c>
      <c r="F140" s="57"/>
      <c r="G140" s="121"/>
      <c r="H140" s="122"/>
      <c r="I140" s="60" t="s">
        <v>529</v>
      </c>
      <c r="J140" s="60" t="s">
        <v>527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4627</v>
      </c>
      <c r="BC140" s="42">
        <f t="shared" si="4"/>
        <v>7.5092181454649326E-2</v>
      </c>
      <c r="BD140" s="99"/>
    </row>
    <row r="141" spans="1:56" x14ac:dyDescent="0.3">
      <c r="A141" s="98"/>
      <c r="B141" s="57" t="s">
        <v>66</v>
      </c>
      <c r="D141" s="57" t="s">
        <v>903</v>
      </c>
      <c r="F141" s="57"/>
      <c r="G141" s="121"/>
      <c r="H141" s="122"/>
      <c r="I141" s="60" t="s">
        <v>516</v>
      </c>
      <c r="J141" s="60" t="s">
        <v>530</v>
      </c>
      <c r="K141" s="60" t="s">
        <v>528</v>
      </c>
      <c r="M141" s="57">
        <v>11</v>
      </c>
      <c r="N141" s="57" t="s">
        <v>69</v>
      </c>
      <c r="AH141" s="57"/>
      <c r="AI141" s="57" t="s">
        <v>123</v>
      </c>
      <c r="AJ141" s="57" t="s">
        <v>531</v>
      </c>
      <c r="AK141" s="57">
        <v>207000</v>
      </c>
      <c r="AL141" s="57"/>
      <c r="AN141" s="57"/>
      <c r="AO141" s="57"/>
      <c r="AQ141" s="57"/>
      <c r="AR141" s="57"/>
      <c r="AT141" s="57"/>
      <c r="AU141" s="57"/>
      <c r="AY141" s="105"/>
      <c r="BB141" s="57">
        <v>73246</v>
      </c>
      <c r="BC141" s="42">
        <f t="shared" si="4"/>
        <v>1.1887188076134092</v>
      </c>
      <c r="BD141" s="99"/>
    </row>
    <row r="142" spans="1:56" x14ac:dyDescent="0.25">
      <c r="A142" s="98"/>
      <c r="B142" s="57" t="s">
        <v>66</v>
      </c>
      <c r="D142" s="57" t="s">
        <v>929</v>
      </c>
      <c r="F142" s="57"/>
      <c r="G142" s="138">
        <v>8300</v>
      </c>
      <c r="H142" s="139">
        <v>8599</v>
      </c>
      <c r="I142" s="60" t="s">
        <v>532</v>
      </c>
      <c r="J142" s="60" t="s">
        <v>533</v>
      </c>
      <c r="K142" s="60" t="s">
        <v>523</v>
      </c>
      <c r="L142" s="59">
        <v>40</v>
      </c>
      <c r="M142" s="57">
        <v>11</v>
      </c>
      <c r="N142" s="57" t="s">
        <v>71</v>
      </c>
      <c r="AF142" s="61">
        <v>168567.3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27"/>
      <c r="AZ142" s="57">
        <v>3083.100268191246</v>
      </c>
      <c r="BA142" s="57">
        <v>33.136126338159968</v>
      </c>
      <c r="BB142" s="57">
        <v>102162</v>
      </c>
      <c r="BC142" s="42">
        <f t="shared" si="4"/>
        <v>1.6580003115992834</v>
      </c>
      <c r="BD142" s="99"/>
    </row>
    <row r="143" spans="1:56" x14ac:dyDescent="0.3">
      <c r="A143" s="98"/>
      <c r="B143" s="57" t="s">
        <v>66</v>
      </c>
      <c r="D143" s="57" t="s">
        <v>903</v>
      </c>
      <c r="F143" s="57"/>
      <c r="G143" s="121"/>
      <c r="H143" s="122"/>
      <c r="I143" s="60" t="s">
        <v>534</v>
      </c>
      <c r="J143" s="60" t="s">
        <v>516</v>
      </c>
      <c r="K143" s="60" t="s">
        <v>75</v>
      </c>
      <c r="M143" s="57">
        <v>11</v>
      </c>
      <c r="AH143" s="57"/>
      <c r="AI143" s="57" t="s">
        <v>123</v>
      </c>
      <c r="AJ143" s="57"/>
      <c r="AK143" s="57" t="s">
        <v>517</v>
      </c>
      <c r="AL143" s="57"/>
      <c r="AN143" s="57"/>
      <c r="AO143" s="57"/>
      <c r="AQ143" s="57"/>
      <c r="AR143" s="57"/>
      <c r="AT143" s="57"/>
      <c r="AU143" s="57"/>
      <c r="AY143" s="105"/>
      <c r="BB143" s="57">
        <v>4172</v>
      </c>
      <c r="BC143" s="42">
        <f t="shared" si="4"/>
        <v>6.7707927605099846E-2</v>
      </c>
      <c r="BD143" s="99"/>
    </row>
    <row r="144" spans="1:56" x14ac:dyDescent="0.25">
      <c r="A144" s="114"/>
      <c r="B144" s="22" t="s">
        <v>66</v>
      </c>
      <c r="C144" s="22"/>
      <c r="D144" s="22"/>
      <c r="E144" s="22"/>
      <c r="F144" s="27"/>
      <c r="G144" s="166"/>
      <c r="H144" s="167"/>
      <c r="I144" s="28" t="s">
        <v>772</v>
      </c>
      <c r="J144" s="28"/>
      <c r="K144" s="28"/>
      <c r="L144" s="29"/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5000</v>
      </c>
      <c r="AG144" s="43" t="s">
        <v>773</v>
      </c>
      <c r="AH144" s="27" t="s">
        <v>761</v>
      </c>
      <c r="AI144" s="22" t="s">
        <v>123</v>
      </c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/>
      <c r="BA144" s="22"/>
      <c r="BB144" s="44">
        <v>3508</v>
      </c>
      <c r="BC144" s="42">
        <f t="shared" si="4"/>
        <v>5.6931785723559503E-2</v>
      </c>
      <c r="BD144" s="99"/>
    </row>
    <row r="145" spans="1:56" x14ac:dyDescent="0.25">
      <c r="A145" s="98"/>
      <c r="B145" s="22" t="s">
        <v>66</v>
      </c>
      <c r="C145" s="22"/>
      <c r="D145" s="22" t="s">
        <v>332</v>
      </c>
      <c r="E145" s="26"/>
      <c r="F145" s="27"/>
      <c r="G145" s="129">
        <v>3600</v>
      </c>
      <c r="H145" s="130">
        <v>3699</v>
      </c>
      <c r="I145" s="182" t="s">
        <v>256</v>
      </c>
      <c r="J145" s="182" t="s">
        <v>252</v>
      </c>
      <c r="K145" s="182" t="s">
        <v>75</v>
      </c>
      <c r="L145" s="89">
        <v>27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9"/>
      <c r="AC145" s="22"/>
      <c r="AD145" s="22"/>
      <c r="AE145" s="22"/>
      <c r="AF145" s="43">
        <v>5800.1</v>
      </c>
      <c r="AG145" s="43">
        <v>13978.4</v>
      </c>
      <c r="AH145" s="27" t="s">
        <v>761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31"/>
      <c r="AZ145" s="44">
        <v>208</v>
      </c>
      <c r="BA145" s="44">
        <v>18</v>
      </c>
      <c r="BB145" s="100">
        <v>3742</v>
      </c>
      <c r="BC145" s="42">
        <f t="shared" si="4"/>
        <v>6.0729401989042094E-2</v>
      </c>
      <c r="BD145" s="99"/>
    </row>
    <row r="146" spans="1:56" x14ac:dyDescent="0.25">
      <c r="A146" s="98"/>
      <c r="B146" s="22" t="s">
        <v>66</v>
      </c>
      <c r="C146" s="22"/>
      <c r="D146" s="22" t="s">
        <v>816</v>
      </c>
      <c r="E146" s="22"/>
      <c r="F146" s="27"/>
      <c r="G146" s="168">
        <v>6600</v>
      </c>
      <c r="H146" s="169">
        <v>7099</v>
      </c>
      <c r="I146" s="28" t="s">
        <v>535</v>
      </c>
      <c r="J146" s="28" t="s">
        <v>254</v>
      </c>
      <c r="K146" s="28" t="s">
        <v>536</v>
      </c>
      <c r="L146" s="29">
        <v>55</v>
      </c>
      <c r="M146" s="22">
        <v>12</v>
      </c>
      <c r="N146" s="22" t="s">
        <v>69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3">
        <v>74429.45</v>
      </c>
      <c r="AG146" s="43">
        <v>196212.95</v>
      </c>
      <c r="AH146" s="27" t="s">
        <v>810</v>
      </c>
      <c r="AI146" s="22"/>
      <c r="AJ146" s="29"/>
      <c r="AK146" s="43"/>
      <c r="AL146" s="43"/>
      <c r="AM146" s="22"/>
      <c r="AN146" s="43"/>
      <c r="AO146" s="43"/>
      <c r="AP146" s="22"/>
      <c r="AQ146" s="43"/>
      <c r="AR146" s="43"/>
      <c r="AS146" s="22"/>
      <c r="AT146" s="43"/>
      <c r="AU146" s="43"/>
      <c r="AV146" s="22"/>
      <c r="AW146" s="22"/>
      <c r="AX146" s="22"/>
      <c r="AY146" s="181"/>
      <c r="AZ146" s="22">
        <v>2527</v>
      </c>
      <c r="BA146" s="22">
        <v>19</v>
      </c>
      <c r="BB146" s="62">
        <v>48019</v>
      </c>
      <c r="BC146" s="42">
        <f t="shared" si="4"/>
        <v>0.77930656176157465</v>
      </c>
      <c r="BD146" s="99"/>
    </row>
    <row r="147" spans="1:56" x14ac:dyDescent="0.25">
      <c r="A147" s="98"/>
      <c r="B147" s="22" t="s">
        <v>66</v>
      </c>
      <c r="C147" s="22"/>
      <c r="D147" s="22" t="s">
        <v>816</v>
      </c>
      <c r="E147" s="22"/>
      <c r="F147" s="27"/>
      <c r="G147" s="168">
        <v>6600</v>
      </c>
      <c r="H147" s="169">
        <v>6999</v>
      </c>
      <c r="I147" s="28" t="s">
        <v>542</v>
      </c>
      <c r="J147" s="28" t="s">
        <v>254</v>
      </c>
      <c r="K147" s="28" t="s">
        <v>185</v>
      </c>
      <c r="L147" s="29">
        <v>37</v>
      </c>
      <c r="M147" s="22">
        <v>12</v>
      </c>
      <c r="N147" s="22" t="s">
        <v>69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3">
        <v>57568.55</v>
      </c>
      <c r="AG147" s="43" t="s">
        <v>852</v>
      </c>
      <c r="AH147" s="27" t="s">
        <v>810</v>
      </c>
      <c r="AI147" s="22"/>
      <c r="AJ147" s="29"/>
      <c r="AK147" s="43"/>
      <c r="AL147" s="43"/>
      <c r="AM147" s="22"/>
      <c r="AN147" s="43"/>
      <c r="AO147" s="43"/>
      <c r="AP147" s="22"/>
      <c r="AQ147" s="43"/>
      <c r="AR147" s="43"/>
      <c r="AS147" s="22"/>
      <c r="AT147" s="43"/>
      <c r="AU147" s="43"/>
      <c r="AV147" s="22"/>
      <c r="AW147" s="22"/>
      <c r="AX147" s="22"/>
      <c r="AY147" s="183"/>
      <c r="AZ147" s="22">
        <v>2063</v>
      </c>
      <c r="BA147" s="22">
        <v>18</v>
      </c>
      <c r="BB147" s="62">
        <v>37141</v>
      </c>
      <c r="BC147" s="42">
        <f t="shared" si="4"/>
        <v>0.60276609280465321</v>
      </c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10500</v>
      </c>
      <c r="H148" s="126">
        <v>10699</v>
      </c>
      <c r="I148" s="60" t="s">
        <v>538</v>
      </c>
      <c r="J148" s="60" t="s">
        <v>539</v>
      </c>
      <c r="K148" s="60" t="s">
        <v>75</v>
      </c>
      <c r="L148" s="59">
        <v>29</v>
      </c>
      <c r="M148" s="57">
        <v>12</v>
      </c>
      <c r="N148" s="57" t="s">
        <v>69</v>
      </c>
      <c r="AF148" s="61">
        <v>190025.35</v>
      </c>
      <c r="AG148" s="61" t="s">
        <v>540</v>
      </c>
      <c r="AY148" s="137"/>
      <c r="AZ148" s="57">
        <v>3831.176538357161</v>
      </c>
      <c r="BA148" s="57">
        <v>32.000091557402101</v>
      </c>
      <c r="BB148" s="62">
        <v>122597</v>
      </c>
      <c r="BC148" s="42">
        <f t="shared" si="4"/>
        <v>1.9896425696554232</v>
      </c>
      <c r="BD148" s="99"/>
    </row>
    <row r="149" spans="1:56" x14ac:dyDescent="0.25">
      <c r="A149" s="98"/>
      <c r="B149" s="57" t="s">
        <v>66</v>
      </c>
      <c r="D149" s="57" t="s">
        <v>816</v>
      </c>
      <c r="G149" s="125">
        <v>6500</v>
      </c>
      <c r="H149" s="126">
        <v>7199</v>
      </c>
      <c r="I149" s="33" t="s">
        <v>255</v>
      </c>
      <c r="J149" s="60" t="s">
        <v>541</v>
      </c>
      <c r="K149" s="60" t="s">
        <v>536</v>
      </c>
      <c r="L149" s="59">
        <v>26</v>
      </c>
      <c r="M149" s="57">
        <v>12</v>
      </c>
      <c r="N149" s="57" t="s">
        <v>69</v>
      </c>
      <c r="AF149" s="61">
        <v>80646.5</v>
      </c>
      <c r="AY149" s="127"/>
      <c r="AZ149" s="57">
        <v>2863.2501174435429</v>
      </c>
      <c r="BA149" s="57">
        <v>18.171657335495045</v>
      </c>
      <c r="BB149" s="62">
        <v>52030</v>
      </c>
      <c r="BC149" s="42">
        <f t="shared" si="4"/>
        <v>0.84440159954298777</v>
      </c>
      <c r="BD149" s="99"/>
    </row>
    <row r="150" spans="1:56" x14ac:dyDescent="0.25">
      <c r="A150" s="98"/>
      <c r="B150" s="57" t="s">
        <v>66</v>
      </c>
      <c r="D150" s="57" t="s">
        <v>537</v>
      </c>
      <c r="F150" s="57"/>
      <c r="G150" s="138">
        <v>7000</v>
      </c>
      <c r="H150" s="139">
        <v>7499</v>
      </c>
      <c r="I150" s="60" t="s">
        <v>539</v>
      </c>
      <c r="J150" s="60" t="s">
        <v>543</v>
      </c>
      <c r="K150" s="60" t="s">
        <v>184</v>
      </c>
      <c r="L150" s="59">
        <v>29</v>
      </c>
      <c r="M150" s="57">
        <v>12</v>
      </c>
      <c r="N150" s="57" t="s">
        <v>73</v>
      </c>
      <c r="AF150" s="61">
        <v>225680</v>
      </c>
      <c r="AG150" s="61">
        <v>7236.52</v>
      </c>
      <c r="AH150" s="57"/>
      <c r="AJ150" s="57"/>
      <c r="AK150" s="57"/>
      <c r="AL150" s="57"/>
      <c r="AN150" s="57"/>
      <c r="AO150" s="57"/>
      <c r="AQ150" s="57"/>
      <c r="AR150" s="57"/>
      <c r="AT150" s="57"/>
      <c r="AU150" s="57"/>
      <c r="AY150" s="127"/>
      <c r="AZ150" s="57">
        <v>3792.9346400966961</v>
      </c>
      <c r="BA150" s="57">
        <v>34.000058592286294</v>
      </c>
      <c r="BB150" s="57">
        <v>128960</v>
      </c>
      <c r="BC150" s="42">
        <f t="shared" si="4"/>
        <v>2.0929085196437383</v>
      </c>
      <c r="BD150" s="99"/>
    </row>
    <row r="151" spans="1:56" x14ac:dyDescent="0.25">
      <c r="A151" s="98"/>
      <c r="B151" s="57" t="s">
        <v>66</v>
      </c>
      <c r="D151" s="57" t="s">
        <v>537</v>
      </c>
      <c r="G151" s="125">
        <v>7000</v>
      </c>
      <c r="H151" s="126">
        <v>7099</v>
      </c>
      <c r="I151" s="60" t="s">
        <v>544</v>
      </c>
      <c r="J151" s="60" t="s">
        <v>538</v>
      </c>
      <c r="K151" s="60" t="s">
        <v>75</v>
      </c>
      <c r="L151" s="59">
        <v>41</v>
      </c>
      <c r="M151" s="57">
        <v>12</v>
      </c>
      <c r="N151" s="57" t="s">
        <v>69</v>
      </c>
      <c r="AF151" s="61">
        <v>28817.600000000002</v>
      </c>
      <c r="AG151" s="61" t="s">
        <v>540</v>
      </c>
      <c r="AY151" s="127"/>
      <c r="AZ151" s="57">
        <v>581</v>
      </c>
      <c r="BA151" s="57">
        <v>32</v>
      </c>
      <c r="BB151" s="62">
        <v>18592</v>
      </c>
      <c r="BC151" s="42">
        <f t="shared" si="4"/>
        <v>0.30173197268312951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4204</v>
      </c>
      <c r="H152" s="167">
        <v>4299</v>
      </c>
      <c r="I152" s="28" t="s">
        <v>548</v>
      </c>
      <c r="J152" s="28" t="s">
        <v>549</v>
      </c>
      <c r="K152" s="28" t="s">
        <v>75</v>
      </c>
      <c r="L152" s="29">
        <v>34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16487.350000000002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443</v>
      </c>
      <c r="BA152" s="22">
        <v>24</v>
      </c>
      <c r="BB152" s="44">
        <v>10637</v>
      </c>
      <c r="BC152" s="42">
        <f t="shared" si="4"/>
        <v>0.17262924878606112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4400</v>
      </c>
      <c r="H153" s="167">
        <v>5199</v>
      </c>
      <c r="I153" s="28" t="s">
        <v>549</v>
      </c>
      <c r="J153" s="28" t="s">
        <v>550</v>
      </c>
      <c r="K153" s="28" t="s">
        <v>75</v>
      </c>
      <c r="L153" s="29">
        <v>30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286088.15000000002</v>
      </c>
      <c r="AG153" s="22">
        <f>473432.84+11947.35</f>
        <v>485380.19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5127.0330917008905</v>
      </c>
      <c r="BA153" s="22">
        <v>35.999962687732136</v>
      </c>
      <c r="BB153" s="44">
        <v>184573</v>
      </c>
      <c r="BC153" s="42">
        <f t="shared" si="4"/>
        <v>2.9954590896107605</v>
      </c>
      <c r="BD153" s="99"/>
    </row>
    <row r="154" spans="1:56" x14ac:dyDescent="0.25">
      <c r="A154" s="98"/>
      <c r="B154" s="22" t="s">
        <v>66</v>
      </c>
      <c r="C154" s="22"/>
      <c r="D154" s="22" t="s">
        <v>547</v>
      </c>
      <c r="E154" s="22"/>
      <c r="F154" s="27"/>
      <c r="G154" s="166">
        <v>11300</v>
      </c>
      <c r="H154" s="167">
        <v>11899</v>
      </c>
      <c r="I154" s="28" t="s">
        <v>559</v>
      </c>
      <c r="J154" s="28" t="s">
        <v>151</v>
      </c>
      <c r="K154" s="28" t="s">
        <v>549</v>
      </c>
      <c r="L154" s="29">
        <v>43</v>
      </c>
      <c r="M154" s="22">
        <v>13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>
        <v>227805.05000000002</v>
      </c>
      <c r="AG154" s="22" t="s">
        <v>774</v>
      </c>
      <c r="AH154" s="43" t="s">
        <v>761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3" t="s">
        <v>560</v>
      </c>
      <c r="AZ154" s="22">
        <v>4052.8740212234893</v>
      </c>
      <c r="BA154" s="22">
        <v>36.263402027885412</v>
      </c>
      <c r="BB154" s="44">
        <v>146971</v>
      </c>
      <c r="BC154" s="42">
        <f t="shared" si="4"/>
        <v>2.3852113681805198</v>
      </c>
      <c r="BD154" s="99"/>
    </row>
    <row r="155" spans="1:56" s="22" customFormat="1" x14ac:dyDescent="0.25">
      <c r="A155" s="98"/>
      <c r="B155" s="22" t="s">
        <v>66</v>
      </c>
      <c r="D155" s="22" t="s">
        <v>547</v>
      </c>
      <c r="F155" s="27"/>
      <c r="G155" s="166">
        <v>5100</v>
      </c>
      <c r="H155" s="167">
        <v>5299</v>
      </c>
      <c r="I155" s="28" t="s">
        <v>561</v>
      </c>
      <c r="J155" s="28" t="s">
        <v>559</v>
      </c>
      <c r="K155" s="28" t="s">
        <v>75</v>
      </c>
      <c r="L155" s="29">
        <v>22</v>
      </c>
      <c r="M155" s="22">
        <v>13</v>
      </c>
      <c r="N155" s="22" t="s">
        <v>69</v>
      </c>
      <c r="AF155" s="43">
        <v>33018.1</v>
      </c>
      <c r="AG155" s="22" t="s">
        <v>774</v>
      </c>
      <c r="AH155" s="43" t="s">
        <v>761</v>
      </c>
      <c r="AJ155" s="29"/>
      <c r="AK155" s="43"/>
      <c r="AL155" s="43"/>
      <c r="AN155" s="43"/>
      <c r="AO155" s="43"/>
      <c r="AQ155" s="43"/>
      <c r="AR155" s="43"/>
      <c r="AT155" s="43"/>
      <c r="AU155" s="43"/>
      <c r="AY155" s="181"/>
      <c r="AZ155" s="22">
        <v>592</v>
      </c>
      <c r="BA155" s="22">
        <v>36</v>
      </c>
      <c r="BB155" s="44">
        <v>21302</v>
      </c>
      <c r="BC155" s="42">
        <f t="shared" si="4"/>
        <v>0.34571291319363301</v>
      </c>
      <c r="BD155" s="203"/>
    </row>
    <row r="156" spans="1:56" x14ac:dyDescent="0.25">
      <c r="A156" s="98"/>
      <c r="B156" s="22" t="s">
        <v>74</v>
      </c>
      <c r="C156" s="22"/>
      <c r="D156" s="22" t="s">
        <v>818</v>
      </c>
      <c r="E156" s="22"/>
      <c r="F156" s="22"/>
      <c r="G156" s="168">
        <v>9500</v>
      </c>
      <c r="H156" s="169">
        <v>10699</v>
      </c>
      <c r="I156" s="28" t="s">
        <v>562</v>
      </c>
      <c r="J156" s="28" t="s">
        <v>557</v>
      </c>
      <c r="K156" s="28" t="s">
        <v>257</v>
      </c>
      <c r="L156" s="29">
        <v>40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275416.34999999998</v>
      </c>
      <c r="AG156" s="43">
        <v>370380.86</v>
      </c>
      <c r="AH156" s="22" t="s">
        <v>868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1"/>
      <c r="AZ156" s="57">
        <v>8596.7383770901797</v>
      </c>
      <c r="BA156" s="57">
        <v>19.416549937686796</v>
      </c>
      <c r="BB156" s="57">
        <v>166919</v>
      </c>
      <c r="BC156" s="42">
        <f t="shared" si="4"/>
        <v>2.7089500402482409</v>
      </c>
      <c r="BD156" s="99"/>
    </row>
    <row r="157" spans="1:56" x14ac:dyDescent="0.25">
      <c r="A157" s="114"/>
      <c r="B157" s="22" t="s">
        <v>74</v>
      </c>
      <c r="C157" s="22"/>
      <c r="D157" s="22" t="s">
        <v>817</v>
      </c>
      <c r="E157" s="22"/>
      <c r="F157" s="22"/>
      <c r="G157" s="168">
        <v>2300</v>
      </c>
      <c r="H157" s="169">
        <v>2508</v>
      </c>
      <c r="I157" s="28" t="s">
        <v>101</v>
      </c>
      <c r="J157" s="28" t="s">
        <v>545</v>
      </c>
      <c r="K157" s="28" t="s">
        <v>546</v>
      </c>
      <c r="L157" s="29">
        <v>24</v>
      </c>
      <c r="M157" s="22">
        <v>13</v>
      </c>
      <c r="N157" s="22" t="s">
        <v>71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72616.5</v>
      </c>
      <c r="AG157" s="43" t="s">
        <v>853</v>
      </c>
      <c r="AH157" s="22" t="s">
        <v>848</v>
      </c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181"/>
      <c r="AZ157" s="22">
        <v>2200.5174601372601</v>
      </c>
      <c r="BA157" s="22">
        <v>19.999841308805074</v>
      </c>
      <c r="BB157" s="22">
        <v>44010</v>
      </c>
      <c r="BC157" s="185">
        <f t="shared" si="4"/>
        <v>0.71424398223884089</v>
      </c>
      <c r="BD157" s="99"/>
    </row>
    <row r="158" spans="1:56" x14ac:dyDescent="0.25">
      <c r="A158" s="114"/>
      <c r="B158" s="22" t="s">
        <v>74</v>
      </c>
      <c r="C158" s="22"/>
      <c r="D158" s="22" t="s">
        <v>817</v>
      </c>
      <c r="E158" s="22"/>
      <c r="F158" s="22"/>
      <c r="G158" s="210">
        <v>1600</v>
      </c>
      <c r="H158" s="211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22" t="s">
        <v>102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200510.76476210967</v>
      </c>
      <c r="AG158" s="43" t="s">
        <v>853</v>
      </c>
      <c r="AH158" s="22" t="s">
        <v>848</v>
      </c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183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4"/>
        <v>1.9721909911031881</v>
      </c>
      <c r="BD158" s="99"/>
    </row>
    <row r="159" spans="1:56" s="22" customFormat="1" x14ac:dyDescent="0.25">
      <c r="A159" s="98"/>
      <c r="B159" s="57"/>
      <c r="C159" s="57"/>
      <c r="D159" s="57"/>
      <c r="E159" s="58"/>
      <c r="F159" s="39"/>
      <c r="G159" s="121"/>
      <c r="H159" s="122"/>
      <c r="I159" s="103" t="s">
        <v>281</v>
      </c>
      <c r="J159" s="103" t="s">
        <v>551</v>
      </c>
      <c r="K159" s="103"/>
      <c r="L159" s="84"/>
      <c r="M159" s="57">
        <v>13</v>
      </c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9"/>
      <c r="AC159" s="57"/>
      <c r="AD159" s="57"/>
      <c r="AE159" s="57"/>
      <c r="AF159" s="61">
        <v>15500</v>
      </c>
      <c r="AG159" s="61"/>
      <c r="AH159" s="39"/>
      <c r="AI159" s="57" t="s">
        <v>123</v>
      </c>
      <c r="AJ159" s="57" t="s">
        <v>552</v>
      </c>
      <c r="AK159" s="61">
        <v>15500</v>
      </c>
      <c r="AL159" s="61"/>
      <c r="AM159" s="57"/>
      <c r="AN159" s="61"/>
      <c r="AO159" s="61"/>
      <c r="AP159" s="57"/>
      <c r="AQ159" s="61"/>
      <c r="AR159" s="61"/>
      <c r="AS159" s="57"/>
      <c r="AT159" s="61"/>
      <c r="AU159" s="61"/>
      <c r="AV159" s="57"/>
      <c r="AW159" s="57"/>
      <c r="AX159" s="57"/>
      <c r="AY159" s="128"/>
      <c r="AZ159" s="62"/>
      <c r="BA159" s="62"/>
      <c r="BB159" s="100"/>
      <c r="BC159" s="42">
        <f t="shared" si="4"/>
        <v>0</v>
      </c>
      <c r="BD159" s="203"/>
    </row>
    <row r="160" spans="1:56" s="22" customFormat="1" x14ac:dyDescent="0.25">
      <c r="A160" s="98"/>
      <c r="B160" s="57"/>
      <c r="C160" s="57"/>
      <c r="D160" s="57" t="s">
        <v>904</v>
      </c>
      <c r="E160" s="58"/>
      <c r="F160" s="39"/>
      <c r="G160" s="121"/>
      <c r="H160" s="122"/>
      <c r="I160" s="103" t="s">
        <v>897</v>
      </c>
      <c r="J160" s="103"/>
      <c r="K160" s="103"/>
      <c r="L160" s="84"/>
      <c r="M160" s="57">
        <v>13</v>
      </c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9"/>
      <c r="AC160" s="57"/>
      <c r="AD160" s="57"/>
      <c r="AE160" s="57"/>
      <c r="AF160" s="61"/>
      <c r="AG160" s="61"/>
      <c r="AH160" s="39"/>
      <c r="AI160" s="57" t="s">
        <v>123</v>
      </c>
      <c r="AJ160" s="57" t="s">
        <v>552</v>
      </c>
      <c r="AK160" s="61">
        <v>9500</v>
      </c>
      <c r="AL160" s="61"/>
      <c r="AM160" s="57"/>
      <c r="AN160" s="61"/>
      <c r="AO160" s="61"/>
      <c r="AP160" s="57"/>
      <c r="AQ160" s="61"/>
      <c r="AR160" s="61"/>
      <c r="AS160" s="57"/>
      <c r="AT160" s="61"/>
      <c r="AU160" s="61"/>
      <c r="AV160" s="57"/>
      <c r="AW160" s="57"/>
      <c r="AX160" s="57"/>
      <c r="AY160" s="128"/>
      <c r="AZ160" s="62"/>
      <c r="BA160" s="62"/>
      <c r="BB160" s="100"/>
      <c r="BC160" s="42"/>
      <c r="BD160" s="203"/>
    </row>
    <row r="161" spans="1:56" x14ac:dyDescent="0.25">
      <c r="A161" s="98"/>
      <c r="B161" s="57" t="s">
        <v>66</v>
      </c>
      <c r="D161" s="57" t="s">
        <v>886</v>
      </c>
      <c r="G161" s="125">
        <v>5500</v>
      </c>
      <c r="H161" s="126">
        <v>5699</v>
      </c>
      <c r="I161" s="60" t="s">
        <v>553</v>
      </c>
      <c r="J161" s="60" t="s">
        <v>554</v>
      </c>
      <c r="K161" s="60" t="s">
        <v>555</v>
      </c>
      <c r="L161" s="59">
        <v>45</v>
      </c>
      <c r="M161" s="57">
        <v>13</v>
      </c>
      <c r="N161" s="57" t="s">
        <v>69</v>
      </c>
      <c r="AF161" s="61">
        <v>40177.550000000003</v>
      </c>
      <c r="AG161" s="61" t="s">
        <v>905</v>
      </c>
      <c r="AY161" s="127"/>
      <c r="AZ161" s="57">
        <v>1224.0017344761241</v>
      </c>
      <c r="BA161" s="57">
        <v>21.178074564653034</v>
      </c>
      <c r="BB161" s="62">
        <v>25921</v>
      </c>
      <c r="BC161" s="42">
        <f t="shared" ref="BC161:BC186" si="5">BB161/(5280*11.67)</f>
        <v>0.42067526161356494</v>
      </c>
      <c r="BD161" s="99"/>
    </row>
    <row r="162" spans="1:56" x14ac:dyDescent="0.25">
      <c r="A162" s="98"/>
      <c r="B162" s="57" t="s">
        <v>66</v>
      </c>
      <c r="D162" s="57" t="s">
        <v>886</v>
      </c>
      <c r="G162" s="125">
        <v>1000</v>
      </c>
      <c r="H162" s="126">
        <v>1099</v>
      </c>
      <c r="I162" s="60" t="s">
        <v>556</v>
      </c>
      <c r="J162" s="60" t="s">
        <v>553</v>
      </c>
      <c r="K162" s="60" t="s">
        <v>75</v>
      </c>
      <c r="L162" s="59">
        <v>61</v>
      </c>
      <c r="M162" s="57">
        <v>13</v>
      </c>
      <c r="N162" s="57" t="s">
        <v>69</v>
      </c>
      <c r="AF162" s="61">
        <v>5869.85</v>
      </c>
      <c r="AG162" s="61" t="s">
        <v>905</v>
      </c>
      <c r="AY162" s="127"/>
      <c r="AZ162" s="57">
        <v>237</v>
      </c>
      <c r="BA162" s="57">
        <v>16</v>
      </c>
      <c r="BB162" s="62">
        <v>3787</v>
      </c>
      <c r="BC162" s="42">
        <f t="shared" si="5"/>
        <v>6.1459712809327209E-2</v>
      </c>
      <c r="BD162" s="99"/>
    </row>
    <row r="163" spans="1:56" x14ac:dyDescent="0.25">
      <c r="A163" s="98"/>
      <c r="B163" s="57" t="s">
        <v>66</v>
      </c>
      <c r="D163" s="57" t="s">
        <v>886</v>
      </c>
      <c r="G163" s="125">
        <v>1148</v>
      </c>
      <c r="H163" s="126">
        <v>1149</v>
      </c>
      <c r="I163" s="60" t="s">
        <v>563</v>
      </c>
      <c r="J163" s="60" t="s">
        <v>216</v>
      </c>
      <c r="K163" s="60" t="s">
        <v>75</v>
      </c>
      <c r="L163" s="59">
        <v>17</v>
      </c>
      <c r="M163" s="57">
        <v>13</v>
      </c>
      <c r="N163" s="57" t="s">
        <v>69</v>
      </c>
      <c r="AF163" s="61">
        <v>9761.9</v>
      </c>
      <c r="AG163" s="61" t="s">
        <v>905</v>
      </c>
      <c r="AY163" s="127"/>
      <c r="AZ163" s="57">
        <v>262</v>
      </c>
      <c r="BA163" s="57">
        <v>24</v>
      </c>
      <c r="BB163" s="62">
        <v>6298</v>
      </c>
      <c r="BC163" s="42">
        <f t="shared" si="5"/>
        <v>0.10221105658123653</v>
      </c>
      <c r="BD163" s="99"/>
    </row>
    <row r="164" spans="1:56" x14ac:dyDescent="0.25">
      <c r="A164" s="98"/>
      <c r="B164" s="57" t="s">
        <v>66</v>
      </c>
      <c r="D164" s="57" t="s">
        <v>886</v>
      </c>
      <c r="G164" s="125">
        <v>1100</v>
      </c>
      <c r="H164" s="126">
        <v>1199</v>
      </c>
      <c r="I164" s="60" t="s">
        <v>564</v>
      </c>
      <c r="J164" s="60" t="s">
        <v>151</v>
      </c>
      <c r="K164" s="60" t="s">
        <v>565</v>
      </c>
      <c r="L164" s="59">
        <v>45</v>
      </c>
      <c r="M164" s="57">
        <v>13</v>
      </c>
      <c r="N164" s="57" t="s">
        <v>69</v>
      </c>
      <c r="AF164" s="61">
        <v>69550.313500000004</v>
      </c>
      <c r="AG164" s="61" t="s">
        <v>905</v>
      </c>
      <c r="AY164" s="127"/>
      <c r="AZ164" s="57">
        <v>2292.58</v>
      </c>
      <c r="BA164" s="57">
        <v>20.666666666666668</v>
      </c>
      <c r="BB164" s="62">
        <v>44871.17</v>
      </c>
      <c r="BC164" s="42">
        <f t="shared" si="5"/>
        <v>0.72822002155228371</v>
      </c>
      <c r="BD164" s="99"/>
    </row>
    <row r="165" spans="1:56" x14ac:dyDescent="0.25">
      <c r="A165" s="98"/>
      <c r="B165" s="57" t="s">
        <v>66</v>
      </c>
      <c r="D165" s="57" t="s">
        <v>886</v>
      </c>
      <c r="G165" s="125">
        <v>5608</v>
      </c>
      <c r="H165" s="126">
        <v>5699</v>
      </c>
      <c r="I165" s="60" t="s">
        <v>565</v>
      </c>
      <c r="J165" s="60" t="s">
        <v>564</v>
      </c>
      <c r="K165" s="60" t="s">
        <v>75</v>
      </c>
      <c r="L165" s="59">
        <v>26</v>
      </c>
      <c r="M165" s="57">
        <v>13</v>
      </c>
      <c r="N165" s="57" t="s">
        <v>69</v>
      </c>
      <c r="AF165" s="61">
        <v>16296.7</v>
      </c>
      <c r="AG165" s="61" t="s">
        <v>905</v>
      </c>
      <c r="AY165" s="127"/>
      <c r="AZ165" s="57">
        <v>451.14515733717502</v>
      </c>
      <c r="BA165" s="57">
        <v>23.305137668012449</v>
      </c>
      <c r="BB165" s="62">
        <v>10514</v>
      </c>
      <c r="BC165" s="42">
        <f t="shared" si="5"/>
        <v>0.17063306587728183</v>
      </c>
      <c r="BD165" s="99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555</v>
      </c>
      <c r="J166" s="60" t="s">
        <v>565</v>
      </c>
      <c r="K166" s="60" t="s">
        <v>566</v>
      </c>
      <c r="L166" s="59">
        <v>40</v>
      </c>
      <c r="M166" s="57">
        <v>13</v>
      </c>
      <c r="N166" s="57" t="s">
        <v>69</v>
      </c>
      <c r="AF166" s="61">
        <v>32582.55</v>
      </c>
      <c r="AG166" s="61">
        <v>101911.72</v>
      </c>
      <c r="AY166" s="127"/>
      <c r="AZ166" s="57">
        <v>955.51771528118502</v>
      </c>
      <c r="BA166" s="57">
        <v>21.999592120397313</v>
      </c>
      <c r="BB166" s="62">
        <v>21021</v>
      </c>
      <c r="BC166" s="42">
        <f t="shared" si="5"/>
        <v>0.34115252784918598</v>
      </c>
      <c r="BD166" s="99"/>
    </row>
    <row r="167" spans="1:56" x14ac:dyDescent="0.25">
      <c r="A167" s="98"/>
      <c r="B167" s="57" t="s">
        <v>66</v>
      </c>
      <c r="D167" s="57" t="s">
        <v>887</v>
      </c>
      <c r="G167" s="125">
        <v>700</v>
      </c>
      <c r="H167" s="126">
        <v>999</v>
      </c>
      <c r="I167" s="60" t="s">
        <v>567</v>
      </c>
      <c r="J167" s="60" t="s">
        <v>568</v>
      </c>
      <c r="K167" s="60" t="s">
        <v>75</v>
      </c>
      <c r="L167" s="59">
        <v>10</v>
      </c>
      <c r="M167" s="57">
        <v>13</v>
      </c>
      <c r="N167" s="57" t="s">
        <v>69</v>
      </c>
      <c r="AF167" s="61">
        <v>25376.600000000002</v>
      </c>
      <c r="AY167" s="127"/>
      <c r="AZ167" s="57">
        <v>1364</v>
      </c>
      <c r="BA167" s="57">
        <v>12</v>
      </c>
      <c r="BB167" s="62">
        <v>16372</v>
      </c>
      <c r="BC167" s="42">
        <f t="shared" si="5"/>
        <v>0.26570330554906391</v>
      </c>
      <c r="BD167" s="99"/>
    </row>
    <row r="168" spans="1:56" x14ac:dyDescent="0.25">
      <c r="A168" s="98"/>
      <c r="B168" s="22" t="s">
        <v>74</v>
      </c>
      <c r="C168" s="22"/>
      <c r="D168" s="22" t="s">
        <v>775</v>
      </c>
      <c r="E168" s="22"/>
      <c r="F168" s="22"/>
      <c r="G168" s="168">
        <v>12000</v>
      </c>
      <c r="H168" s="169">
        <v>12799</v>
      </c>
      <c r="I168" s="28" t="s">
        <v>579</v>
      </c>
      <c r="J168" s="28" t="s">
        <v>89</v>
      </c>
      <c r="K168" s="28" t="s">
        <v>101</v>
      </c>
      <c r="L168" s="29">
        <v>45</v>
      </c>
      <c r="M168" s="22">
        <v>14</v>
      </c>
      <c r="N168" s="22" t="s">
        <v>102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178785.75</v>
      </c>
      <c r="AG168" s="43">
        <v>152634.79</v>
      </c>
      <c r="AH168" s="22" t="s">
        <v>761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4819.9565413048667</v>
      </c>
      <c r="BA168" s="57">
        <v>22.480908089404767</v>
      </c>
      <c r="BB168" s="57">
        <v>108355</v>
      </c>
      <c r="BC168" s="42">
        <f t="shared" si="5"/>
        <v>1.7585073095998547</v>
      </c>
      <c r="BD168" s="99"/>
    </row>
    <row r="169" spans="1:56" x14ac:dyDescent="0.25">
      <c r="A169" s="98"/>
      <c r="B169" s="22" t="s">
        <v>66</v>
      </c>
      <c r="C169" s="22"/>
      <c r="D169" s="22" t="s">
        <v>819</v>
      </c>
      <c r="E169" s="22"/>
      <c r="F169" s="27"/>
      <c r="G169" s="204">
        <v>9900</v>
      </c>
      <c r="H169" s="205">
        <v>9999</v>
      </c>
      <c r="I169" s="28" t="s">
        <v>569</v>
      </c>
      <c r="J169" s="28" t="s">
        <v>570</v>
      </c>
      <c r="K169" s="28" t="s">
        <v>75</v>
      </c>
      <c r="L169" s="29">
        <v>64</v>
      </c>
      <c r="M169" s="22">
        <v>14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27546.600000000002</v>
      </c>
      <c r="AG169" s="43" t="s">
        <v>854</v>
      </c>
      <c r="AH169" s="27" t="s">
        <v>868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57">
        <v>740.5</v>
      </c>
      <c r="BA169" s="57">
        <v>24</v>
      </c>
      <c r="BB169" s="62">
        <v>17772</v>
      </c>
      <c r="BC169" s="42">
        <f t="shared" si="5"/>
        <v>0.28842408662460078</v>
      </c>
      <c r="BD169" s="99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9900</v>
      </c>
      <c r="H170" s="167">
        <v>9999</v>
      </c>
      <c r="I170" s="28" t="s">
        <v>570</v>
      </c>
      <c r="J170" s="28" t="s">
        <v>571</v>
      </c>
      <c r="K170" s="28" t="s">
        <v>569</v>
      </c>
      <c r="L170" s="29">
        <v>66.376872348408313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51557.711999999621</v>
      </c>
      <c r="AG170" s="43">
        <f>41397.86+297722.96</f>
        <v>339120.82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1385.95999999999</v>
      </c>
      <c r="BA170" s="57">
        <v>24</v>
      </c>
      <c r="BB170" s="62">
        <v>33263.039999999753</v>
      </c>
      <c r="BC170" s="42">
        <f t="shared" si="5"/>
        <v>0.53983017839058567</v>
      </c>
      <c r="BD170" s="99"/>
    </row>
    <row r="171" spans="1:56" s="22" customFormat="1" x14ac:dyDescent="0.25">
      <c r="A171" s="98"/>
      <c r="B171" s="22" t="s">
        <v>74</v>
      </c>
      <c r="D171" s="22" t="s">
        <v>869</v>
      </c>
      <c r="G171" s="168">
        <v>5800</v>
      </c>
      <c r="H171" s="169">
        <v>7399</v>
      </c>
      <c r="I171" s="28" t="s">
        <v>572</v>
      </c>
      <c r="J171" s="28" t="s">
        <v>89</v>
      </c>
      <c r="K171" s="28" t="s">
        <v>573</v>
      </c>
      <c r="L171" s="29">
        <v>48.635784391733381</v>
      </c>
      <c r="M171" s="22">
        <v>14</v>
      </c>
      <c r="N171" s="22" t="s">
        <v>71</v>
      </c>
      <c r="AE171" s="22">
        <v>6</v>
      </c>
      <c r="AF171" s="43">
        <v>270507.33493627777</v>
      </c>
      <c r="AG171" s="43">
        <v>264966.36</v>
      </c>
      <c r="AH171" s="22" t="s">
        <v>868</v>
      </c>
      <c r="AY171" s="181"/>
      <c r="AZ171" s="57">
        <v>7713.7136070599945</v>
      </c>
      <c r="BA171" s="57">
        <v>21.636363636363637</v>
      </c>
      <c r="BB171" s="57">
        <v>163943.83935531988</v>
      </c>
      <c r="BC171" s="42">
        <f t="shared" si="5"/>
        <v>2.6606657733394337</v>
      </c>
      <c r="BD171" s="203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6199</v>
      </c>
      <c r="I172" s="28" t="s">
        <v>574</v>
      </c>
      <c r="J172" s="28" t="s">
        <v>575</v>
      </c>
      <c r="K172" s="28" t="s">
        <v>576</v>
      </c>
      <c r="L172" s="29">
        <v>45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75560.95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2151.3633841785499</v>
      </c>
      <c r="BA172" s="57">
        <v>22.659584316860407</v>
      </c>
      <c r="BB172" s="62">
        <v>48749</v>
      </c>
      <c r="BC172" s="42">
        <f t="shared" si="5"/>
        <v>0.79115382617953312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10000</v>
      </c>
      <c r="H173" s="167">
        <v>10199</v>
      </c>
      <c r="I173" s="28" t="s">
        <v>261</v>
      </c>
      <c r="J173" s="28" t="s">
        <v>577</v>
      </c>
      <c r="K173" s="28" t="s">
        <v>576</v>
      </c>
      <c r="L173" s="29">
        <v>41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49395.4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1327.8536171704991</v>
      </c>
      <c r="BA173" s="57">
        <v>24.000386479278578</v>
      </c>
      <c r="BB173" s="62">
        <v>31868</v>
      </c>
      <c r="BC173" s="42">
        <f t="shared" si="5"/>
        <v>0.51718989379657765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9413</v>
      </c>
      <c r="H174" s="167">
        <v>9999</v>
      </c>
      <c r="I174" s="28" t="s">
        <v>575</v>
      </c>
      <c r="J174" s="28" t="s">
        <v>578</v>
      </c>
      <c r="K174" s="28" t="s">
        <v>262</v>
      </c>
      <c r="L174" s="29">
        <v>43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53543.200000000004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1439.3365464509859</v>
      </c>
      <c r="BA174" s="57">
        <v>24.000641187899117</v>
      </c>
      <c r="BB174" s="62">
        <v>34544</v>
      </c>
      <c r="BC174" s="42">
        <f t="shared" si="5"/>
        <v>0.56061904390953232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5900</v>
      </c>
      <c r="H175" s="167">
        <v>6099</v>
      </c>
      <c r="I175" s="28" t="s">
        <v>578</v>
      </c>
      <c r="J175" s="28" t="s">
        <v>575</v>
      </c>
      <c r="K175" s="28" t="s">
        <v>258</v>
      </c>
      <c r="L175" s="29">
        <v>54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37764.200000000004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1015.16605345638</v>
      </c>
      <c r="BA175" s="57">
        <v>24</v>
      </c>
      <c r="BB175" s="62">
        <v>24364</v>
      </c>
      <c r="BC175" s="42">
        <f t="shared" si="5"/>
        <v>0.39540650723170007</v>
      </c>
      <c r="BD175" s="99"/>
    </row>
    <row r="176" spans="1:56" x14ac:dyDescent="0.25">
      <c r="A176" s="98"/>
      <c r="B176" s="22" t="s">
        <v>66</v>
      </c>
      <c r="C176" s="22"/>
      <c r="D176" s="22" t="s">
        <v>819</v>
      </c>
      <c r="E176" s="22"/>
      <c r="F176" s="27"/>
      <c r="G176" s="166">
        <v>5900</v>
      </c>
      <c r="H176" s="167">
        <v>6099</v>
      </c>
      <c r="I176" s="28" t="s">
        <v>580</v>
      </c>
      <c r="J176" s="28" t="s">
        <v>575</v>
      </c>
      <c r="K176" s="28" t="s">
        <v>258</v>
      </c>
      <c r="L176" s="29">
        <v>52</v>
      </c>
      <c r="M176" s="22">
        <v>14</v>
      </c>
      <c r="N176" s="22" t="s">
        <v>69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49198.55</v>
      </c>
      <c r="AG176" s="43" t="s">
        <v>854</v>
      </c>
      <c r="AH176" s="27" t="s">
        <v>868</v>
      </c>
      <c r="AI176" s="22"/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81"/>
      <c r="AZ176" s="57">
        <v>1322.5462769738799</v>
      </c>
      <c r="BA176" s="57">
        <v>24</v>
      </c>
      <c r="BB176" s="62">
        <v>31741</v>
      </c>
      <c r="BC176" s="42">
        <f t="shared" si="5"/>
        <v>0.51512879437043968</v>
      </c>
      <c r="BD176" s="99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9900</v>
      </c>
      <c r="H177" s="167">
        <v>10199</v>
      </c>
      <c r="I177" s="28" t="s">
        <v>576</v>
      </c>
      <c r="J177" s="28" t="s">
        <v>574</v>
      </c>
      <c r="K177" s="28" t="s">
        <v>75</v>
      </c>
      <c r="L177" s="29">
        <v>42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85848.3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2307.714431734551</v>
      </c>
      <c r="BA177" s="57">
        <v>24.000369906414345</v>
      </c>
      <c r="BB177" s="62">
        <v>55386</v>
      </c>
      <c r="BC177" s="42">
        <f t="shared" si="5"/>
        <v>0.89886655760691747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6000</v>
      </c>
      <c r="H178" s="167">
        <v>6199</v>
      </c>
      <c r="I178" s="28" t="s">
        <v>577</v>
      </c>
      <c r="J178" s="28" t="s">
        <v>261</v>
      </c>
      <c r="K178" s="28" t="s">
        <v>576</v>
      </c>
      <c r="L178" s="29">
        <v>60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29284.15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787.22746659100301</v>
      </c>
      <c r="BA178" s="57">
        <v>23.999416689326072</v>
      </c>
      <c r="BB178" s="62">
        <v>18893</v>
      </c>
      <c r="BC178" s="42">
        <f t="shared" si="5"/>
        <v>0.30661694061436995</v>
      </c>
      <c r="BD178" s="99"/>
    </row>
    <row r="179" spans="1:56" x14ac:dyDescent="0.25">
      <c r="A179" s="114"/>
      <c r="B179" s="22" t="s">
        <v>74</v>
      </c>
      <c r="C179" s="22"/>
      <c r="D179" s="22" t="s">
        <v>817</v>
      </c>
      <c r="E179" s="22"/>
      <c r="F179" s="22"/>
      <c r="G179" s="168">
        <v>5100</v>
      </c>
      <c r="H179" s="169">
        <v>5699</v>
      </c>
      <c r="I179" s="28" t="s">
        <v>101</v>
      </c>
      <c r="J179" s="28" t="s">
        <v>259</v>
      </c>
      <c r="K179" s="28" t="s">
        <v>100</v>
      </c>
      <c r="L179" s="29">
        <v>18.537308808634339</v>
      </c>
      <c r="M179" s="22">
        <v>14</v>
      </c>
      <c r="N179" s="22" t="s">
        <v>102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117573.99375149999</v>
      </c>
      <c r="AG179" s="43">
        <v>374884.01</v>
      </c>
      <c r="AH179" s="22" t="s">
        <v>848</v>
      </c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181"/>
      <c r="AZ179" s="22">
        <v>3562.8482954999999</v>
      </c>
      <c r="BA179" s="22">
        <v>20</v>
      </c>
      <c r="BB179" s="22">
        <v>71256.965909999999</v>
      </c>
      <c r="BC179" s="185">
        <f t="shared" si="5"/>
        <v>1.156438516105788</v>
      </c>
      <c r="BD179" s="99"/>
    </row>
    <row r="180" spans="1:56" ht="27.6" x14ac:dyDescent="0.3">
      <c r="A180" s="98"/>
      <c r="B180" s="22" t="s">
        <v>66</v>
      </c>
      <c r="C180" s="22"/>
      <c r="D180" s="22" t="s">
        <v>776</v>
      </c>
      <c r="E180" s="26">
        <v>42917</v>
      </c>
      <c r="F180" s="35"/>
      <c r="G180" s="129"/>
      <c r="H180" s="130"/>
      <c r="I180" s="28" t="s">
        <v>104</v>
      </c>
      <c r="J180" s="28" t="s">
        <v>103</v>
      </c>
      <c r="K180" s="28" t="s">
        <v>90</v>
      </c>
      <c r="L180" s="29"/>
      <c r="M180" s="22">
        <v>15</v>
      </c>
      <c r="N180" s="22" t="s">
        <v>73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184">
        <v>0</v>
      </c>
      <c r="AC180" s="22"/>
      <c r="AD180" s="22"/>
      <c r="AE180" s="22" t="s">
        <v>165</v>
      </c>
      <c r="AF180" s="43">
        <v>33872.85</v>
      </c>
      <c r="AG180" s="43">
        <f>8968.35+18864.31</f>
        <v>27832.660000000003</v>
      </c>
      <c r="AH180" s="35" t="s">
        <v>76</v>
      </c>
      <c r="AI180" s="22" t="s">
        <v>142</v>
      </c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75" t="s">
        <v>805</v>
      </c>
      <c r="AZ180" s="22">
        <v>567</v>
      </c>
      <c r="BA180" s="29">
        <v>36</v>
      </c>
      <c r="BB180" s="41">
        <v>20412</v>
      </c>
      <c r="BC180" s="42">
        <f t="shared" si="5"/>
        <v>0.33126898808132743</v>
      </c>
      <c r="BD180" s="99"/>
    </row>
    <row r="181" spans="1:56" x14ac:dyDescent="0.25">
      <c r="A181" s="98"/>
      <c r="B181" s="57" t="s">
        <v>66</v>
      </c>
      <c r="D181" s="57" t="s">
        <v>820</v>
      </c>
      <c r="G181" s="125">
        <v>1400</v>
      </c>
      <c r="H181" s="126">
        <v>1599</v>
      </c>
      <c r="I181" s="60" t="s">
        <v>263</v>
      </c>
      <c r="J181" s="60" t="s">
        <v>99</v>
      </c>
      <c r="K181" s="60" t="s">
        <v>581</v>
      </c>
      <c r="L181" s="59">
        <v>27.584378182281057</v>
      </c>
      <c r="M181" s="57">
        <v>15</v>
      </c>
      <c r="N181" s="57" t="s">
        <v>69</v>
      </c>
      <c r="AF181" s="61">
        <v>113000.7039999999</v>
      </c>
      <c r="AG181" s="61">
        <v>55722.96</v>
      </c>
      <c r="AY181" s="127"/>
      <c r="AZ181" s="57">
        <v>3015.2299999999968</v>
      </c>
      <c r="BA181" s="57">
        <v>24.333333333333332</v>
      </c>
      <c r="BB181" s="62">
        <v>72903.679999999935</v>
      </c>
      <c r="BC181" s="42">
        <f t="shared" si="5"/>
        <v>1.1831632520578526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3800</v>
      </c>
      <c r="H182" s="126">
        <v>4049</v>
      </c>
      <c r="I182" s="60" t="s">
        <v>582</v>
      </c>
      <c r="J182" s="60" t="s">
        <v>583</v>
      </c>
      <c r="K182" s="60" t="s">
        <v>584</v>
      </c>
      <c r="L182" s="59">
        <v>58</v>
      </c>
      <c r="M182" s="57">
        <v>15</v>
      </c>
      <c r="N182" s="57" t="s">
        <v>69</v>
      </c>
      <c r="AF182" s="61">
        <v>55149</v>
      </c>
      <c r="AG182" s="61" t="s">
        <v>888</v>
      </c>
      <c r="AY182" s="127"/>
      <c r="AZ182" s="57">
        <v>1397.4472634173749</v>
      </c>
      <c r="BA182" s="57">
        <v>25.460710347660068</v>
      </c>
      <c r="BB182" s="62">
        <v>35580</v>
      </c>
      <c r="BC182" s="42">
        <f t="shared" si="5"/>
        <v>0.57743242190542965</v>
      </c>
      <c r="BD182" s="99"/>
    </row>
    <row r="183" spans="1:56" x14ac:dyDescent="0.25">
      <c r="A183" s="98"/>
      <c r="B183" s="57" t="s">
        <v>66</v>
      </c>
      <c r="D183" s="57" t="s">
        <v>870</v>
      </c>
      <c r="G183" s="125">
        <v>500</v>
      </c>
      <c r="H183" s="126">
        <v>999</v>
      </c>
      <c r="I183" s="60" t="s">
        <v>584</v>
      </c>
      <c r="J183" s="60" t="s">
        <v>585</v>
      </c>
      <c r="K183" s="60" t="s">
        <v>118</v>
      </c>
      <c r="L183" s="59">
        <v>34</v>
      </c>
      <c r="M183" s="57">
        <v>15</v>
      </c>
      <c r="N183" s="57" t="s">
        <v>69</v>
      </c>
      <c r="AF183" s="61">
        <v>116383.3</v>
      </c>
      <c r="AG183" s="61">
        <v>54743.76</v>
      </c>
      <c r="AY183" s="127"/>
      <c r="AZ183" s="57">
        <v>2502.8675172989178</v>
      </c>
      <c r="BA183" s="57">
        <v>29.999989804107745</v>
      </c>
      <c r="BB183" s="62">
        <v>75086</v>
      </c>
      <c r="BC183" s="42">
        <f t="shared" si="5"/>
        <v>1.2185804055984004</v>
      </c>
      <c r="BD183" s="99"/>
    </row>
    <row r="184" spans="1:56" x14ac:dyDescent="0.25">
      <c r="A184" s="98"/>
      <c r="B184" s="57" t="s">
        <v>66</v>
      </c>
      <c r="D184" s="57" t="s">
        <v>871</v>
      </c>
      <c r="G184" s="125">
        <v>1100</v>
      </c>
      <c r="H184" s="126">
        <v>1199</v>
      </c>
      <c r="I184" s="60" t="s">
        <v>586</v>
      </c>
      <c r="J184" s="60" t="s">
        <v>587</v>
      </c>
      <c r="K184" s="60" t="s">
        <v>588</v>
      </c>
      <c r="L184" s="59">
        <v>17</v>
      </c>
      <c r="M184" s="57">
        <v>15</v>
      </c>
      <c r="N184" s="57" t="s">
        <v>69</v>
      </c>
      <c r="AF184" s="61">
        <v>14503.35</v>
      </c>
      <c r="AG184" s="61" t="s">
        <v>879</v>
      </c>
      <c r="AY184" s="127"/>
      <c r="AZ184" s="57">
        <v>390</v>
      </c>
      <c r="BA184" s="57">
        <v>24</v>
      </c>
      <c r="BB184" s="62">
        <v>9357</v>
      </c>
      <c r="BC184" s="42">
        <f t="shared" si="5"/>
        <v>0.15185596323128459</v>
      </c>
      <c r="BD184" s="99"/>
    </row>
    <row r="185" spans="1:56" x14ac:dyDescent="0.25">
      <c r="A185" s="98"/>
      <c r="B185" s="57" t="s">
        <v>66</v>
      </c>
      <c r="D185" s="57" t="s">
        <v>870</v>
      </c>
      <c r="G185" s="125">
        <v>3400</v>
      </c>
      <c r="H185" s="126">
        <v>3533</v>
      </c>
      <c r="I185" s="60" t="s">
        <v>589</v>
      </c>
      <c r="J185" s="60" t="s">
        <v>583</v>
      </c>
      <c r="K185" s="60" t="s">
        <v>584</v>
      </c>
      <c r="L185" s="59">
        <v>73</v>
      </c>
      <c r="M185" s="57">
        <v>15</v>
      </c>
      <c r="N185" s="57" t="s">
        <v>69</v>
      </c>
      <c r="AF185" s="61">
        <v>54260.85</v>
      </c>
      <c r="AG185" s="61" t="s">
        <v>888</v>
      </c>
      <c r="AY185" s="127"/>
      <c r="AZ185" s="57">
        <v>1398.7600523559349</v>
      </c>
      <c r="BA185" s="57">
        <v>25.027165982498303</v>
      </c>
      <c r="BB185" s="62">
        <v>35007</v>
      </c>
      <c r="BC185" s="42">
        <f t="shared" si="5"/>
        <v>0.56813313079379923</v>
      </c>
      <c r="BD185" s="99"/>
    </row>
    <row r="186" spans="1:56" x14ac:dyDescent="0.25">
      <c r="A186" s="98"/>
      <c r="B186" s="57" t="s">
        <v>66</v>
      </c>
      <c r="D186" s="57" t="s">
        <v>871</v>
      </c>
      <c r="G186" s="125">
        <v>1000</v>
      </c>
      <c r="H186" s="126">
        <v>1099</v>
      </c>
      <c r="I186" s="60" t="s">
        <v>590</v>
      </c>
      <c r="J186" s="60" t="s">
        <v>591</v>
      </c>
      <c r="K186" s="60" t="s">
        <v>588</v>
      </c>
      <c r="L186" s="59">
        <v>30</v>
      </c>
      <c r="M186" s="57">
        <v>15</v>
      </c>
      <c r="N186" s="57" t="s">
        <v>69</v>
      </c>
      <c r="AF186" s="61">
        <v>19530</v>
      </c>
      <c r="AG186" s="61">
        <v>59095.34</v>
      </c>
      <c r="AY186" s="127"/>
      <c r="AZ186" s="57">
        <v>394</v>
      </c>
      <c r="BA186" s="57">
        <v>32</v>
      </c>
      <c r="BB186" s="62">
        <v>12600</v>
      </c>
      <c r="BC186" s="42">
        <f t="shared" si="5"/>
        <v>0.20448702967983173</v>
      </c>
      <c r="BD186" s="99"/>
    </row>
    <row r="187" spans="1:56" x14ac:dyDescent="0.25">
      <c r="A187" s="98"/>
      <c r="D187" s="176"/>
      <c r="G187" s="125"/>
      <c r="H187" s="126"/>
      <c r="I187" s="60" t="s">
        <v>821</v>
      </c>
      <c r="J187" s="60" t="s">
        <v>203</v>
      </c>
      <c r="K187" s="60" t="s">
        <v>822</v>
      </c>
      <c r="M187" s="57">
        <v>15</v>
      </c>
      <c r="AF187" s="61">
        <v>40000</v>
      </c>
      <c r="AI187" s="57" t="s">
        <v>123</v>
      </c>
      <c r="AJ187" s="59" t="s">
        <v>823</v>
      </c>
      <c r="AK187" s="61">
        <v>9331.24</v>
      </c>
      <c r="AM187" s="57" t="s">
        <v>824</v>
      </c>
      <c r="AN187" s="61">
        <v>1736.45</v>
      </c>
      <c r="AP187" s="57" t="s">
        <v>825</v>
      </c>
      <c r="AQ187" s="61">
        <v>589.20000000000005</v>
      </c>
      <c r="AS187" s="57" t="s">
        <v>826</v>
      </c>
      <c r="AT187" s="61">
        <v>16513.810000000001</v>
      </c>
      <c r="AV187" s="57" t="s">
        <v>827</v>
      </c>
      <c r="AW187" s="57">
        <v>977.81</v>
      </c>
      <c r="AY187" s="127" t="s">
        <v>828</v>
      </c>
      <c r="BC187" s="42"/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1000</v>
      </c>
      <c r="H188" s="126">
        <v>1399</v>
      </c>
      <c r="I188" s="60" t="s">
        <v>592</v>
      </c>
      <c r="J188" s="60" t="s">
        <v>587</v>
      </c>
      <c r="K188" s="60" t="s">
        <v>75</v>
      </c>
      <c r="L188" s="59">
        <v>61</v>
      </c>
      <c r="M188" s="57">
        <v>15</v>
      </c>
      <c r="N188" s="57" t="s">
        <v>69</v>
      </c>
      <c r="AF188" s="61">
        <v>77876.650000000009</v>
      </c>
      <c r="AG188" s="61" t="s">
        <v>879</v>
      </c>
      <c r="AY188" s="127"/>
      <c r="AZ188" s="57">
        <v>1606.291950539279</v>
      </c>
      <c r="BA188" s="57">
        <v>31.27887180355474</v>
      </c>
      <c r="BB188" s="62">
        <v>50243</v>
      </c>
      <c r="BC188" s="42">
        <f t="shared" ref="BC188:BC223" si="6">BB188/(5280*11.67)</f>
        <v>0.81540014541299888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500</v>
      </c>
      <c r="H189" s="126">
        <v>999</v>
      </c>
      <c r="I189" s="60" t="s">
        <v>593</v>
      </c>
      <c r="J189" s="60" t="s">
        <v>585</v>
      </c>
      <c r="K189" s="60" t="s">
        <v>118</v>
      </c>
      <c r="L189" s="59">
        <v>23</v>
      </c>
      <c r="M189" s="57">
        <v>15</v>
      </c>
      <c r="N189" s="57" t="s">
        <v>69</v>
      </c>
      <c r="AF189" s="61">
        <v>114844.15000000001</v>
      </c>
      <c r="AG189" s="61" t="s">
        <v>888</v>
      </c>
      <c r="AY189" s="127"/>
      <c r="AZ189" s="57">
        <v>2469.7566105961341</v>
      </c>
      <c r="BA189" s="57">
        <v>30.000122150544989</v>
      </c>
      <c r="BB189" s="62">
        <v>74093</v>
      </c>
      <c r="BC189" s="42">
        <f t="shared" si="6"/>
        <v>1.2024648801641089</v>
      </c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339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9500</v>
      </c>
      <c r="AG190" s="43">
        <f>19627.4+32355.32</f>
        <v>51982.720000000001</v>
      </c>
      <c r="AH190" s="27" t="s">
        <v>761</v>
      </c>
      <c r="AI190" s="22" t="s">
        <v>159</v>
      </c>
      <c r="AJ190" s="29" t="s">
        <v>341</v>
      </c>
      <c r="AK190" s="43">
        <v>9500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5775</v>
      </c>
      <c r="BC190" s="42">
        <f t="shared" si="6"/>
        <v>9.3723221936589551E-2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342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13250</v>
      </c>
      <c r="AG191" s="43" t="s">
        <v>362</v>
      </c>
      <c r="AH191" s="27" t="s">
        <v>761</v>
      </c>
      <c r="AI191" s="22" t="s">
        <v>159</v>
      </c>
      <c r="AJ191" s="29" t="s">
        <v>343</v>
      </c>
      <c r="AK191" s="43">
        <v>13250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8026</v>
      </c>
      <c r="BC191" s="42">
        <f t="shared" si="6"/>
        <v>0.13025499208018487</v>
      </c>
      <c r="BD191" s="99"/>
    </row>
    <row r="192" spans="1:56" x14ac:dyDescent="0.25">
      <c r="A192" s="98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345</v>
      </c>
      <c r="J192" s="28" t="s">
        <v>346</v>
      </c>
      <c r="K192" s="28" t="s">
        <v>347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41000</v>
      </c>
      <c r="AG192" s="43">
        <f>8529.38+27358.52</f>
        <v>35887.9</v>
      </c>
      <c r="AH192" s="27" t="s">
        <v>761</v>
      </c>
      <c r="AI192" s="22" t="s">
        <v>159</v>
      </c>
      <c r="AJ192" s="29" t="s">
        <v>341</v>
      </c>
      <c r="AK192" s="43">
        <v>41000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24788</v>
      </c>
      <c r="BC192" s="42">
        <f t="shared" si="6"/>
        <v>0.40228765807171979</v>
      </c>
      <c r="BD192" s="99"/>
    </row>
    <row r="193" spans="1:56" x14ac:dyDescent="0.25">
      <c r="A193" s="98"/>
      <c r="B193" s="22" t="s">
        <v>66</v>
      </c>
      <c r="C193" s="22"/>
      <c r="D193" s="22" t="s">
        <v>338</v>
      </c>
      <c r="E193" s="26"/>
      <c r="F193" s="27"/>
      <c r="G193" s="129"/>
      <c r="H193" s="130"/>
      <c r="I193" s="28" t="s">
        <v>348</v>
      </c>
      <c r="J193" s="28" t="s">
        <v>340</v>
      </c>
      <c r="K193" s="28" t="s">
        <v>75</v>
      </c>
      <c r="L193" s="88"/>
      <c r="M193" s="22">
        <v>16</v>
      </c>
      <c r="N193" s="22" t="s">
        <v>69</v>
      </c>
      <c r="O193" s="22"/>
      <c r="P193" s="22"/>
      <c r="Q193" s="29"/>
      <c r="R193" s="29"/>
      <c r="S193" s="185"/>
      <c r="T193" s="29"/>
      <c r="U193" s="22"/>
      <c r="V193" s="29"/>
      <c r="W193" s="43"/>
      <c r="X193" s="43"/>
      <c r="Y193" s="43"/>
      <c r="Z193" s="43"/>
      <c r="AA193" s="43"/>
      <c r="AB193" s="22"/>
      <c r="AC193" s="43"/>
      <c r="AD193" s="43"/>
      <c r="AE193" s="22"/>
      <c r="AF193" s="43">
        <v>4500</v>
      </c>
      <c r="AG193" s="43" t="s">
        <v>362</v>
      </c>
      <c r="AH193" s="27" t="s">
        <v>761</v>
      </c>
      <c r="AI193" s="22" t="s">
        <v>159</v>
      </c>
      <c r="AJ193" s="29" t="s">
        <v>349</v>
      </c>
      <c r="AK193" s="43">
        <v>4500</v>
      </c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22"/>
      <c r="BA193" s="22"/>
      <c r="BB193" s="44">
        <v>2632</v>
      </c>
      <c r="BC193" s="42">
        <f t="shared" si="6"/>
        <v>4.2715068422009297E-2</v>
      </c>
      <c r="BD193" s="99"/>
    </row>
    <row r="194" spans="1:56" x14ac:dyDescent="0.25">
      <c r="A194" s="98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350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6750</v>
      </c>
      <c r="AG194" s="43" t="s">
        <v>362</v>
      </c>
      <c r="AH194" s="27" t="s">
        <v>761</v>
      </c>
      <c r="AI194" s="22" t="s">
        <v>159</v>
      </c>
      <c r="AJ194" s="29" t="s">
        <v>341</v>
      </c>
      <c r="AK194" s="43">
        <v>6750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4104</v>
      </c>
      <c r="BC194" s="42">
        <f t="shared" si="6"/>
        <v>6.6604346810002338E-2</v>
      </c>
      <c r="BD194" s="99"/>
    </row>
    <row r="195" spans="1:56" x14ac:dyDescent="0.25">
      <c r="A195" s="114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351</v>
      </c>
      <c r="J195" s="28" t="s">
        <v>346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7000</v>
      </c>
      <c r="AG195" s="43" t="s">
        <v>363</v>
      </c>
      <c r="AH195" s="27" t="s">
        <v>761</v>
      </c>
      <c r="AI195" s="22" t="s">
        <v>159</v>
      </c>
      <c r="AJ195" s="29" t="s">
        <v>341</v>
      </c>
      <c r="AK195" s="43">
        <v>7000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4218</v>
      </c>
      <c r="BC195" s="42">
        <f t="shared" si="6"/>
        <v>6.8454467554724632E-2</v>
      </c>
      <c r="BD195" s="99"/>
    </row>
    <row r="196" spans="1:56" x14ac:dyDescent="0.25">
      <c r="A196" s="114"/>
      <c r="B196" s="22" t="s">
        <v>66</v>
      </c>
      <c r="C196" s="22"/>
      <c r="D196" s="22" t="s">
        <v>344</v>
      </c>
      <c r="E196" s="26"/>
      <c r="F196" s="27"/>
      <c r="G196" s="129">
        <v>5000</v>
      </c>
      <c r="H196" s="130">
        <v>5199</v>
      </c>
      <c r="I196" s="28" t="s">
        <v>265</v>
      </c>
      <c r="J196" s="28" t="s">
        <v>213</v>
      </c>
      <c r="K196" s="28" t="s">
        <v>75</v>
      </c>
      <c r="L196" s="89">
        <v>73.563616993520895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9"/>
      <c r="AC196" s="22"/>
      <c r="AD196" s="22"/>
      <c r="AE196" s="22"/>
      <c r="AF196" s="43">
        <v>71290.7</v>
      </c>
      <c r="AG196" s="43">
        <v>93228.54</v>
      </c>
      <c r="AH196" s="27" t="s">
        <v>76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44">
        <v>2299.6811160766802</v>
      </c>
      <c r="BA196" s="29">
        <v>20.000164230798678</v>
      </c>
      <c r="BB196" s="44">
        <v>45994</v>
      </c>
      <c r="BC196" s="42">
        <f t="shared" si="6"/>
        <v>0.74644257484874454</v>
      </c>
      <c r="BD196" s="99"/>
    </row>
    <row r="197" spans="1:56" x14ac:dyDescent="0.25">
      <c r="A197" s="114"/>
      <c r="B197" s="22" t="s">
        <v>66</v>
      </c>
      <c r="C197" s="22"/>
      <c r="D197" s="22" t="s">
        <v>344</v>
      </c>
      <c r="E197" s="22"/>
      <c r="F197" s="22"/>
      <c r="G197" s="129">
        <v>6600</v>
      </c>
      <c r="H197" s="130">
        <v>6703</v>
      </c>
      <c r="I197" s="28" t="s">
        <v>266</v>
      </c>
      <c r="J197" s="28" t="s">
        <v>265</v>
      </c>
      <c r="K197" s="28" t="s">
        <v>267</v>
      </c>
      <c r="L197" s="89">
        <v>58.453028107794843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26745.25</v>
      </c>
      <c r="AG197" s="43" t="s">
        <v>777</v>
      </c>
      <c r="AH197" s="22" t="s">
        <v>76</v>
      </c>
      <c r="AI197" s="22"/>
      <c r="AJ197" s="29"/>
      <c r="AK197" s="43"/>
      <c r="AL197" s="43"/>
      <c r="AM197" s="22"/>
      <c r="AN197" s="43"/>
      <c r="AO197" s="43"/>
      <c r="AP197" s="22"/>
      <c r="AQ197" s="22"/>
      <c r="AR197" s="22"/>
      <c r="AS197" s="22"/>
      <c r="AT197" s="22"/>
      <c r="AU197" s="22"/>
      <c r="AV197" s="22"/>
      <c r="AW197" s="22"/>
      <c r="AX197" s="22"/>
      <c r="AY197" s="175"/>
      <c r="AZ197" s="22">
        <v>915.07190170774993</v>
      </c>
      <c r="BA197" s="22">
        <v>18.856441737308199</v>
      </c>
      <c r="BB197" s="44">
        <v>17255</v>
      </c>
      <c r="BC197" s="42">
        <f t="shared" si="6"/>
        <v>0.2800336267559918</v>
      </c>
      <c r="BD197" s="99"/>
    </row>
    <row r="198" spans="1:56" x14ac:dyDescent="0.25">
      <c r="A198" s="114"/>
      <c r="B198" s="22" t="s">
        <v>74</v>
      </c>
      <c r="C198" s="22"/>
      <c r="D198" s="22" t="s">
        <v>829</v>
      </c>
      <c r="E198" s="22"/>
      <c r="F198" s="22"/>
      <c r="G198" s="168">
        <v>4300</v>
      </c>
      <c r="H198" s="169">
        <v>5238</v>
      </c>
      <c r="I198" s="28" t="s">
        <v>105</v>
      </c>
      <c r="J198" s="28" t="s">
        <v>599</v>
      </c>
      <c r="K198" s="28" t="s">
        <v>213</v>
      </c>
      <c r="L198" s="29">
        <v>35</v>
      </c>
      <c r="M198" s="22">
        <v>16</v>
      </c>
      <c r="N198" s="22" t="s">
        <v>73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412647.64972782659</v>
      </c>
      <c r="AG198" s="43">
        <v>376932.69</v>
      </c>
      <c r="AH198" s="22" t="s">
        <v>848</v>
      </c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181"/>
      <c r="AZ198" s="22">
        <v>10499.632477709978</v>
      </c>
      <c r="BA198" s="22">
        <v>23.1</v>
      </c>
      <c r="BB198" s="22">
        <v>235798.65698732948</v>
      </c>
      <c r="BC198" s="185">
        <f t="shared" si="6"/>
        <v>3.8268069023676592</v>
      </c>
      <c r="BD198" s="99"/>
    </row>
    <row r="199" spans="1:56" x14ac:dyDescent="0.3">
      <c r="A199" s="114"/>
      <c r="B199" s="22" t="s">
        <v>74</v>
      </c>
      <c r="C199" s="22"/>
      <c r="D199" s="22" t="s">
        <v>830</v>
      </c>
      <c r="E199" s="22"/>
      <c r="F199" s="22"/>
      <c r="G199" s="129"/>
      <c r="H199" s="130"/>
      <c r="I199" s="28" t="s">
        <v>600</v>
      </c>
      <c r="J199" s="28" t="s">
        <v>601</v>
      </c>
      <c r="K199" s="28" t="s">
        <v>602</v>
      </c>
      <c r="L199" s="29"/>
      <c r="M199" s="22">
        <v>16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110000</v>
      </c>
      <c r="AG199" s="43">
        <f>85570.99+220578.91</f>
        <v>306149.90000000002</v>
      </c>
      <c r="AH199" s="22" t="s">
        <v>848</v>
      </c>
      <c r="AI199" s="22" t="s">
        <v>123</v>
      </c>
      <c r="AJ199" s="22" t="s">
        <v>603</v>
      </c>
      <c r="AK199" s="22">
        <v>110000</v>
      </c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193"/>
      <c r="AZ199" s="22"/>
      <c r="BA199" s="22"/>
      <c r="BB199" s="22"/>
      <c r="BC199" s="185">
        <f t="shared" si="6"/>
        <v>0</v>
      </c>
      <c r="BD199" s="99"/>
    </row>
    <row r="200" spans="1:56" x14ac:dyDescent="0.25">
      <c r="A200" s="98"/>
      <c r="B200" s="22" t="s">
        <v>66</v>
      </c>
      <c r="C200" s="22"/>
      <c r="D200" s="22" t="s">
        <v>778</v>
      </c>
      <c r="E200" s="22"/>
      <c r="F200" s="27"/>
      <c r="G200" s="166">
        <v>6700</v>
      </c>
      <c r="H200" s="167">
        <v>6999</v>
      </c>
      <c r="I200" s="28" t="s">
        <v>594</v>
      </c>
      <c r="J200" s="28" t="s">
        <v>595</v>
      </c>
      <c r="K200" s="28" t="s">
        <v>596</v>
      </c>
      <c r="L200" s="29">
        <v>42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43">
        <v>123324.2</v>
      </c>
      <c r="AG200" s="43" t="s">
        <v>806</v>
      </c>
      <c r="AH200" s="27" t="s">
        <v>801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81"/>
      <c r="AZ200" s="57">
        <v>2453.0900792970792</v>
      </c>
      <c r="BA200" s="57">
        <v>32.434194191025661</v>
      </c>
      <c r="BB200" s="62">
        <v>79564</v>
      </c>
      <c r="BC200" s="42">
        <f t="shared" si="6"/>
        <v>1.2912544467814391</v>
      </c>
      <c r="BD200" s="99"/>
    </row>
    <row r="201" spans="1:56" x14ac:dyDescent="0.25">
      <c r="A201" s="98"/>
      <c r="B201" s="22" t="s">
        <v>66</v>
      </c>
      <c r="C201" s="22"/>
      <c r="D201" s="22" t="s">
        <v>778</v>
      </c>
      <c r="E201" s="22"/>
      <c r="F201" s="27"/>
      <c r="G201" s="166">
        <v>3000</v>
      </c>
      <c r="H201" s="167">
        <v>3099</v>
      </c>
      <c r="I201" s="28" t="s">
        <v>597</v>
      </c>
      <c r="J201" s="28" t="s">
        <v>594</v>
      </c>
      <c r="K201" s="28" t="s">
        <v>598</v>
      </c>
      <c r="L201" s="29">
        <v>35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14859.85</v>
      </c>
      <c r="AG201" s="43">
        <v>191892.52</v>
      </c>
      <c r="AH201" s="27" t="s">
        <v>801</v>
      </c>
      <c r="AI201" s="22"/>
      <c r="AJ201" s="29"/>
      <c r="AK201" s="43"/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81"/>
      <c r="AZ201" s="57">
        <v>436</v>
      </c>
      <c r="BA201" s="57">
        <v>22</v>
      </c>
      <c r="BB201" s="62">
        <v>9587</v>
      </c>
      <c r="BC201" s="42">
        <f t="shared" si="6"/>
        <v>0.15558866297940849</v>
      </c>
      <c r="BD201" s="99"/>
    </row>
    <row r="202" spans="1:56" s="22" customFormat="1" x14ac:dyDescent="0.25">
      <c r="A202" s="98"/>
      <c r="B202" s="22" t="s">
        <v>66</v>
      </c>
      <c r="D202" s="22" t="s">
        <v>778</v>
      </c>
      <c r="F202" s="27"/>
      <c r="G202" s="166"/>
      <c r="H202" s="167"/>
      <c r="I202" s="28" t="s">
        <v>604</v>
      </c>
      <c r="J202" s="28" t="s">
        <v>598</v>
      </c>
      <c r="K202" s="28" t="s">
        <v>75</v>
      </c>
      <c r="L202" s="29"/>
      <c r="M202" s="22">
        <v>16</v>
      </c>
      <c r="N202" s="22" t="s">
        <v>69</v>
      </c>
      <c r="AF202" s="43"/>
      <c r="AG202" s="43" t="s">
        <v>806</v>
      </c>
      <c r="AH202" s="27" t="s">
        <v>801</v>
      </c>
      <c r="AJ202" s="29"/>
      <c r="AK202" s="43"/>
      <c r="AL202" s="43"/>
      <c r="AN202" s="43"/>
      <c r="AO202" s="43"/>
      <c r="AQ202" s="43"/>
      <c r="AR202" s="43"/>
      <c r="AT202" s="43"/>
      <c r="AU202" s="43"/>
      <c r="AY202" s="181"/>
      <c r="AZ202" s="57"/>
      <c r="BA202" s="57"/>
      <c r="BB202" s="62">
        <v>3828</v>
      </c>
      <c r="BC202" s="42">
        <f t="shared" si="6"/>
        <v>6.2125107112253643E-2</v>
      </c>
      <c r="BD202" s="203"/>
    </row>
    <row r="203" spans="1:56" s="22" customFormat="1" x14ac:dyDescent="0.25">
      <c r="A203" s="98"/>
      <c r="B203" s="22" t="s">
        <v>66</v>
      </c>
      <c r="D203" s="22" t="s">
        <v>778</v>
      </c>
      <c r="F203" s="27"/>
      <c r="G203" s="166">
        <v>7000</v>
      </c>
      <c r="H203" s="167">
        <v>7099</v>
      </c>
      <c r="I203" s="28" t="s">
        <v>598</v>
      </c>
      <c r="J203" s="28" t="s">
        <v>605</v>
      </c>
      <c r="K203" s="28" t="s">
        <v>75</v>
      </c>
      <c r="L203" s="29">
        <v>53</v>
      </c>
      <c r="M203" s="22">
        <v>16</v>
      </c>
      <c r="N203" s="22" t="s">
        <v>69</v>
      </c>
      <c r="AF203" s="43">
        <v>40575.9</v>
      </c>
      <c r="AG203" s="43" t="s">
        <v>806</v>
      </c>
      <c r="AH203" s="27" t="s">
        <v>801</v>
      </c>
      <c r="AJ203" s="29"/>
      <c r="AK203" s="43"/>
      <c r="AL203" s="43"/>
      <c r="AN203" s="43"/>
      <c r="AO203" s="43"/>
      <c r="AQ203" s="43"/>
      <c r="AR203" s="43"/>
      <c r="AT203" s="43"/>
      <c r="AU203" s="43"/>
      <c r="AY203" s="181"/>
      <c r="AZ203" s="57">
        <v>1120.6118398163151</v>
      </c>
      <c r="BA203" s="57">
        <v>23.360452807897303</v>
      </c>
      <c r="BB203" s="62">
        <v>26178</v>
      </c>
      <c r="BC203" s="42">
        <f t="shared" si="6"/>
        <v>0.42484614785385993</v>
      </c>
      <c r="BD203" s="203"/>
    </row>
    <row r="204" spans="1:56" x14ac:dyDescent="0.3">
      <c r="A204" s="98"/>
      <c r="B204" s="57" t="s">
        <v>66</v>
      </c>
      <c r="D204" s="57" t="s">
        <v>214</v>
      </c>
      <c r="E204" s="58"/>
      <c r="G204" s="121"/>
      <c r="H204" s="122"/>
      <c r="I204" s="33" t="s">
        <v>188</v>
      </c>
      <c r="J204" s="60" t="s">
        <v>91</v>
      </c>
      <c r="K204" s="60" t="s">
        <v>215</v>
      </c>
      <c r="L204" s="59">
        <v>73</v>
      </c>
      <c r="M204" s="57">
        <v>16</v>
      </c>
      <c r="N204" s="57" t="s">
        <v>71</v>
      </c>
      <c r="AB204" s="59"/>
      <c r="AE204" s="61"/>
      <c r="AF204" s="61">
        <v>297233</v>
      </c>
      <c r="AY204" s="128" t="s">
        <v>367</v>
      </c>
      <c r="AZ204" s="62"/>
      <c r="BA204" s="62"/>
      <c r="BB204" s="41"/>
      <c r="BC204" s="42">
        <f t="shared" si="6"/>
        <v>0</v>
      </c>
      <c r="BD204" s="99"/>
    </row>
    <row r="205" spans="1:56" x14ac:dyDescent="0.25">
      <c r="A205" s="98"/>
      <c r="B205" s="57" t="s">
        <v>66</v>
      </c>
      <c r="D205" s="57" t="s">
        <v>335</v>
      </c>
      <c r="E205" s="58"/>
      <c r="G205" s="142">
        <v>10500</v>
      </c>
      <c r="H205" s="143">
        <v>10599</v>
      </c>
      <c r="I205" s="76" t="s">
        <v>186</v>
      </c>
      <c r="J205" s="80" t="s">
        <v>75</v>
      </c>
      <c r="K205" s="80" t="s">
        <v>187</v>
      </c>
      <c r="L205" s="74">
        <v>59</v>
      </c>
      <c r="M205" s="79">
        <v>17</v>
      </c>
      <c r="N205" s="79" t="s">
        <v>69</v>
      </c>
      <c r="AB205" s="59">
        <v>0</v>
      </c>
      <c r="AF205" s="119">
        <v>30665.200000000001</v>
      </c>
      <c r="AG205" s="61" t="s">
        <v>336</v>
      </c>
      <c r="AY205" s="128" t="s">
        <v>368</v>
      </c>
      <c r="AZ205" s="81">
        <v>581.86934333212503</v>
      </c>
      <c r="BA205" s="74">
        <v>34</v>
      </c>
      <c r="BB205" s="82">
        <v>19784</v>
      </c>
      <c r="BC205" s="42">
        <f t="shared" si="6"/>
        <v>0.32107709485601515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4100</v>
      </c>
      <c r="H206" s="143">
        <v>4399</v>
      </c>
      <c r="I206" s="76" t="s">
        <v>187</v>
      </c>
      <c r="J206" s="80" t="s">
        <v>75</v>
      </c>
      <c r="K206" s="80" t="s">
        <v>188</v>
      </c>
      <c r="L206" s="74">
        <v>58.915724710258978</v>
      </c>
      <c r="M206" s="79">
        <v>17</v>
      </c>
      <c r="N206" s="79" t="s">
        <v>69</v>
      </c>
      <c r="AB206" s="59">
        <v>2</v>
      </c>
      <c r="AF206" s="119">
        <v>43331.8</v>
      </c>
      <c r="AG206" s="61" t="s">
        <v>336</v>
      </c>
      <c r="AY206" s="128" t="s">
        <v>368</v>
      </c>
      <c r="AZ206" s="81">
        <v>1188.8878066785098</v>
      </c>
      <c r="BA206" s="74">
        <v>23.514413927839747</v>
      </c>
      <c r="BB206" s="82">
        <v>27956</v>
      </c>
      <c r="BC206" s="42">
        <f t="shared" si="6"/>
        <v>0.45370153981979178</v>
      </c>
      <c r="BD206" s="99"/>
    </row>
    <row r="207" spans="1:56" x14ac:dyDescent="0.25">
      <c r="A207" s="98"/>
      <c r="B207" s="57" t="s">
        <v>66</v>
      </c>
      <c r="D207" s="57" t="s">
        <v>872</v>
      </c>
      <c r="G207" s="125">
        <v>4800</v>
      </c>
      <c r="H207" s="126">
        <v>4899</v>
      </c>
      <c r="I207" s="60" t="s">
        <v>606</v>
      </c>
      <c r="J207" s="60" t="s">
        <v>607</v>
      </c>
      <c r="K207" s="60" t="s">
        <v>75</v>
      </c>
      <c r="L207" s="59">
        <v>70</v>
      </c>
      <c r="M207" s="57">
        <v>17</v>
      </c>
      <c r="N207" s="57" t="s">
        <v>69</v>
      </c>
      <c r="AF207" s="61">
        <v>31486.7</v>
      </c>
      <c r="AY207" s="127"/>
      <c r="AZ207" s="57">
        <v>923.38049633694504</v>
      </c>
      <c r="BA207" s="57">
        <v>21.999598302742733</v>
      </c>
      <c r="BB207" s="62">
        <v>20314</v>
      </c>
      <c r="BC207" s="42">
        <f t="shared" si="6"/>
        <v>0.32967853340603986</v>
      </c>
      <c r="BD207" s="99"/>
    </row>
    <row r="208" spans="1:56" x14ac:dyDescent="0.25">
      <c r="A208" s="98"/>
      <c r="B208" s="57" t="s">
        <v>66</v>
      </c>
      <c r="D208" s="57" t="s">
        <v>872</v>
      </c>
      <c r="G208" s="149">
        <v>13000</v>
      </c>
      <c r="H208" s="150">
        <v>13004</v>
      </c>
      <c r="I208" s="60" t="s">
        <v>608</v>
      </c>
      <c r="J208" s="60" t="s">
        <v>606</v>
      </c>
      <c r="K208" s="60" t="s">
        <v>75</v>
      </c>
      <c r="L208" s="59">
        <v>56</v>
      </c>
      <c r="M208" s="57">
        <v>17</v>
      </c>
      <c r="N208" s="57" t="s">
        <v>69</v>
      </c>
      <c r="AF208" s="61">
        <v>8129.75</v>
      </c>
      <c r="AY208" s="127"/>
      <c r="AZ208" s="57">
        <v>238</v>
      </c>
      <c r="BA208" s="57">
        <v>22</v>
      </c>
      <c r="BB208" s="62">
        <v>5245</v>
      </c>
      <c r="BC208" s="42">
        <f t="shared" si="6"/>
        <v>8.5121783386564884E-2</v>
      </c>
      <c r="BD208" s="99"/>
    </row>
    <row r="209" spans="2:55" x14ac:dyDescent="0.25">
      <c r="B209" s="57" t="s">
        <v>66</v>
      </c>
      <c r="D209" s="57" t="s">
        <v>335</v>
      </c>
      <c r="E209" s="58"/>
      <c r="G209" s="142">
        <v>3700</v>
      </c>
      <c r="H209" s="143">
        <v>3799</v>
      </c>
      <c r="I209" s="76" t="s">
        <v>189</v>
      </c>
      <c r="J209" s="80" t="s">
        <v>188</v>
      </c>
      <c r="K209" s="80" t="s">
        <v>188</v>
      </c>
      <c r="L209" s="74">
        <v>51</v>
      </c>
      <c r="M209" s="79">
        <v>17</v>
      </c>
      <c r="N209" s="79" t="s">
        <v>69</v>
      </c>
      <c r="Q209" s="59"/>
      <c r="R209" s="59"/>
      <c r="S209" s="63"/>
      <c r="T209" s="59"/>
      <c r="V209" s="59"/>
      <c r="W209" s="61"/>
      <c r="X209" s="61"/>
      <c r="Y209" s="61"/>
      <c r="Z209" s="61"/>
      <c r="AA209" s="61"/>
      <c r="AB209" s="57">
        <v>4</v>
      </c>
      <c r="AC209" s="61"/>
      <c r="AD209" s="61"/>
      <c r="AF209" s="119">
        <v>47671.8</v>
      </c>
      <c r="AG209" s="61" t="s">
        <v>336</v>
      </c>
      <c r="AY209" s="128" t="s">
        <v>368</v>
      </c>
      <c r="AZ209" s="81">
        <v>1281.5067496377101</v>
      </c>
      <c r="BA209" s="74">
        <v>24</v>
      </c>
      <c r="BB209" s="82">
        <v>30756</v>
      </c>
      <c r="BC209" s="42">
        <f t="shared" si="6"/>
        <v>0.49914310197086548</v>
      </c>
    </row>
    <row r="210" spans="2:55" x14ac:dyDescent="0.25">
      <c r="B210" s="57" t="s">
        <v>66</v>
      </c>
      <c r="D210" s="57" t="s">
        <v>872</v>
      </c>
      <c r="G210" s="125">
        <v>4500</v>
      </c>
      <c r="H210" s="126">
        <v>4699</v>
      </c>
      <c r="I210" s="60" t="s">
        <v>609</v>
      </c>
      <c r="J210" s="60" t="s">
        <v>607</v>
      </c>
      <c r="K210" s="60" t="s">
        <v>610</v>
      </c>
      <c r="L210" s="59">
        <v>61</v>
      </c>
      <c r="M210" s="57">
        <v>17</v>
      </c>
      <c r="N210" s="57" t="s">
        <v>69</v>
      </c>
      <c r="AF210" s="61">
        <v>75001.400000000009</v>
      </c>
      <c r="AY210" s="127"/>
      <c r="AZ210" s="57">
        <v>2199.4495919465662</v>
      </c>
      <c r="BA210" s="57">
        <v>22.00004954747585</v>
      </c>
      <c r="BB210" s="62">
        <v>48388</v>
      </c>
      <c r="BC210" s="42">
        <f t="shared" si="6"/>
        <v>0.78529511048791256</v>
      </c>
    </row>
    <row r="211" spans="2:55" x14ac:dyDescent="0.25">
      <c r="B211" s="57" t="s">
        <v>66</v>
      </c>
      <c r="D211" s="57" t="s">
        <v>855</v>
      </c>
      <c r="F211" s="57"/>
      <c r="G211" s="138">
        <v>3206</v>
      </c>
      <c r="H211" s="139">
        <v>4099</v>
      </c>
      <c r="I211" s="60" t="s">
        <v>611</v>
      </c>
      <c r="J211" s="60" t="s">
        <v>188</v>
      </c>
      <c r="K211" s="60" t="s">
        <v>456</v>
      </c>
      <c r="L211" s="59">
        <v>23</v>
      </c>
      <c r="M211" s="57">
        <v>17</v>
      </c>
      <c r="N211" s="57" t="s">
        <v>102</v>
      </c>
      <c r="AF211" s="61">
        <v>208043.55</v>
      </c>
      <c r="AG211" s="61">
        <f>202188.7+5979.44</f>
        <v>208168.14</v>
      </c>
      <c r="AH211" s="57"/>
      <c r="AJ211" s="57"/>
      <c r="AK211" s="57"/>
      <c r="AL211" s="57"/>
      <c r="AN211" s="57"/>
      <c r="AO211" s="57"/>
      <c r="AQ211" s="57"/>
      <c r="AR211" s="57"/>
      <c r="AT211" s="57"/>
      <c r="AU211" s="57"/>
      <c r="AY211" s="127"/>
      <c r="AZ211" s="57">
        <v>5810</v>
      </c>
      <c r="BA211" s="57">
        <v>24</v>
      </c>
      <c r="BB211" s="57">
        <v>126087</v>
      </c>
      <c r="BC211" s="42">
        <f t="shared" si="6"/>
        <v>2.0462822310508688</v>
      </c>
    </row>
    <row r="212" spans="2:55" x14ac:dyDescent="0.25">
      <c r="B212" s="57" t="s">
        <v>66</v>
      </c>
      <c r="D212" s="57" t="s">
        <v>872</v>
      </c>
      <c r="G212" s="125">
        <v>4300</v>
      </c>
      <c r="H212" s="126">
        <v>4399</v>
      </c>
      <c r="I212" s="60" t="s">
        <v>612</v>
      </c>
      <c r="J212" s="60" t="s">
        <v>607</v>
      </c>
      <c r="K212" s="60" t="s">
        <v>75</v>
      </c>
      <c r="L212" s="59">
        <v>47</v>
      </c>
      <c r="M212" s="57">
        <v>17</v>
      </c>
      <c r="N212" s="57" t="s">
        <v>69</v>
      </c>
      <c r="AE212" s="57">
        <v>29</v>
      </c>
      <c r="AF212" s="61">
        <v>29443.8</v>
      </c>
      <c r="AG212" s="61">
        <v>67209.73</v>
      </c>
      <c r="AY212" s="127"/>
      <c r="AZ212" s="57">
        <v>863</v>
      </c>
      <c r="BA212" s="57">
        <v>22</v>
      </c>
      <c r="BB212" s="62">
        <v>18996</v>
      </c>
      <c r="BC212" s="42">
        <f t="shared" si="6"/>
        <v>0.30828854093635583</v>
      </c>
    </row>
    <row r="213" spans="2:55" x14ac:dyDescent="0.25">
      <c r="B213" s="57" t="s">
        <v>66</v>
      </c>
      <c r="D213" s="57" t="s">
        <v>889</v>
      </c>
      <c r="F213" s="57"/>
      <c r="G213" s="138">
        <v>2599</v>
      </c>
      <c r="H213" s="139">
        <v>2405</v>
      </c>
      <c r="I213" s="60" t="s">
        <v>613</v>
      </c>
      <c r="J213" s="60" t="s">
        <v>614</v>
      </c>
      <c r="K213" s="60" t="s">
        <v>615</v>
      </c>
      <c r="L213" s="59">
        <v>23</v>
      </c>
      <c r="M213" s="57">
        <v>17</v>
      </c>
      <c r="N213" s="57" t="s">
        <v>71</v>
      </c>
      <c r="AF213" s="61">
        <v>14701.5</v>
      </c>
      <c r="AG213" s="61" t="s">
        <v>906</v>
      </c>
      <c r="AH213" s="57"/>
      <c r="AJ213" s="57"/>
      <c r="AK213" s="57"/>
      <c r="AL213" s="57"/>
      <c r="AN213" s="57"/>
      <c r="AO213" s="57"/>
      <c r="AQ213" s="57"/>
      <c r="AR213" s="57"/>
      <c r="AT213" s="57"/>
      <c r="AU213" s="57"/>
      <c r="AY213" s="127"/>
      <c r="AZ213" s="57">
        <v>445.47490684224601</v>
      </c>
      <c r="BA213" s="57">
        <v>20.001126580077511</v>
      </c>
      <c r="BB213" s="57">
        <v>8910</v>
      </c>
      <c r="BC213" s="42">
        <f t="shared" si="6"/>
        <v>0.14460154241645246</v>
      </c>
    </row>
    <row r="214" spans="2:55" x14ac:dyDescent="0.25">
      <c r="B214" s="57" t="s">
        <v>66</v>
      </c>
      <c r="D214" s="57" t="s">
        <v>872</v>
      </c>
      <c r="G214" s="125">
        <v>4400</v>
      </c>
      <c r="H214" s="126">
        <v>4499</v>
      </c>
      <c r="I214" s="60" t="s">
        <v>616</v>
      </c>
      <c r="J214" s="60" t="s">
        <v>456</v>
      </c>
      <c r="K214" s="60" t="s">
        <v>607</v>
      </c>
      <c r="L214" s="59">
        <v>43</v>
      </c>
      <c r="M214" s="57">
        <v>17</v>
      </c>
      <c r="N214" s="57" t="s">
        <v>69</v>
      </c>
      <c r="AF214" s="61">
        <v>9896.75</v>
      </c>
      <c r="AY214" s="127"/>
      <c r="AZ214" s="57">
        <v>290</v>
      </c>
      <c r="BA214" s="57">
        <v>22</v>
      </c>
      <c r="BB214" s="62">
        <v>6385</v>
      </c>
      <c r="BC214" s="42">
        <f t="shared" si="6"/>
        <v>0.10362299083378775</v>
      </c>
    </row>
    <row r="215" spans="2:55" x14ac:dyDescent="0.25">
      <c r="B215" s="57" t="s">
        <v>66</v>
      </c>
      <c r="D215" s="57" t="s">
        <v>335</v>
      </c>
      <c r="E215" s="58"/>
      <c r="G215" s="142"/>
      <c r="H215" s="143"/>
      <c r="I215" s="76" t="s">
        <v>324</v>
      </c>
      <c r="J215" s="80" t="s">
        <v>188</v>
      </c>
      <c r="K215" s="80" t="s">
        <v>187</v>
      </c>
      <c r="L215" s="74"/>
      <c r="M215" s="79">
        <v>17</v>
      </c>
      <c r="N215" s="79" t="s">
        <v>69</v>
      </c>
      <c r="AB215" s="59"/>
      <c r="AF215" s="119">
        <v>5000</v>
      </c>
      <c r="AG215" s="61" t="s">
        <v>336</v>
      </c>
      <c r="AY215" s="128" t="s">
        <v>368</v>
      </c>
      <c r="AZ215" s="81"/>
      <c r="BA215" s="74"/>
      <c r="BB215" s="82"/>
      <c r="BC215" s="42">
        <f t="shared" si="6"/>
        <v>0</v>
      </c>
    </row>
    <row r="216" spans="2:55" x14ac:dyDescent="0.25">
      <c r="B216" s="57" t="s">
        <v>66</v>
      </c>
      <c r="D216" s="57" t="s">
        <v>872</v>
      </c>
      <c r="G216" s="125">
        <v>4700</v>
      </c>
      <c r="H216" s="126">
        <v>4799</v>
      </c>
      <c r="I216" s="60" t="s">
        <v>617</v>
      </c>
      <c r="J216" s="60" t="s">
        <v>607</v>
      </c>
      <c r="K216" s="60" t="s">
        <v>75</v>
      </c>
      <c r="L216" s="59">
        <v>58</v>
      </c>
      <c r="M216" s="57">
        <v>17</v>
      </c>
      <c r="N216" s="57" t="s">
        <v>69</v>
      </c>
      <c r="AF216" s="61">
        <v>20179.45</v>
      </c>
      <c r="AY216" s="127"/>
      <c r="AZ216" s="57">
        <v>592</v>
      </c>
      <c r="BA216" s="57">
        <v>22</v>
      </c>
      <c r="BB216" s="62">
        <v>13019</v>
      </c>
      <c r="BC216" s="42">
        <f t="shared" si="6"/>
        <v>0.21128703487315312</v>
      </c>
    </row>
    <row r="217" spans="2:55" x14ac:dyDescent="0.25">
      <c r="B217" s="57" t="s">
        <v>66</v>
      </c>
      <c r="D217" s="57" t="s">
        <v>872</v>
      </c>
      <c r="F217" s="57"/>
      <c r="G217" s="138">
        <v>3900</v>
      </c>
      <c r="H217" s="139">
        <v>4399</v>
      </c>
      <c r="I217" s="60" t="s">
        <v>618</v>
      </c>
      <c r="J217" s="60" t="s">
        <v>456</v>
      </c>
      <c r="K217" s="60" t="s">
        <v>619</v>
      </c>
      <c r="L217" s="59">
        <v>40</v>
      </c>
      <c r="M217" s="57">
        <v>17</v>
      </c>
      <c r="N217" s="57" t="s">
        <v>102</v>
      </c>
      <c r="AF217" s="61">
        <v>94883.25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37" t="s">
        <v>620</v>
      </c>
      <c r="AZ217" s="57">
        <v>3064.6156631486419</v>
      </c>
      <c r="BA217" s="57">
        <v>18.764180021490301</v>
      </c>
      <c r="BB217" s="57">
        <v>57505</v>
      </c>
      <c r="BC217" s="42">
        <f t="shared" si="6"/>
        <v>0.93325608267767657</v>
      </c>
    </row>
    <row r="218" spans="2:55" x14ac:dyDescent="0.25">
      <c r="B218" s="57" t="s">
        <v>66</v>
      </c>
      <c r="D218" s="57" t="s">
        <v>889</v>
      </c>
      <c r="G218" s="125">
        <v>1700</v>
      </c>
      <c r="H218" s="126">
        <v>1799</v>
      </c>
      <c r="I218" s="60" t="s">
        <v>621</v>
      </c>
      <c r="J218" s="60" t="s">
        <v>622</v>
      </c>
      <c r="K218" s="60" t="s">
        <v>75</v>
      </c>
      <c r="L218" s="59">
        <v>46</v>
      </c>
      <c r="M218" s="57">
        <v>17</v>
      </c>
      <c r="N218" s="57" t="s">
        <v>69</v>
      </c>
      <c r="AF218" s="61">
        <v>33267.65</v>
      </c>
      <c r="AG218" s="61">
        <v>16840.919999999998</v>
      </c>
      <c r="AY218" s="127"/>
      <c r="AZ218" s="57">
        <v>940.00801729924092</v>
      </c>
      <c r="BA218" s="57">
        <v>22.832783981636506</v>
      </c>
      <c r="BB218" s="62">
        <v>21463</v>
      </c>
      <c r="BC218" s="42">
        <f t="shared" si="6"/>
        <v>0.34832580301731975</v>
      </c>
    </row>
    <row r="219" spans="2:55" x14ac:dyDescent="0.25">
      <c r="B219" s="57" t="s">
        <v>66</v>
      </c>
      <c r="D219" s="57" t="s">
        <v>872</v>
      </c>
      <c r="G219" s="125">
        <v>12900</v>
      </c>
      <c r="H219" s="126">
        <v>13099</v>
      </c>
      <c r="I219" s="60" t="s">
        <v>623</v>
      </c>
      <c r="J219" s="60" t="s">
        <v>606</v>
      </c>
      <c r="K219" s="60" t="s">
        <v>607</v>
      </c>
      <c r="L219" s="59">
        <v>44.605655799425499</v>
      </c>
      <c r="M219" s="57">
        <v>17</v>
      </c>
      <c r="N219" s="57" t="s">
        <v>69</v>
      </c>
      <c r="AF219" s="61">
        <v>85590.659</v>
      </c>
      <c r="AY219" s="127"/>
      <c r="AZ219" s="57">
        <v>2509.9899999999998</v>
      </c>
      <c r="BA219" s="57">
        <v>22</v>
      </c>
      <c r="BB219" s="62">
        <v>55219.78</v>
      </c>
      <c r="BC219" s="42">
        <f t="shared" si="6"/>
        <v>0.89616895172807765</v>
      </c>
    </row>
    <row r="220" spans="2:55" x14ac:dyDescent="0.25">
      <c r="B220" s="57" t="s">
        <v>66</v>
      </c>
      <c r="D220" s="57" t="s">
        <v>889</v>
      </c>
      <c r="G220" s="125">
        <v>10800</v>
      </c>
      <c r="H220" s="126">
        <v>10899</v>
      </c>
      <c r="I220" s="60" t="s">
        <v>624</v>
      </c>
      <c r="J220" s="60" t="s">
        <v>621</v>
      </c>
      <c r="K220" s="60" t="s">
        <v>75</v>
      </c>
      <c r="L220" s="59">
        <v>39</v>
      </c>
      <c r="M220" s="57">
        <v>17</v>
      </c>
      <c r="N220" s="57" t="s">
        <v>69</v>
      </c>
      <c r="AF220" s="61">
        <v>7779.45</v>
      </c>
      <c r="AG220" s="61" t="s">
        <v>906</v>
      </c>
      <c r="AY220" s="127"/>
      <c r="AZ220" s="57">
        <v>251</v>
      </c>
      <c r="BA220" s="57">
        <v>20</v>
      </c>
      <c r="BB220" s="62">
        <v>5019</v>
      </c>
      <c r="BC220" s="42">
        <f t="shared" si="6"/>
        <v>8.145400015579965E-2</v>
      </c>
    </row>
    <row r="221" spans="2:55" x14ac:dyDescent="0.25">
      <c r="B221" s="22" t="s">
        <v>66</v>
      </c>
      <c r="C221" s="22"/>
      <c r="D221" s="22" t="s">
        <v>779</v>
      </c>
      <c r="E221" s="22"/>
      <c r="F221" s="27"/>
      <c r="G221" s="166">
        <v>4000</v>
      </c>
      <c r="H221" s="167">
        <v>4299</v>
      </c>
      <c r="I221" s="28" t="s">
        <v>625</v>
      </c>
      <c r="J221" s="28" t="s">
        <v>626</v>
      </c>
      <c r="K221" s="28" t="s">
        <v>627</v>
      </c>
      <c r="L221" s="29">
        <v>27.134689635845625</v>
      </c>
      <c r="M221" s="22">
        <v>18</v>
      </c>
      <c r="N221" s="22" t="s">
        <v>69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95575.727999999959</v>
      </c>
      <c r="AG221" s="43">
        <f>13210.29+74811.69</f>
        <v>88021.98000000001</v>
      </c>
      <c r="AH221" s="27" t="s">
        <v>868</v>
      </c>
      <c r="AI221" s="22"/>
      <c r="AJ221" s="29"/>
      <c r="AK221" s="43"/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81"/>
      <c r="AZ221" s="57">
        <v>2569.2399999999993</v>
      </c>
      <c r="BA221" s="57">
        <v>24</v>
      </c>
      <c r="BB221" s="62">
        <v>61661.759999999973</v>
      </c>
      <c r="BC221" s="42">
        <f t="shared" si="6"/>
        <v>1.0007166783516395</v>
      </c>
    </row>
    <row r="222" spans="2:55" x14ac:dyDescent="0.25">
      <c r="B222" s="22" t="s">
        <v>66</v>
      </c>
      <c r="C222" s="22"/>
      <c r="D222" s="22" t="s">
        <v>779</v>
      </c>
      <c r="E222" s="22"/>
      <c r="F222" s="27"/>
      <c r="G222" s="166">
        <v>4300</v>
      </c>
      <c r="H222" s="167">
        <v>4499</v>
      </c>
      <c r="I222" s="28" t="s">
        <v>628</v>
      </c>
      <c r="J222" s="28" t="s">
        <v>629</v>
      </c>
      <c r="K222" s="28" t="s">
        <v>629</v>
      </c>
      <c r="L222" s="29">
        <v>39</v>
      </c>
      <c r="M222" s="22">
        <v>18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86682.2</v>
      </c>
      <c r="AG222" s="43">
        <f>34296.11+61541.12</f>
        <v>95837.23000000001</v>
      </c>
      <c r="AH222" s="27" t="s">
        <v>868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2330.171576077842</v>
      </c>
      <c r="BA222" s="57">
        <v>23.999949434681369</v>
      </c>
      <c r="BB222" s="62">
        <v>55924</v>
      </c>
      <c r="BC222" s="42">
        <f t="shared" si="6"/>
        <v>0.90759782919165954</v>
      </c>
    </row>
    <row r="223" spans="2:55" x14ac:dyDescent="0.25">
      <c r="B223" s="22" t="s">
        <v>66</v>
      </c>
      <c r="C223" s="22"/>
      <c r="D223" s="22" t="s">
        <v>779</v>
      </c>
      <c r="E223" s="22"/>
      <c r="F223" s="27"/>
      <c r="G223" s="166">
        <v>2600</v>
      </c>
      <c r="H223" s="167">
        <v>2699</v>
      </c>
      <c r="I223" s="28" t="s">
        <v>626</v>
      </c>
      <c r="J223" s="28" t="s">
        <v>625</v>
      </c>
      <c r="K223" s="28" t="s">
        <v>283</v>
      </c>
      <c r="L223" s="29">
        <v>24</v>
      </c>
      <c r="M223" s="22">
        <v>18</v>
      </c>
      <c r="N223" s="22" t="s">
        <v>69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26379.45</v>
      </c>
      <c r="AG223" s="43" t="s">
        <v>873</v>
      </c>
      <c r="AH223" s="27" t="s">
        <v>868</v>
      </c>
      <c r="AI223" s="22"/>
      <c r="AJ223" s="29"/>
      <c r="AK223" s="43"/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81"/>
      <c r="AZ223" s="57">
        <v>740</v>
      </c>
      <c r="BA223" s="57">
        <v>23</v>
      </c>
      <c r="BB223" s="62">
        <v>17019</v>
      </c>
      <c r="BC223" s="42">
        <f t="shared" si="6"/>
        <v>0.27620355223182985</v>
      </c>
    </row>
    <row r="224" spans="2:55" x14ac:dyDescent="0.25">
      <c r="D224" s="57" t="s">
        <v>907</v>
      </c>
      <c r="G224" s="125"/>
      <c r="H224" s="126"/>
      <c r="I224" s="60" t="s">
        <v>890</v>
      </c>
      <c r="J224" s="60" t="s">
        <v>891</v>
      </c>
      <c r="K224" s="60" t="s">
        <v>892</v>
      </c>
      <c r="M224" s="57">
        <v>18</v>
      </c>
      <c r="N224" s="57" t="s">
        <v>69</v>
      </c>
      <c r="AF224" s="61">
        <v>128000</v>
      </c>
      <c r="AI224" s="57" t="s">
        <v>159</v>
      </c>
      <c r="AJ224" s="59" t="s">
        <v>893</v>
      </c>
      <c r="AK224" s="61">
        <v>128000</v>
      </c>
      <c r="AY224" s="127"/>
    </row>
    <row r="225" spans="2:55" x14ac:dyDescent="0.25">
      <c r="B225" s="22" t="s">
        <v>74</v>
      </c>
      <c r="C225" s="22"/>
      <c r="D225" s="22" t="s">
        <v>638</v>
      </c>
      <c r="E225" s="22"/>
      <c r="F225" s="22"/>
      <c r="G225" s="168">
        <v>100</v>
      </c>
      <c r="H225" s="169">
        <v>2599</v>
      </c>
      <c r="I225" s="28" t="s">
        <v>639</v>
      </c>
      <c r="J225" s="28" t="s">
        <v>632</v>
      </c>
      <c r="K225" s="28" t="s">
        <v>272</v>
      </c>
      <c r="L225" s="29">
        <v>40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738432.75</v>
      </c>
      <c r="AG225" s="43">
        <v>707823.65</v>
      </c>
      <c r="AH225" s="22" t="s">
        <v>761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20311</v>
      </c>
      <c r="BA225" s="57">
        <v>23</v>
      </c>
      <c r="BB225" s="57">
        <v>447535</v>
      </c>
      <c r="BC225" s="42">
        <f t="shared" ref="BC225:BC245" si="7">BB225/(5280*11.67)</f>
        <v>7.2631033990288492</v>
      </c>
    </row>
    <row r="226" spans="2:55" x14ac:dyDescent="0.25">
      <c r="B226" s="22" t="s">
        <v>66</v>
      </c>
      <c r="C226" s="22"/>
      <c r="D226" s="22" t="s">
        <v>320</v>
      </c>
      <c r="E226" s="26"/>
      <c r="F226" s="27"/>
      <c r="G226" s="129">
        <v>2100</v>
      </c>
      <c r="H226" s="130">
        <v>2199</v>
      </c>
      <c r="I226" s="28" t="s">
        <v>270</v>
      </c>
      <c r="J226" s="28" t="s">
        <v>271</v>
      </c>
      <c r="K226" s="28" t="s">
        <v>272</v>
      </c>
      <c r="L226" s="89">
        <v>28</v>
      </c>
      <c r="M226" s="22">
        <v>19</v>
      </c>
      <c r="N226" s="22" t="s">
        <v>69</v>
      </c>
      <c r="O226" s="22"/>
      <c r="P226" s="22"/>
      <c r="Q226" s="29"/>
      <c r="R226" s="29"/>
      <c r="S226" s="185"/>
      <c r="T226" s="29"/>
      <c r="U226" s="22"/>
      <c r="V226" s="29"/>
      <c r="W226" s="43"/>
      <c r="X226" s="43"/>
      <c r="Y226" s="43"/>
      <c r="Z226" s="43"/>
      <c r="AA226" s="43"/>
      <c r="AB226" s="22"/>
      <c r="AC226" s="43"/>
      <c r="AD226" s="43"/>
      <c r="AE226" s="22"/>
      <c r="AF226" s="43">
        <v>205271.15</v>
      </c>
      <c r="AG226" s="43">
        <v>3585.12</v>
      </c>
      <c r="AH226" s="27" t="s">
        <v>76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31" t="s">
        <v>781</v>
      </c>
      <c r="AZ226" s="22">
        <v>1488.00632597194</v>
      </c>
      <c r="BA226" s="22">
        <v>89</v>
      </c>
      <c r="BB226" s="44">
        <v>132433</v>
      </c>
      <c r="BC226" s="42">
        <f t="shared" si="7"/>
        <v>2.1492722858404094</v>
      </c>
    </row>
    <row r="227" spans="2:55" x14ac:dyDescent="0.25">
      <c r="B227" s="22" t="s">
        <v>66</v>
      </c>
      <c r="C227" s="22"/>
      <c r="D227" s="22" t="s">
        <v>352</v>
      </c>
      <c r="E227" s="26"/>
      <c r="F227" s="27"/>
      <c r="G227" s="129"/>
      <c r="H227" s="130"/>
      <c r="I227" s="28" t="s">
        <v>270</v>
      </c>
      <c r="J227" s="28" t="s">
        <v>204</v>
      </c>
      <c r="K227" s="28" t="s">
        <v>272</v>
      </c>
      <c r="L227" s="89"/>
      <c r="M227" s="22">
        <v>19</v>
      </c>
      <c r="N227" s="22" t="s">
        <v>69</v>
      </c>
      <c r="O227" s="22"/>
      <c r="P227" s="22"/>
      <c r="Q227" s="29"/>
      <c r="R227" s="29"/>
      <c r="S227" s="185"/>
      <c r="T227" s="29"/>
      <c r="U227" s="22"/>
      <c r="V227" s="29"/>
      <c r="W227" s="43"/>
      <c r="X227" s="43"/>
      <c r="Y227" s="43"/>
      <c r="Z227" s="43"/>
      <c r="AA227" s="43"/>
      <c r="AB227" s="22"/>
      <c r="AC227" s="43"/>
      <c r="AD227" s="43"/>
      <c r="AE227" s="22"/>
      <c r="AF227" s="43">
        <v>250000</v>
      </c>
      <c r="AG227" s="43">
        <f>305015.16+2866.55</f>
        <v>307881.70999999996</v>
      </c>
      <c r="AH227" s="27" t="s">
        <v>76</v>
      </c>
      <c r="AI227" s="22" t="s">
        <v>159</v>
      </c>
      <c r="AJ227" s="29" t="s">
        <v>341</v>
      </c>
      <c r="AK227" s="43">
        <v>86472.74</v>
      </c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31"/>
      <c r="AZ227" s="22"/>
      <c r="BA227" s="22"/>
      <c r="BB227" s="44"/>
      <c r="BC227" s="42">
        <f t="shared" si="7"/>
        <v>0</v>
      </c>
    </row>
    <row r="228" spans="2:55" x14ac:dyDescent="0.25">
      <c r="B228" s="22" t="s">
        <v>74</v>
      </c>
      <c r="C228" s="22"/>
      <c r="D228" s="22" t="s">
        <v>635</v>
      </c>
      <c r="E228" s="22"/>
      <c r="F228" s="27"/>
      <c r="G228" s="166">
        <v>1700</v>
      </c>
      <c r="H228" s="167">
        <v>2500</v>
      </c>
      <c r="I228" s="28" t="s">
        <v>636</v>
      </c>
      <c r="J228" s="28" t="s">
        <v>637</v>
      </c>
      <c r="K228" s="28"/>
      <c r="L228" s="29">
        <v>39</v>
      </c>
      <c r="M228" s="22">
        <v>19</v>
      </c>
      <c r="N228" s="22" t="s">
        <v>69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43">
        <v>239290.16249999998</v>
      </c>
      <c r="AG228" s="43">
        <v>242678.62</v>
      </c>
      <c r="AH228" s="27" t="s">
        <v>76</v>
      </c>
      <c r="AI228" s="22"/>
      <c r="AJ228" s="29"/>
      <c r="AK228" s="43"/>
      <c r="AL228" s="43"/>
      <c r="AM228" s="22"/>
      <c r="AN228" s="43"/>
      <c r="AO228" s="43"/>
      <c r="AP228" s="22"/>
      <c r="AQ228" s="43"/>
      <c r="AR228" s="43"/>
      <c r="AS228" s="22"/>
      <c r="AT228" s="43"/>
      <c r="AU228" s="43"/>
      <c r="AV228" s="22"/>
      <c r="AW228" s="22"/>
      <c r="AX228" s="22"/>
      <c r="AY228" s="181"/>
      <c r="AZ228" s="57">
        <v>4421</v>
      </c>
      <c r="BA228" s="57">
        <v>44.462719667805501</v>
      </c>
      <c r="BB228" s="62">
        <v>205841</v>
      </c>
      <c r="BC228" s="42">
        <f t="shared" si="7"/>
        <v>3.3406202124068449</v>
      </c>
    </row>
    <row r="229" spans="2:55" x14ac:dyDescent="0.25">
      <c r="B229" s="22" t="s">
        <v>74</v>
      </c>
      <c r="C229" s="22"/>
      <c r="D229" s="22" t="s">
        <v>630</v>
      </c>
      <c r="E229" s="22"/>
      <c r="F229" s="22"/>
      <c r="G229" s="168">
        <v>100</v>
      </c>
      <c r="H229" s="169">
        <v>1999</v>
      </c>
      <c r="I229" s="28" t="s">
        <v>631</v>
      </c>
      <c r="J229" s="28" t="s">
        <v>632</v>
      </c>
      <c r="K229" s="28" t="s">
        <v>633</v>
      </c>
      <c r="L229" s="29">
        <v>39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357432.89999999997</v>
      </c>
      <c r="AG229" s="43">
        <v>362956.32</v>
      </c>
      <c r="AH229" s="22" t="s">
        <v>801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10927.114809010551</v>
      </c>
      <c r="BA229" s="57">
        <v>19.82462926273724</v>
      </c>
      <c r="BB229" s="57">
        <v>216626</v>
      </c>
      <c r="BC229" s="42">
        <f t="shared" si="7"/>
        <v>3.515651372335177</v>
      </c>
    </row>
    <row r="230" spans="2:55" x14ac:dyDescent="0.25">
      <c r="B230" s="57" t="s">
        <v>66</v>
      </c>
      <c r="D230" s="57" t="s">
        <v>907</v>
      </c>
      <c r="F230" s="57"/>
      <c r="G230" s="138">
        <v>510</v>
      </c>
      <c r="H230" s="139">
        <v>609</v>
      </c>
      <c r="I230" s="60" t="s">
        <v>269</v>
      </c>
      <c r="J230" s="60" t="s">
        <v>634</v>
      </c>
      <c r="K230" s="60" t="s">
        <v>268</v>
      </c>
      <c r="L230" s="59">
        <v>42.189344056135958</v>
      </c>
      <c r="M230" s="57">
        <v>19</v>
      </c>
      <c r="N230" s="57" t="s">
        <v>71</v>
      </c>
      <c r="AF230" s="61">
        <v>39174.777159077996</v>
      </c>
      <c r="AH230" s="57"/>
      <c r="AJ230" s="57"/>
      <c r="AK230" s="57"/>
      <c r="AL230" s="57"/>
      <c r="AN230" s="57"/>
      <c r="AO230" s="57"/>
      <c r="AQ230" s="57"/>
      <c r="AR230" s="57"/>
      <c r="AT230" s="57"/>
      <c r="AU230" s="57"/>
      <c r="AY230" s="127"/>
      <c r="AZ230" s="57">
        <v>840.76048022000009</v>
      </c>
      <c r="BA230" s="57">
        <v>28</v>
      </c>
      <c r="BB230" s="57">
        <v>23742.289187319999</v>
      </c>
      <c r="BC230" s="42">
        <f t="shared" si="7"/>
        <v>0.38531668204084546</v>
      </c>
    </row>
    <row r="231" spans="2:55" x14ac:dyDescent="0.25">
      <c r="B231" s="57" t="s">
        <v>66</v>
      </c>
      <c r="D231" s="57" t="s">
        <v>856</v>
      </c>
      <c r="G231" s="138">
        <v>9400</v>
      </c>
      <c r="H231" s="139">
        <v>9599</v>
      </c>
      <c r="I231" s="60" t="s">
        <v>640</v>
      </c>
      <c r="J231" s="60" t="s">
        <v>75</v>
      </c>
      <c r="K231" s="60" t="s">
        <v>75</v>
      </c>
      <c r="L231" s="59">
        <v>43</v>
      </c>
      <c r="M231" s="57">
        <v>20</v>
      </c>
      <c r="N231" s="57" t="s">
        <v>69</v>
      </c>
      <c r="AF231" s="61">
        <v>13398.2</v>
      </c>
      <c r="AG231" s="61" t="s">
        <v>857</v>
      </c>
      <c r="AY231" s="127"/>
      <c r="AZ231" s="57">
        <v>480</v>
      </c>
      <c r="BA231" s="57">
        <v>18</v>
      </c>
      <c r="BB231" s="62">
        <v>8644</v>
      </c>
      <c r="BC231" s="42">
        <f t="shared" si="7"/>
        <v>0.14028459401210044</v>
      </c>
    </row>
    <row r="232" spans="2:55" x14ac:dyDescent="0.25">
      <c r="B232" s="57" t="s">
        <v>66</v>
      </c>
      <c r="D232" s="57" t="s">
        <v>858</v>
      </c>
      <c r="G232" s="125">
        <v>4700</v>
      </c>
      <c r="H232" s="126">
        <v>4799</v>
      </c>
      <c r="I232" s="60" t="s">
        <v>641</v>
      </c>
      <c r="J232" s="60" t="s">
        <v>642</v>
      </c>
      <c r="K232" s="60" t="s">
        <v>75</v>
      </c>
      <c r="L232" s="59">
        <v>63</v>
      </c>
      <c r="M232" s="57">
        <v>20</v>
      </c>
      <c r="N232" s="57" t="s">
        <v>69</v>
      </c>
      <c r="AF232" s="61">
        <v>18905.350000000002</v>
      </c>
      <c r="AG232" s="61" t="s">
        <v>874</v>
      </c>
      <c r="AY232" s="127"/>
      <c r="AZ232" s="57">
        <v>554</v>
      </c>
      <c r="BA232" s="57">
        <v>22</v>
      </c>
      <c r="BB232" s="62">
        <v>12197</v>
      </c>
      <c r="BC232" s="42">
        <f t="shared" si="7"/>
        <v>0.19794669055594505</v>
      </c>
    </row>
    <row r="233" spans="2:55" x14ac:dyDescent="0.25">
      <c r="B233" s="57" t="s">
        <v>66</v>
      </c>
      <c r="D233" s="57" t="s">
        <v>858</v>
      </c>
      <c r="G233" s="125">
        <v>11700</v>
      </c>
      <c r="H233" s="126">
        <v>11799</v>
      </c>
      <c r="I233" s="60" t="s">
        <v>643</v>
      </c>
      <c r="J233" s="60" t="s">
        <v>273</v>
      </c>
      <c r="K233" s="60" t="s">
        <v>644</v>
      </c>
      <c r="L233" s="59">
        <v>67</v>
      </c>
      <c r="M233" s="57">
        <v>20</v>
      </c>
      <c r="N233" s="57" t="s">
        <v>69</v>
      </c>
      <c r="AF233" s="61">
        <v>20523.55</v>
      </c>
      <c r="AG233" s="61" t="s">
        <v>874</v>
      </c>
      <c r="AY233" s="127"/>
      <c r="AZ233" s="57">
        <v>552</v>
      </c>
      <c r="BA233" s="57">
        <v>24</v>
      </c>
      <c r="BB233" s="62">
        <v>13241</v>
      </c>
      <c r="BC233" s="42">
        <f t="shared" si="7"/>
        <v>0.21488990158655968</v>
      </c>
    </row>
    <row r="234" spans="2:55" x14ac:dyDescent="0.25">
      <c r="B234" s="57" t="s">
        <v>66</v>
      </c>
      <c r="D234" s="57" t="s">
        <v>856</v>
      </c>
      <c r="G234" s="138">
        <v>9700</v>
      </c>
      <c r="H234" s="139">
        <v>9799</v>
      </c>
      <c r="I234" s="60" t="s">
        <v>645</v>
      </c>
      <c r="J234" s="60" t="s">
        <v>646</v>
      </c>
      <c r="K234" s="60" t="s">
        <v>75</v>
      </c>
      <c r="L234" s="59">
        <v>68</v>
      </c>
      <c r="M234" s="57">
        <v>20</v>
      </c>
      <c r="N234" s="57" t="s">
        <v>69</v>
      </c>
      <c r="AF234" s="61">
        <v>4154</v>
      </c>
      <c r="AG234" s="61" t="s">
        <v>857</v>
      </c>
      <c r="AY234" s="127"/>
      <c r="AZ234" s="57">
        <v>168</v>
      </c>
      <c r="BA234" s="57">
        <v>16</v>
      </c>
      <c r="BB234" s="62">
        <v>2680</v>
      </c>
      <c r="BC234" s="42">
        <f t="shared" si="7"/>
        <v>4.3494066630313417E-2</v>
      </c>
    </row>
    <row r="235" spans="2:55" x14ac:dyDescent="0.25">
      <c r="B235" s="57" t="s">
        <v>66</v>
      </c>
      <c r="D235" s="57" t="s">
        <v>856</v>
      </c>
      <c r="G235" s="125">
        <v>5000</v>
      </c>
      <c r="H235" s="126">
        <v>5199</v>
      </c>
      <c r="I235" s="60" t="s">
        <v>646</v>
      </c>
      <c r="J235" s="60" t="s">
        <v>647</v>
      </c>
      <c r="K235" s="60" t="s">
        <v>75</v>
      </c>
      <c r="L235" s="59">
        <v>67</v>
      </c>
      <c r="M235" s="57">
        <v>20</v>
      </c>
      <c r="N235" s="57" t="s">
        <v>69</v>
      </c>
      <c r="AF235" s="61">
        <v>37351.9</v>
      </c>
      <c r="AG235" s="61" t="s">
        <v>857</v>
      </c>
      <c r="AY235" s="127"/>
      <c r="AZ235" s="57">
        <v>1064</v>
      </c>
      <c r="BA235" s="57">
        <v>23</v>
      </c>
      <c r="BB235" s="62">
        <v>24098</v>
      </c>
      <c r="BC235" s="42">
        <f t="shared" si="7"/>
        <v>0.39108955882734803</v>
      </c>
    </row>
    <row r="236" spans="2:55" x14ac:dyDescent="0.25">
      <c r="B236" s="57" t="s">
        <v>66</v>
      </c>
      <c r="D236" s="57" t="s">
        <v>856</v>
      </c>
      <c r="G236" s="138">
        <v>9600</v>
      </c>
      <c r="H236" s="139">
        <v>9699</v>
      </c>
      <c r="I236" s="60" t="s">
        <v>648</v>
      </c>
      <c r="J236" s="60" t="s">
        <v>649</v>
      </c>
      <c r="K236" s="60" t="s">
        <v>75</v>
      </c>
      <c r="L236" s="59">
        <v>68</v>
      </c>
      <c r="M236" s="57">
        <v>20</v>
      </c>
      <c r="N236" s="57" t="s">
        <v>69</v>
      </c>
      <c r="AF236" s="61">
        <v>4388.05</v>
      </c>
      <c r="AG236" s="61" t="s">
        <v>857</v>
      </c>
      <c r="AY236" s="127"/>
      <c r="AZ236" s="57">
        <v>157</v>
      </c>
      <c r="BA236" s="57">
        <v>18</v>
      </c>
      <c r="BB236" s="62">
        <v>2831</v>
      </c>
      <c r="BC236" s="42">
        <f t="shared" si="7"/>
        <v>4.5944665160603464E-2</v>
      </c>
    </row>
    <row r="237" spans="2:55" x14ac:dyDescent="0.25">
      <c r="B237" s="57" t="s">
        <v>66</v>
      </c>
      <c r="D237" s="57" t="s">
        <v>856</v>
      </c>
      <c r="G237" s="125">
        <v>9806</v>
      </c>
      <c r="H237" s="126">
        <v>10099</v>
      </c>
      <c r="I237" s="60" t="s">
        <v>650</v>
      </c>
      <c r="J237" s="60" t="s">
        <v>150</v>
      </c>
      <c r="K237" s="60" t="s">
        <v>651</v>
      </c>
      <c r="L237" s="59">
        <v>43</v>
      </c>
      <c r="M237" s="57">
        <v>20</v>
      </c>
      <c r="N237" s="57" t="s">
        <v>69</v>
      </c>
      <c r="AF237" s="61">
        <v>48642.1</v>
      </c>
      <c r="AG237" s="61">
        <f>19877.27+19227</f>
        <v>39104.270000000004</v>
      </c>
      <c r="AY237" s="127"/>
      <c r="AZ237" s="57">
        <v>923</v>
      </c>
      <c r="BA237" s="57">
        <v>34</v>
      </c>
      <c r="BB237" s="62">
        <v>31382</v>
      </c>
      <c r="BC237" s="42">
        <f t="shared" si="7"/>
        <v>0.50930253693749838</v>
      </c>
    </row>
    <row r="238" spans="2:55" x14ac:dyDescent="0.25">
      <c r="B238" s="57" t="s">
        <v>66</v>
      </c>
      <c r="D238" s="57" t="s">
        <v>858</v>
      </c>
      <c r="G238" s="125">
        <v>12300</v>
      </c>
      <c r="H238" s="126">
        <v>12399</v>
      </c>
      <c r="I238" s="60" t="s">
        <v>652</v>
      </c>
      <c r="J238" s="60" t="s">
        <v>644</v>
      </c>
      <c r="K238" s="60" t="s">
        <v>75</v>
      </c>
      <c r="L238" s="59">
        <v>28</v>
      </c>
      <c r="M238" s="57">
        <v>20</v>
      </c>
      <c r="N238" s="57" t="s">
        <v>69</v>
      </c>
      <c r="AF238" s="61">
        <v>8188.6500000000005</v>
      </c>
      <c r="AG238" s="61" t="s">
        <v>874</v>
      </c>
      <c r="AY238" s="127"/>
      <c r="AZ238" s="57">
        <v>240</v>
      </c>
      <c r="BA238" s="57">
        <v>22</v>
      </c>
      <c r="BB238" s="62">
        <v>5283</v>
      </c>
      <c r="BC238" s="42">
        <f t="shared" si="7"/>
        <v>8.5738490301472306E-2</v>
      </c>
    </row>
    <row r="239" spans="2:55" x14ac:dyDescent="0.25">
      <c r="B239" s="57" t="s">
        <v>66</v>
      </c>
      <c r="D239" s="57" t="s">
        <v>856</v>
      </c>
      <c r="G239" s="125">
        <v>5100</v>
      </c>
      <c r="H239" s="126">
        <v>5299</v>
      </c>
      <c r="I239" s="60" t="s">
        <v>653</v>
      </c>
      <c r="J239" s="60" t="s">
        <v>650</v>
      </c>
      <c r="K239" s="60" t="s">
        <v>75</v>
      </c>
      <c r="L239" s="59">
        <v>39</v>
      </c>
      <c r="M239" s="57">
        <v>20</v>
      </c>
      <c r="N239" s="57" t="s">
        <v>69</v>
      </c>
      <c r="AF239" s="61">
        <v>13399.75</v>
      </c>
      <c r="AG239" s="61" t="s">
        <v>857</v>
      </c>
      <c r="AY239" s="127"/>
      <c r="AZ239" s="57">
        <v>480</v>
      </c>
      <c r="BA239" s="57">
        <v>18</v>
      </c>
      <c r="BB239" s="62">
        <v>8645</v>
      </c>
      <c r="BC239" s="42">
        <f t="shared" si="7"/>
        <v>0.1403008231414401</v>
      </c>
    </row>
    <row r="240" spans="2:55" x14ac:dyDescent="0.25">
      <c r="B240" s="57" t="s">
        <v>74</v>
      </c>
      <c r="E240" s="58"/>
      <c r="G240" s="142">
        <v>2000</v>
      </c>
      <c r="H240" s="143">
        <v>4000</v>
      </c>
      <c r="I240" s="83" t="s">
        <v>190</v>
      </c>
      <c r="J240" s="83" t="s">
        <v>191</v>
      </c>
      <c r="K240" s="83" t="s">
        <v>191</v>
      </c>
      <c r="L240" s="84">
        <v>62</v>
      </c>
      <c r="M240" s="85">
        <v>20</v>
      </c>
      <c r="N240" s="85" t="s">
        <v>102</v>
      </c>
      <c r="AB240" s="59">
        <v>0</v>
      </c>
      <c r="AF240" s="144">
        <v>245286.31049999999</v>
      </c>
      <c r="AY240" s="145" t="s">
        <v>192</v>
      </c>
      <c r="AZ240" s="86">
        <v>8744.61</v>
      </c>
      <c r="BA240" s="84">
        <v>17</v>
      </c>
      <c r="BB240" s="87">
        <v>148658.37</v>
      </c>
      <c r="BC240" s="42">
        <f t="shared" si="7"/>
        <v>2.4125959141543976</v>
      </c>
    </row>
    <row r="241" spans="2:55" x14ac:dyDescent="0.25">
      <c r="B241" s="57" t="s">
        <v>66</v>
      </c>
      <c r="D241" s="57" t="s">
        <v>858</v>
      </c>
      <c r="G241" s="125">
        <v>11400</v>
      </c>
      <c r="H241" s="126">
        <v>11799</v>
      </c>
      <c r="I241" s="60" t="s">
        <v>642</v>
      </c>
      <c r="J241" s="60" t="s">
        <v>644</v>
      </c>
      <c r="K241" s="60" t="s">
        <v>654</v>
      </c>
      <c r="L241" s="59">
        <v>54</v>
      </c>
      <c r="M241" s="57">
        <v>20</v>
      </c>
      <c r="N241" s="57" t="s">
        <v>69</v>
      </c>
      <c r="AF241" s="61">
        <v>62271.25</v>
      </c>
      <c r="AG241" s="61" t="s">
        <v>874</v>
      </c>
      <c r="AY241" s="127"/>
      <c r="AZ241" s="57">
        <v>1674</v>
      </c>
      <c r="BA241" s="57">
        <v>24</v>
      </c>
      <c r="BB241" s="62">
        <v>40175</v>
      </c>
      <c r="BC241" s="42">
        <f t="shared" si="7"/>
        <v>0.65200527122120955</v>
      </c>
    </row>
    <row r="242" spans="2:55" x14ac:dyDescent="0.25">
      <c r="B242" s="57" t="s">
        <v>66</v>
      </c>
      <c r="D242" s="57" t="s">
        <v>858</v>
      </c>
      <c r="G242" s="125">
        <v>4400</v>
      </c>
      <c r="H242" s="126">
        <v>4599</v>
      </c>
      <c r="I242" s="60" t="s">
        <v>644</v>
      </c>
      <c r="J242" s="60" t="s">
        <v>655</v>
      </c>
      <c r="K242" s="60" t="s">
        <v>654</v>
      </c>
      <c r="L242" s="59">
        <v>45</v>
      </c>
      <c r="M242" s="57">
        <v>20</v>
      </c>
      <c r="N242" s="57" t="s">
        <v>69</v>
      </c>
      <c r="AF242" s="61">
        <v>84561.8</v>
      </c>
      <c r="AG242" s="61">
        <v>41474.370000000003</v>
      </c>
      <c r="AY242" s="127"/>
      <c r="AZ242" s="57">
        <v>2273</v>
      </c>
      <c r="BA242" s="57">
        <v>24</v>
      </c>
      <c r="BB242" s="62">
        <v>54556</v>
      </c>
      <c r="BC242" s="42">
        <f t="shared" si="7"/>
        <v>0.88539638025499212</v>
      </c>
    </row>
    <row r="243" spans="2:55" x14ac:dyDescent="0.25">
      <c r="B243" s="57" t="s">
        <v>66</v>
      </c>
      <c r="D243" s="57" t="s">
        <v>856</v>
      </c>
      <c r="G243" s="125">
        <v>5400</v>
      </c>
      <c r="H243" s="126">
        <v>5499</v>
      </c>
      <c r="I243" s="60" t="s">
        <v>656</v>
      </c>
      <c r="J243" s="60" t="s">
        <v>651</v>
      </c>
      <c r="K243" s="60" t="s">
        <v>75</v>
      </c>
      <c r="L243" s="59">
        <v>38</v>
      </c>
      <c r="M243" s="57">
        <v>20</v>
      </c>
      <c r="N243" s="57" t="s">
        <v>69</v>
      </c>
      <c r="AF243" s="61">
        <v>4149.3500000000004</v>
      </c>
      <c r="AG243" s="61" t="s">
        <v>857</v>
      </c>
      <c r="AY243" s="127"/>
      <c r="AZ243" s="57">
        <v>149</v>
      </c>
      <c r="BA243" s="57">
        <v>18</v>
      </c>
      <c r="BB243" s="62">
        <v>2677</v>
      </c>
      <c r="BC243" s="42">
        <f t="shared" si="7"/>
        <v>4.3445379242294413E-2</v>
      </c>
    </row>
    <row r="244" spans="2:55" x14ac:dyDescent="0.25">
      <c r="B244" s="57" t="s">
        <v>66</v>
      </c>
      <c r="D244" s="57" t="s">
        <v>856</v>
      </c>
      <c r="G244" s="125">
        <v>5000</v>
      </c>
      <c r="H244" s="126">
        <v>5399</v>
      </c>
      <c r="I244" s="60" t="s">
        <v>651</v>
      </c>
      <c r="J244" s="60" t="s">
        <v>650</v>
      </c>
      <c r="K244" s="60" t="s">
        <v>657</v>
      </c>
      <c r="L244" s="59">
        <v>26</v>
      </c>
      <c r="M244" s="57">
        <v>20</v>
      </c>
      <c r="N244" s="57" t="s">
        <v>69</v>
      </c>
      <c r="AF244" s="61">
        <v>68736.3</v>
      </c>
      <c r="AG244" s="61" t="s">
        <v>857</v>
      </c>
      <c r="AY244" s="127"/>
      <c r="AZ244" s="57">
        <v>1958</v>
      </c>
      <c r="BA244" s="57">
        <v>23</v>
      </c>
      <c r="BB244" s="62">
        <v>44346</v>
      </c>
      <c r="BC244" s="42">
        <f t="shared" si="7"/>
        <v>0.71969696969696972</v>
      </c>
    </row>
    <row r="245" spans="2:55" x14ac:dyDescent="0.25">
      <c r="B245" s="57" t="s">
        <v>66</v>
      </c>
      <c r="D245" s="57" t="s">
        <v>856</v>
      </c>
      <c r="G245" s="125">
        <v>4600</v>
      </c>
      <c r="H245" s="126">
        <v>4699</v>
      </c>
      <c r="I245" s="60" t="s">
        <v>658</v>
      </c>
      <c r="J245" s="60" t="s">
        <v>642</v>
      </c>
      <c r="K245" s="60" t="s">
        <v>75</v>
      </c>
      <c r="L245" s="59">
        <v>58</v>
      </c>
      <c r="M245" s="57">
        <v>20</v>
      </c>
      <c r="N245" s="57" t="s">
        <v>69</v>
      </c>
      <c r="AF245" s="61">
        <v>10583.4</v>
      </c>
      <c r="AG245" s="61" t="s">
        <v>857</v>
      </c>
      <c r="AY245" s="127"/>
      <c r="AZ245" s="57">
        <v>310</v>
      </c>
      <c r="BA245" s="57">
        <v>22</v>
      </c>
      <c r="BB245" s="62">
        <v>6828</v>
      </c>
      <c r="BC245" s="42">
        <f t="shared" si="7"/>
        <v>0.11081249513126121</v>
      </c>
    </row>
    <row r="246" spans="2:55" x14ac:dyDescent="0.3">
      <c r="B246" s="57" t="s">
        <v>74</v>
      </c>
      <c r="D246" s="57" t="s">
        <v>916</v>
      </c>
      <c r="F246" s="57"/>
      <c r="G246" s="121"/>
      <c r="H246" s="122"/>
      <c r="I246" s="60" t="s">
        <v>917</v>
      </c>
      <c r="M246" s="57">
        <v>20</v>
      </c>
      <c r="AF246" s="61">
        <v>50000</v>
      </c>
      <c r="AH246" s="57"/>
      <c r="AJ246" s="57"/>
      <c r="AK246" s="57"/>
      <c r="AL246" s="57"/>
      <c r="AN246" s="57"/>
      <c r="AO246" s="57"/>
      <c r="AQ246" s="57"/>
      <c r="AR246" s="57"/>
      <c r="AT246" s="57"/>
      <c r="AU246" s="57"/>
      <c r="AY246" s="105"/>
      <c r="BB246" s="57"/>
      <c r="BC246" s="57"/>
    </row>
    <row r="247" spans="2:55" x14ac:dyDescent="0.25">
      <c r="B247" s="57" t="s">
        <v>66</v>
      </c>
      <c r="D247" s="57" t="s">
        <v>831</v>
      </c>
      <c r="G247" s="138">
        <v>4700</v>
      </c>
      <c r="H247" s="139">
        <v>4799</v>
      </c>
      <c r="I247" s="60" t="s">
        <v>659</v>
      </c>
      <c r="J247" s="60" t="s">
        <v>660</v>
      </c>
      <c r="K247" s="60" t="s">
        <v>661</v>
      </c>
      <c r="L247" s="59">
        <v>20</v>
      </c>
      <c r="M247" s="57">
        <v>21</v>
      </c>
      <c r="N247" s="57" t="s">
        <v>69</v>
      </c>
      <c r="AF247" s="61">
        <v>50263.4</v>
      </c>
      <c r="AG247" s="61" t="s">
        <v>908</v>
      </c>
      <c r="AY247" s="127"/>
      <c r="AZ247" s="57">
        <v>1158</v>
      </c>
      <c r="BA247" s="57">
        <v>28</v>
      </c>
      <c r="BB247" s="62">
        <v>32428</v>
      </c>
      <c r="BC247" s="42">
        <f t="shared" ref="BC247:BC276" si="8">BB247/(5280*11.67)</f>
        <v>0.52627820622679233</v>
      </c>
    </row>
    <row r="248" spans="2:55" x14ac:dyDescent="0.25">
      <c r="B248" s="57" t="s">
        <v>66</v>
      </c>
      <c r="D248" s="57" t="s">
        <v>831</v>
      </c>
      <c r="G248" s="138">
        <v>400</v>
      </c>
      <c r="H248" s="139">
        <v>599</v>
      </c>
      <c r="I248" s="60" t="s">
        <v>662</v>
      </c>
      <c r="J248" s="60" t="s">
        <v>663</v>
      </c>
      <c r="K248" s="60" t="s">
        <v>206</v>
      </c>
      <c r="L248" s="59">
        <v>14</v>
      </c>
      <c r="M248" s="57">
        <v>21</v>
      </c>
      <c r="N248" s="57" t="s">
        <v>69</v>
      </c>
      <c r="AF248" s="61">
        <v>27952.7</v>
      </c>
      <c r="AG248" s="61" t="s">
        <v>908</v>
      </c>
      <c r="AY248" s="127"/>
      <c r="AZ248" s="57">
        <v>897</v>
      </c>
      <c r="BA248" s="57">
        <v>20</v>
      </c>
      <c r="BB248" s="62">
        <v>18034</v>
      </c>
      <c r="BC248" s="42">
        <f t="shared" si="8"/>
        <v>0.29267611851159409</v>
      </c>
    </row>
    <row r="249" spans="2:55" x14ac:dyDescent="0.25">
      <c r="B249" s="57" t="s">
        <v>66</v>
      </c>
      <c r="D249" s="57" t="s">
        <v>832</v>
      </c>
      <c r="E249" s="58"/>
      <c r="F249" s="34"/>
      <c r="G249" s="121">
        <v>6900</v>
      </c>
      <c r="H249" s="122">
        <v>6999</v>
      </c>
      <c r="I249" s="67" t="s">
        <v>274</v>
      </c>
      <c r="J249" s="67" t="s">
        <v>275</v>
      </c>
      <c r="K249" s="67" t="s">
        <v>276</v>
      </c>
      <c r="L249" s="84">
        <v>41</v>
      </c>
      <c r="M249" s="57">
        <v>21</v>
      </c>
      <c r="N249" s="57" t="s">
        <v>69</v>
      </c>
      <c r="Q249" s="59"/>
      <c r="R249" s="59"/>
      <c r="S249" s="63"/>
      <c r="T249" s="59"/>
      <c r="V249" s="59"/>
      <c r="W249" s="61"/>
      <c r="X249" s="61"/>
      <c r="Y249" s="61"/>
      <c r="Z249" s="61"/>
      <c r="AA249" s="61"/>
      <c r="AC249" s="61"/>
      <c r="AD249" s="61"/>
      <c r="AF249" s="61">
        <v>8712.5500000000011</v>
      </c>
      <c r="AG249" s="106"/>
      <c r="AH249" s="34"/>
      <c r="AW249" s="61"/>
      <c r="AX249" s="61"/>
      <c r="AY249" s="124" t="s">
        <v>369</v>
      </c>
      <c r="AZ249" s="57">
        <v>312.261511855001</v>
      </c>
      <c r="BA249" s="57">
        <v>18</v>
      </c>
      <c r="BB249" s="62">
        <v>5621</v>
      </c>
      <c r="BC249" s="42">
        <f t="shared" si="8"/>
        <v>9.1223936018280494E-2</v>
      </c>
    </row>
    <row r="250" spans="2:55" x14ac:dyDescent="0.3">
      <c r="B250" s="30" t="s">
        <v>66</v>
      </c>
      <c r="C250" s="30"/>
      <c r="D250" s="30" t="s">
        <v>163</v>
      </c>
      <c r="E250" s="31">
        <v>43282</v>
      </c>
      <c r="F250" s="40"/>
      <c r="G250" s="151">
        <v>200</v>
      </c>
      <c r="H250" s="152">
        <v>499</v>
      </c>
      <c r="I250" s="33" t="s">
        <v>152</v>
      </c>
      <c r="J250" s="33" t="s">
        <v>107</v>
      </c>
      <c r="K250" s="33" t="s">
        <v>153</v>
      </c>
      <c r="L250" s="37">
        <v>51.000785790292213</v>
      </c>
      <c r="M250" s="30">
        <v>21</v>
      </c>
      <c r="N250" s="57" t="s">
        <v>69</v>
      </c>
      <c r="AB250" s="59">
        <v>6</v>
      </c>
      <c r="AF250" s="61">
        <v>91627.5</v>
      </c>
      <c r="AI250" s="57" t="s">
        <v>97</v>
      </c>
      <c r="AK250" s="61">
        <v>91627.5</v>
      </c>
      <c r="AL250" s="61" t="str">
        <f>IF(AG250="","",AG250)</f>
        <v/>
      </c>
      <c r="AY250" s="128" t="s">
        <v>154</v>
      </c>
      <c r="AZ250" s="62">
        <v>2545.255317786271</v>
      </c>
      <c r="BA250" s="62">
        <v>23.999556969054293</v>
      </c>
      <c r="BB250" s="41">
        <v>61085</v>
      </c>
      <c r="BC250" s="42">
        <f t="shared" si="8"/>
        <v>0.99135636571369223</v>
      </c>
    </row>
    <row r="251" spans="2:55" x14ac:dyDescent="0.3">
      <c r="B251" s="30" t="s">
        <v>66</v>
      </c>
      <c r="C251" s="30"/>
      <c r="D251" s="30" t="s">
        <v>163</v>
      </c>
      <c r="E251" s="31">
        <v>43282</v>
      </c>
      <c r="F251" s="40"/>
      <c r="G251" s="151">
        <v>400</v>
      </c>
      <c r="H251" s="152">
        <v>599</v>
      </c>
      <c r="I251" s="33" t="s">
        <v>155</v>
      </c>
      <c r="J251" s="33" t="s">
        <v>152</v>
      </c>
      <c r="K251" s="33" t="s">
        <v>75</v>
      </c>
      <c r="L251" s="37">
        <v>29.241756905965417</v>
      </c>
      <c r="M251" s="30">
        <v>21</v>
      </c>
      <c r="N251" s="57" t="s">
        <v>69</v>
      </c>
      <c r="AB251" s="57">
        <v>0</v>
      </c>
      <c r="AF251" s="61">
        <v>71077.679999999993</v>
      </c>
      <c r="AI251" s="57" t="s">
        <v>97</v>
      </c>
      <c r="AK251" s="61">
        <v>71077.679999999993</v>
      </c>
      <c r="AL251" s="61" t="str">
        <f>IF(AG251="","",AG251)</f>
        <v/>
      </c>
      <c r="AY251" s="128"/>
      <c r="AZ251" s="57">
        <v>1974.3799999999999</v>
      </c>
      <c r="BA251" s="57">
        <v>24</v>
      </c>
      <c r="BB251" s="41">
        <v>47385.119999999995</v>
      </c>
      <c r="BC251" s="42">
        <f t="shared" si="8"/>
        <v>0.76901924125574506</v>
      </c>
    </row>
    <row r="252" spans="2:55" x14ac:dyDescent="0.25">
      <c r="B252" s="57" t="s">
        <v>66</v>
      </c>
      <c r="D252" s="57" t="s">
        <v>831</v>
      </c>
      <c r="G252" s="138">
        <v>500</v>
      </c>
      <c r="H252" s="139">
        <v>599</v>
      </c>
      <c r="I252" s="60" t="s">
        <v>664</v>
      </c>
      <c r="J252" s="60" t="s">
        <v>665</v>
      </c>
      <c r="K252" s="60" t="s">
        <v>661</v>
      </c>
      <c r="L252" s="59">
        <v>25</v>
      </c>
      <c r="M252" s="57">
        <v>21</v>
      </c>
      <c r="N252" s="57" t="s">
        <v>69</v>
      </c>
      <c r="AF252" s="61">
        <v>52331.1</v>
      </c>
      <c r="AG252" s="61" t="s">
        <v>908</v>
      </c>
      <c r="AY252" s="127"/>
      <c r="AZ252" s="57">
        <v>1407</v>
      </c>
      <c r="BA252" s="57">
        <v>24</v>
      </c>
      <c r="BB252" s="62">
        <v>33762</v>
      </c>
      <c r="BC252" s="42">
        <f t="shared" si="8"/>
        <v>0.54792786476591104</v>
      </c>
    </row>
    <row r="253" spans="2:55" x14ac:dyDescent="0.3">
      <c r="B253" s="30"/>
      <c r="C253" s="30"/>
      <c r="D253" s="30"/>
      <c r="E253" s="31">
        <v>42917</v>
      </c>
      <c r="F253" s="32"/>
      <c r="G253" s="121"/>
      <c r="H253" s="122"/>
      <c r="I253" s="33" t="s">
        <v>114</v>
      </c>
      <c r="J253" s="33" t="s">
        <v>115</v>
      </c>
      <c r="K253" s="33" t="s">
        <v>75</v>
      </c>
      <c r="L253" s="37"/>
      <c r="M253" s="30">
        <v>21</v>
      </c>
      <c r="N253" s="30" t="s">
        <v>69</v>
      </c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6">
        <v>27956</v>
      </c>
      <c r="AG253" s="36"/>
      <c r="AH253" s="32"/>
      <c r="AI253" s="57" t="s">
        <v>142</v>
      </c>
      <c r="AJ253" s="37"/>
      <c r="AK253" s="36"/>
      <c r="AL253" s="36"/>
      <c r="AM253" s="30"/>
      <c r="AN253" s="36"/>
      <c r="AO253" s="36"/>
      <c r="AP253" s="30"/>
      <c r="AQ253" s="36"/>
      <c r="AR253" s="36"/>
      <c r="AS253" s="30"/>
      <c r="AT253" s="36"/>
      <c r="AU253" s="36"/>
      <c r="AV253" s="30"/>
      <c r="AW253" s="30"/>
      <c r="AX253" s="30"/>
      <c r="AY253" s="153" t="s">
        <v>166</v>
      </c>
      <c r="AZ253" s="30"/>
      <c r="BA253" s="30"/>
      <c r="BB253" s="41">
        <v>16943</v>
      </c>
      <c r="BC253" s="42">
        <f t="shared" si="8"/>
        <v>0.27497013840201501</v>
      </c>
    </row>
    <row r="254" spans="2:55" x14ac:dyDescent="0.3">
      <c r="B254" s="30"/>
      <c r="C254" s="30"/>
      <c r="D254" s="30"/>
      <c r="E254" s="31">
        <v>42917</v>
      </c>
      <c r="F254" s="32"/>
      <c r="G254" s="121"/>
      <c r="H254" s="122"/>
      <c r="I254" s="33" t="s">
        <v>109</v>
      </c>
      <c r="J254" s="33" t="s">
        <v>110</v>
      </c>
      <c r="K254" s="33" t="s">
        <v>111</v>
      </c>
      <c r="L254" s="37"/>
      <c r="M254" s="30">
        <v>21</v>
      </c>
      <c r="N254" s="30" t="s">
        <v>69</v>
      </c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6">
        <v>57107</v>
      </c>
      <c r="AG254" s="36"/>
      <c r="AH254" s="32"/>
      <c r="AI254" s="30" t="s">
        <v>112</v>
      </c>
      <c r="AJ254" s="37" t="s">
        <v>113</v>
      </c>
      <c r="AK254" s="36">
        <v>50000</v>
      </c>
      <c r="AL254" s="36"/>
      <c r="AM254" s="30"/>
      <c r="AN254" s="36"/>
      <c r="AO254" s="36"/>
      <c r="AP254" s="30"/>
      <c r="AQ254" s="36"/>
      <c r="AR254" s="36"/>
      <c r="AS254" s="30"/>
      <c r="AT254" s="36"/>
      <c r="AU254" s="36"/>
      <c r="AV254" s="30"/>
      <c r="AW254" s="30"/>
      <c r="AX254" s="30"/>
      <c r="AY254" s="153" t="s">
        <v>166</v>
      </c>
      <c r="AZ254" s="30"/>
      <c r="BA254" s="30"/>
      <c r="BB254" s="41">
        <v>34610</v>
      </c>
      <c r="BC254" s="42">
        <f t="shared" si="8"/>
        <v>0.56169016644595049</v>
      </c>
    </row>
    <row r="255" spans="2:55" ht="14.4" thickBot="1" x14ac:dyDescent="0.35">
      <c r="B255" s="30" t="s">
        <v>66</v>
      </c>
      <c r="C255" s="30"/>
      <c r="D255" s="30" t="s">
        <v>163</v>
      </c>
      <c r="E255" s="31">
        <v>43282</v>
      </c>
      <c r="F255" s="40"/>
      <c r="G255" s="151">
        <v>6700</v>
      </c>
      <c r="H255" s="152">
        <v>6799</v>
      </c>
      <c r="I255" s="33" t="s">
        <v>156</v>
      </c>
      <c r="J255" s="33" t="s">
        <v>152</v>
      </c>
      <c r="K255" s="33" t="s">
        <v>155</v>
      </c>
      <c r="L255" s="37">
        <v>2</v>
      </c>
      <c r="M255" s="30">
        <v>21</v>
      </c>
      <c r="N255" s="57" t="s">
        <v>69</v>
      </c>
      <c r="AB255" s="59">
        <v>0</v>
      </c>
      <c r="AF255" s="61">
        <v>14709.600000000002</v>
      </c>
      <c r="AI255" s="57" t="s">
        <v>97</v>
      </c>
      <c r="AK255" s="61">
        <v>14709.600000000002</v>
      </c>
      <c r="AL255" s="61" t="str">
        <f>IF(AG255="","",AG255)</f>
        <v/>
      </c>
      <c r="AY255" s="128"/>
      <c r="AZ255" s="62">
        <v>408.6</v>
      </c>
      <c r="BA255" s="62">
        <v>24.000000000000004</v>
      </c>
      <c r="BB255" s="41">
        <v>9806.4000000000015</v>
      </c>
      <c r="BC255" s="42">
        <f t="shared" si="8"/>
        <v>0.15914933395653194</v>
      </c>
    </row>
    <row r="256" spans="2:55" x14ac:dyDescent="0.3">
      <c r="B256" s="30" t="s">
        <v>66</v>
      </c>
      <c r="C256" s="30"/>
      <c r="D256" s="30" t="s">
        <v>163</v>
      </c>
      <c r="E256" s="31">
        <v>43282</v>
      </c>
      <c r="F256" s="40"/>
      <c r="G256" s="218">
        <v>6500</v>
      </c>
      <c r="H256" s="219">
        <v>6699</v>
      </c>
      <c r="I256" s="33" t="s">
        <v>156</v>
      </c>
      <c r="J256" s="33" t="s">
        <v>152</v>
      </c>
      <c r="K256" s="33" t="s">
        <v>157</v>
      </c>
      <c r="L256" s="37">
        <v>53.977723345801195</v>
      </c>
      <c r="M256" s="30">
        <v>21</v>
      </c>
      <c r="N256" s="57" t="s">
        <v>69</v>
      </c>
      <c r="AB256" s="57">
        <v>4</v>
      </c>
      <c r="AF256" s="61">
        <v>45316.5</v>
      </c>
      <c r="AI256" s="57" t="s">
        <v>97</v>
      </c>
      <c r="AK256" s="61">
        <v>45316.5</v>
      </c>
      <c r="AL256" s="61" t="str">
        <f>IF(AG256="","",AG256)</f>
        <v/>
      </c>
      <c r="AY256" s="128"/>
      <c r="AZ256" s="57">
        <v>1316.5660123774539</v>
      </c>
      <c r="BA256" s="57">
        <v>22.94681749033229</v>
      </c>
      <c r="BB256" s="41">
        <v>30211</v>
      </c>
      <c r="BC256" s="42">
        <f t="shared" si="8"/>
        <v>0.49029822648074578</v>
      </c>
    </row>
    <row r="257" spans="2:55" x14ac:dyDescent="0.25">
      <c r="B257" s="57" t="s">
        <v>66</v>
      </c>
      <c r="D257" s="57" t="s">
        <v>832</v>
      </c>
      <c r="F257" s="57"/>
      <c r="G257" s="121">
        <v>200</v>
      </c>
      <c r="H257" s="122">
        <v>399</v>
      </c>
      <c r="I257" s="60" t="s">
        <v>276</v>
      </c>
      <c r="J257" s="60" t="s">
        <v>275</v>
      </c>
      <c r="K257" s="60" t="s">
        <v>277</v>
      </c>
      <c r="L257" s="84">
        <v>52.759037111334003</v>
      </c>
      <c r="M257" s="57">
        <v>21</v>
      </c>
      <c r="N257" s="57" t="s">
        <v>69</v>
      </c>
      <c r="AF257" s="61">
        <v>38633.75</v>
      </c>
      <c r="AH257" s="57"/>
      <c r="AQ257" s="57"/>
      <c r="AR257" s="57"/>
      <c r="AT257" s="57"/>
      <c r="AU257" s="57"/>
      <c r="AY257" s="124" t="s">
        <v>370</v>
      </c>
      <c r="AZ257" s="57">
        <v>1704.5485143992798</v>
      </c>
      <c r="BA257" s="57">
        <v>14.622640417356566</v>
      </c>
      <c r="BB257" s="62">
        <v>24925</v>
      </c>
      <c r="BC257" s="42">
        <f t="shared" si="8"/>
        <v>0.40451104879125444</v>
      </c>
    </row>
    <row r="258" spans="2:55" x14ac:dyDescent="0.25">
      <c r="B258" s="57" t="s">
        <v>66</v>
      </c>
      <c r="D258" s="57" t="s">
        <v>831</v>
      </c>
      <c r="G258" s="138">
        <v>4800</v>
      </c>
      <c r="H258" s="139">
        <v>5099</v>
      </c>
      <c r="I258" s="60" t="s">
        <v>206</v>
      </c>
      <c r="J258" s="60" t="s">
        <v>659</v>
      </c>
      <c r="K258" s="60" t="s">
        <v>663</v>
      </c>
      <c r="L258" s="59">
        <v>55</v>
      </c>
      <c r="M258" s="57">
        <v>21</v>
      </c>
      <c r="N258" s="57" t="s">
        <v>69</v>
      </c>
      <c r="AF258" s="61">
        <v>103527.6</v>
      </c>
      <c r="AG258" s="61" t="s">
        <v>908</v>
      </c>
      <c r="AY258" s="127"/>
      <c r="AZ258" s="57">
        <v>2450</v>
      </c>
      <c r="BA258" s="57">
        <v>27</v>
      </c>
      <c r="BB258" s="62">
        <v>66792</v>
      </c>
      <c r="BC258" s="42">
        <f t="shared" si="8"/>
        <v>1.0839760068551842</v>
      </c>
    </row>
    <row r="259" spans="2:55" x14ac:dyDescent="0.25">
      <c r="B259" s="57" t="s">
        <v>66</v>
      </c>
      <c r="D259" s="57" t="s">
        <v>831</v>
      </c>
      <c r="G259" s="138">
        <v>4800</v>
      </c>
      <c r="H259" s="139">
        <v>4999</v>
      </c>
      <c r="I259" s="60" t="s">
        <v>118</v>
      </c>
      <c r="J259" s="60" t="s">
        <v>659</v>
      </c>
      <c r="K259" s="60" t="s">
        <v>662</v>
      </c>
      <c r="L259" s="59">
        <v>51</v>
      </c>
      <c r="M259" s="57">
        <v>21</v>
      </c>
      <c r="N259" s="57" t="s">
        <v>69</v>
      </c>
      <c r="AF259" s="61">
        <v>66095.100000000006</v>
      </c>
      <c r="AG259" s="61" t="s">
        <v>908</v>
      </c>
      <c r="AY259" s="127"/>
      <c r="AZ259" s="57">
        <v>1653</v>
      </c>
      <c r="BA259" s="57">
        <v>26</v>
      </c>
      <c r="BB259" s="62">
        <v>42642</v>
      </c>
      <c r="BC259" s="42">
        <f t="shared" si="8"/>
        <v>0.69204253330217347</v>
      </c>
    </row>
    <row r="260" spans="2:55" x14ac:dyDescent="0.25">
      <c r="B260" s="57" t="s">
        <v>66</v>
      </c>
      <c r="D260" s="30" t="s">
        <v>831</v>
      </c>
      <c r="E260" s="30"/>
      <c r="F260" s="40"/>
      <c r="G260" s="198">
        <v>500</v>
      </c>
      <c r="H260" s="199">
        <v>599</v>
      </c>
      <c r="I260" s="33" t="s">
        <v>665</v>
      </c>
      <c r="J260" s="60" t="s">
        <v>664</v>
      </c>
      <c r="K260" s="60" t="s">
        <v>661</v>
      </c>
      <c r="L260" s="59">
        <v>24</v>
      </c>
      <c r="M260" s="57">
        <v>21</v>
      </c>
      <c r="N260" s="57" t="s">
        <v>69</v>
      </c>
      <c r="AF260" s="61">
        <v>41704.300000000003</v>
      </c>
      <c r="AG260" s="61" t="s">
        <v>908</v>
      </c>
      <c r="AY260" s="127"/>
      <c r="AZ260" s="57">
        <v>1121</v>
      </c>
      <c r="BA260" s="57">
        <v>24</v>
      </c>
      <c r="BB260" s="62">
        <v>26906</v>
      </c>
      <c r="BC260" s="42">
        <f t="shared" si="8"/>
        <v>0.43666095401313909</v>
      </c>
    </row>
    <row r="261" spans="2:55" x14ac:dyDescent="0.25">
      <c r="B261" s="57" t="s">
        <v>66</v>
      </c>
      <c r="D261" s="57" t="s">
        <v>831</v>
      </c>
      <c r="F261" s="57"/>
      <c r="G261" s="138">
        <v>115</v>
      </c>
      <c r="H261" s="139">
        <v>499</v>
      </c>
      <c r="I261" s="60" t="s">
        <v>193</v>
      </c>
      <c r="J261" s="60" t="s">
        <v>108</v>
      </c>
      <c r="K261" s="60" t="s">
        <v>242</v>
      </c>
      <c r="L261" s="59">
        <v>44.191383837714412</v>
      </c>
      <c r="M261" s="57">
        <v>21</v>
      </c>
      <c r="N261" s="57" t="s">
        <v>69</v>
      </c>
      <c r="AF261" s="61">
        <v>48178.618999999962</v>
      </c>
      <c r="AG261" s="61" t="s">
        <v>908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1422.2999999999988</v>
      </c>
      <c r="BA261" s="57">
        <v>22</v>
      </c>
      <c r="BB261" s="57">
        <v>31082.979999999974</v>
      </c>
      <c r="BC261" s="42">
        <f t="shared" si="8"/>
        <v>0.50444970268235012</v>
      </c>
    </row>
    <row r="262" spans="2:55" x14ac:dyDescent="0.25">
      <c r="B262" s="57" t="s">
        <v>66</v>
      </c>
      <c r="D262" s="57" t="s">
        <v>831</v>
      </c>
      <c r="G262" s="138">
        <v>300</v>
      </c>
      <c r="H262" s="139">
        <v>599</v>
      </c>
      <c r="I262" s="60" t="s">
        <v>663</v>
      </c>
      <c r="J262" s="60" t="s">
        <v>661</v>
      </c>
      <c r="K262" s="60" t="s">
        <v>203</v>
      </c>
      <c r="L262" s="59">
        <v>45</v>
      </c>
      <c r="M262" s="57">
        <v>21</v>
      </c>
      <c r="N262" s="57" t="s">
        <v>69</v>
      </c>
      <c r="AF262" s="61">
        <v>89424.150000000009</v>
      </c>
      <c r="AG262" s="61">
        <v>115529.16</v>
      </c>
      <c r="AY262" s="127"/>
      <c r="AZ262" s="57">
        <v>1950</v>
      </c>
      <c r="BA262" s="57">
        <v>30</v>
      </c>
      <c r="BB262" s="62">
        <v>57693</v>
      </c>
      <c r="BC262" s="42">
        <f t="shared" si="8"/>
        <v>0.93630715899353434</v>
      </c>
    </row>
    <row r="263" spans="2:55" x14ac:dyDescent="0.25">
      <c r="B263" s="22" t="s">
        <v>74</v>
      </c>
      <c r="C263" s="22"/>
      <c r="D263" s="22" t="s">
        <v>783</v>
      </c>
      <c r="E263" s="22"/>
      <c r="F263" s="22"/>
      <c r="G263" s="168">
        <v>7500</v>
      </c>
      <c r="H263" s="169">
        <v>9849</v>
      </c>
      <c r="I263" s="28" t="s">
        <v>666</v>
      </c>
      <c r="J263" s="28" t="s">
        <v>94</v>
      </c>
      <c r="K263" s="28" t="s">
        <v>195</v>
      </c>
      <c r="L263" s="29">
        <v>40</v>
      </c>
      <c r="M263" s="22">
        <v>22</v>
      </c>
      <c r="N263" s="22" t="s">
        <v>102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638144.1</v>
      </c>
      <c r="AG263" s="43">
        <v>683469.75</v>
      </c>
      <c r="AH263" s="22" t="s">
        <v>810</v>
      </c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183" t="s">
        <v>667</v>
      </c>
      <c r="AZ263" s="22">
        <v>20702.229070531808</v>
      </c>
      <c r="BA263" s="22">
        <v>18.68175637910014</v>
      </c>
      <c r="BB263" s="22">
        <v>386754</v>
      </c>
      <c r="BC263" s="185">
        <f t="shared" si="8"/>
        <v>6.276680688634416</v>
      </c>
    </row>
    <row r="264" spans="2:55" x14ac:dyDescent="0.25">
      <c r="B264" s="22" t="s">
        <v>74</v>
      </c>
      <c r="C264" s="22"/>
      <c r="D264" s="22" t="s">
        <v>784</v>
      </c>
      <c r="E264" s="22"/>
      <c r="F264" s="22"/>
      <c r="G264" s="220">
        <v>9900</v>
      </c>
      <c r="H264" s="221">
        <v>10499</v>
      </c>
      <c r="I264" s="28" t="s">
        <v>679</v>
      </c>
      <c r="J264" s="28" t="s">
        <v>680</v>
      </c>
      <c r="K264" s="28" t="s">
        <v>681</v>
      </c>
      <c r="L264" s="29">
        <v>20</v>
      </c>
      <c r="M264" s="22">
        <v>22</v>
      </c>
      <c r="N264" s="22" t="s">
        <v>102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43">
        <v>102677.84999999999</v>
      </c>
      <c r="AG264" s="43">
        <v>87814.62</v>
      </c>
      <c r="AH264" s="22" t="s">
        <v>810</v>
      </c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181"/>
      <c r="AZ264" s="22">
        <v>3889.3638534799047</v>
      </c>
      <c r="BA264" s="22">
        <v>15.99978874291287</v>
      </c>
      <c r="BB264" s="22">
        <v>62229</v>
      </c>
      <c r="BC264" s="185">
        <f t="shared" si="8"/>
        <v>1.0099224896782737</v>
      </c>
    </row>
    <row r="265" spans="2:55" x14ac:dyDescent="0.3">
      <c r="B265" s="22" t="s">
        <v>74</v>
      </c>
      <c r="C265" s="22"/>
      <c r="D265" s="22" t="s">
        <v>782</v>
      </c>
      <c r="E265" s="22"/>
      <c r="F265" s="27"/>
      <c r="G265" s="214">
        <v>9900</v>
      </c>
      <c r="H265" s="215">
        <v>11699</v>
      </c>
      <c r="I265" s="28" t="s">
        <v>278</v>
      </c>
      <c r="J265" s="28" t="s">
        <v>94</v>
      </c>
      <c r="K265" s="28" t="s">
        <v>116</v>
      </c>
      <c r="L265" s="184">
        <v>72.774033063006868</v>
      </c>
      <c r="M265" s="22">
        <v>22</v>
      </c>
      <c r="N265" s="22" t="s">
        <v>102</v>
      </c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43">
        <v>100000</v>
      </c>
      <c r="AG265" s="43">
        <f>319266.48+-13300+6998.32</f>
        <v>312964.8</v>
      </c>
      <c r="AH265" s="27" t="s">
        <v>801</v>
      </c>
      <c r="AI265" s="22"/>
      <c r="AJ265" s="29"/>
      <c r="AK265" s="43"/>
      <c r="AL265" s="43"/>
      <c r="AM265" s="22"/>
      <c r="AN265" s="43"/>
      <c r="AO265" s="43"/>
      <c r="AP265" s="22"/>
      <c r="AQ265" s="43"/>
      <c r="AR265" s="43"/>
      <c r="AS265" s="22"/>
      <c r="AT265" s="43"/>
      <c r="AU265" s="43"/>
      <c r="AV265" s="22"/>
      <c r="AW265" s="22"/>
      <c r="AX265" s="22"/>
      <c r="AY265" s="175" t="s">
        <v>371</v>
      </c>
      <c r="AZ265" s="57">
        <v>9967.872099744267</v>
      </c>
      <c r="BA265" s="57">
        <v>19.298000423273404</v>
      </c>
      <c r="BB265" s="62">
        <v>192360</v>
      </c>
      <c r="BC265" s="42">
        <f t="shared" si="8"/>
        <v>3.1218353197787647</v>
      </c>
    </row>
    <row r="266" spans="2:55" ht="14.4" thickBot="1" x14ac:dyDescent="0.3">
      <c r="B266" s="57" t="s">
        <v>66</v>
      </c>
      <c r="D266" s="57" t="s">
        <v>880</v>
      </c>
      <c r="F266" s="57"/>
      <c r="G266" s="160">
        <v>8100</v>
      </c>
      <c r="H266" s="161">
        <v>8299</v>
      </c>
      <c r="I266" s="60" t="s">
        <v>668</v>
      </c>
      <c r="J266" s="60" t="s">
        <v>75</v>
      </c>
      <c r="K266" s="60" t="s">
        <v>75</v>
      </c>
      <c r="L266" s="59">
        <v>52</v>
      </c>
      <c r="M266" s="57">
        <v>22</v>
      </c>
      <c r="N266" s="57" t="s">
        <v>69</v>
      </c>
      <c r="AF266" s="61">
        <v>24711.65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688.77197820072388</v>
      </c>
      <c r="BA266" s="57">
        <v>23.146992770594167</v>
      </c>
      <c r="BB266" s="57">
        <v>15943</v>
      </c>
      <c r="BC266" s="42">
        <f t="shared" si="8"/>
        <v>0.25874100906234582</v>
      </c>
    </row>
    <row r="267" spans="2:55" x14ac:dyDescent="0.25">
      <c r="B267" s="57" t="s">
        <v>66</v>
      </c>
      <c r="D267" s="57" t="s">
        <v>880</v>
      </c>
      <c r="F267" s="57"/>
      <c r="G267" s="162">
        <v>6200</v>
      </c>
      <c r="H267" s="163">
        <v>6299</v>
      </c>
      <c r="I267" s="60" t="s">
        <v>669</v>
      </c>
      <c r="J267" s="60" t="s">
        <v>670</v>
      </c>
      <c r="K267" s="60" t="s">
        <v>668</v>
      </c>
      <c r="L267" s="59">
        <v>28</v>
      </c>
      <c r="M267" s="57">
        <v>22</v>
      </c>
      <c r="N267" s="57" t="s">
        <v>69</v>
      </c>
      <c r="AF267" s="61">
        <v>22909</v>
      </c>
      <c r="AG267" s="61">
        <v>79426.350000000006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641.12385143677307</v>
      </c>
      <c r="BA267" s="57">
        <v>23.053268049344421</v>
      </c>
      <c r="BB267" s="57">
        <v>14780</v>
      </c>
      <c r="BC267" s="42">
        <f t="shared" si="8"/>
        <v>0.23986653164031058</v>
      </c>
    </row>
    <row r="268" spans="2:55" x14ac:dyDescent="0.25">
      <c r="B268" s="57" t="s">
        <v>66</v>
      </c>
      <c r="D268" s="57" t="s">
        <v>880</v>
      </c>
      <c r="F268" s="57"/>
      <c r="G268" s="164">
        <v>8100</v>
      </c>
      <c r="H268" s="165">
        <v>8199</v>
      </c>
      <c r="I268" s="60" t="s">
        <v>671</v>
      </c>
      <c r="J268" s="60" t="s">
        <v>672</v>
      </c>
      <c r="K268" s="60" t="s">
        <v>75</v>
      </c>
      <c r="L268" s="59">
        <v>46</v>
      </c>
      <c r="M268" s="57">
        <v>22</v>
      </c>
      <c r="N268" s="57" t="s">
        <v>69</v>
      </c>
      <c r="AF268" s="61">
        <v>28117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907.00719957110903</v>
      </c>
      <c r="BA268" s="57">
        <v>20</v>
      </c>
      <c r="BB268" s="57">
        <v>18140</v>
      </c>
      <c r="BC268" s="42">
        <f t="shared" si="8"/>
        <v>0.29439640622159902</v>
      </c>
    </row>
    <row r="269" spans="2:55" x14ac:dyDescent="0.25">
      <c r="B269" s="57" t="s">
        <v>66</v>
      </c>
      <c r="D269" s="57" t="s">
        <v>880</v>
      </c>
      <c r="F269" s="57"/>
      <c r="G269" s="138">
        <v>7800</v>
      </c>
      <c r="H269" s="139">
        <v>8299</v>
      </c>
      <c r="I269" s="60" t="s">
        <v>670</v>
      </c>
      <c r="J269" s="60" t="s">
        <v>673</v>
      </c>
      <c r="K269" s="60" t="s">
        <v>75</v>
      </c>
      <c r="L269" s="59">
        <v>38</v>
      </c>
      <c r="M269" s="57">
        <v>22</v>
      </c>
      <c r="N269" s="57" t="s">
        <v>69</v>
      </c>
      <c r="AF269" s="61">
        <v>99939.35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2782.6885884230901</v>
      </c>
      <c r="BA269" s="57">
        <v>23.170756608643082</v>
      </c>
      <c r="BB269" s="57">
        <v>64477</v>
      </c>
      <c r="BC269" s="42">
        <f t="shared" si="8"/>
        <v>1.0464055724338501</v>
      </c>
    </row>
    <row r="270" spans="2:55" x14ac:dyDescent="0.25">
      <c r="B270" s="57" t="s">
        <v>66</v>
      </c>
      <c r="D270" s="57" t="s">
        <v>880</v>
      </c>
      <c r="F270" s="57"/>
      <c r="G270" s="138">
        <v>7800</v>
      </c>
      <c r="H270" s="139">
        <v>7899</v>
      </c>
      <c r="I270" s="60" t="s">
        <v>674</v>
      </c>
      <c r="J270" s="60" t="s">
        <v>675</v>
      </c>
      <c r="K270" s="60" t="s">
        <v>670</v>
      </c>
      <c r="L270" s="59">
        <v>28</v>
      </c>
      <c r="M270" s="57">
        <v>22</v>
      </c>
      <c r="N270" s="57" t="s">
        <v>69</v>
      </c>
      <c r="AF270" s="61">
        <v>20301.900000000001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467.77450577968602</v>
      </c>
      <c r="BA270" s="57">
        <v>28</v>
      </c>
      <c r="BB270" s="57">
        <v>13098</v>
      </c>
      <c r="BC270" s="42">
        <f t="shared" si="8"/>
        <v>0.21256913609098699</v>
      </c>
    </row>
    <row r="271" spans="2:55" x14ac:dyDescent="0.25">
      <c r="B271" s="57" t="s">
        <v>66</v>
      </c>
      <c r="D271" s="57" t="s">
        <v>880</v>
      </c>
      <c r="F271" s="57"/>
      <c r="G271" s="138">
        <v>6300</v>
      </c>
      <c r="H271" s="139">
        <v>6399</v>
      </c>
      <c r="I271" s="60" t="s">
        <v>676</v>
      </c>
      <c r="J271" s="60" t="s">
        <v>668</v>
      </c>
      <c r="K271" s="60" t="s">
        <v>673</v>
      </c>
      <c r="L271" s="59">
        <v>33</v>
      </c>
      <c r="M271" s="57">
        <v>22</v>
      </c>
      <c r="N271" s="57" t="s">
        <v>69</v>
      </c>
      <c r="AF271" s="61">
        <v>17727.350000000002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476.52437535020698</v>
      </c>
      <c r="BA271" s="57">
        <v>24</v>
      </c>
      <c r="BB271" s="57">
        <v>11437</v>
      </c>
      <c r="BC271" s="42">
        <f t="shared" si="8"/>
        <v>0.18561255225779646</v>
      </c>
    </row>
    <row r="272" spans="2:55" x14ac:dyDescent="0.25">
      <c r="B272" s="57" t="s">
        <v>66</v>
      </c>
      <c r="D272" s="57" t="s">
        <v>880</v>
      </c>
      <c r="F272" s="57"/>
      <c r="G272" s="138">
        <v>8100</v>
      </c>
      <c r="H272" s="139">
        <v>8199</v>
      </c>
      <c r="I272" s="60" t="s">
        <v>677</v>
      </c>
      <c r="J272" s="60" t="s">
        <v>672</v>
      </c>
      <c r="K272" s="60" t="s">
        <v>75</v>
      </c>
      <c r="L272" s="59">
        <v>50</v>
      </c>
      <c r="M272" s="57">
        <v>22</v>
      </c>
      <c r="N272" s="57" t="s">
        <v>69</v>
      </c>
      <c r="AF272" s="61">
        <v>14196.45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457.96296427922903</v>
      </c>
      <c r="BA272" s="57">
        <v>20</v>
      </c>
      <c r="BB272" s="57">
        <v>9159</v>
      </c>
      <c r="BC272" s="42">
        <f t="shared" si="8"/>
        <v>0.14864259562203008</v>
      </c>
    </row>
    <row r="273" spans="2:55" x14ac:dyDescent="0.25">
      <c r="B273" s="57" t="s">
        <v>66</v>
      </c>
      <c r="D273" s="57" t="s">
        <v>880</v>
      </c>
      <c r="F273" s="57"/>
      <c r="G273" s="138">
        <v>5900</v>
      </c>
      <c r="H273" s="139">
        <v>6599</v>
      </c>
      <c r="I273" s="60" t="s">
        <v>672</v>
      </c>
      <c r="J273" s="60" t="s">
        <v>75</v>
      </c>
      <c r="K273" s="60" t="s">
        <v>670</v>
      </c>
      <c r="L273" s="59">
        <v>42</v>
      </c>
      <c r="M273" s="57">
        <v>22</v>
      </c>
      <c r="N273" s="57" t="s">
        <v>69</v>
      </c>
      <c r="AF273" s="61">
        <v>97240.8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2873.3705843047496</v>
      </c>
      <c r="BA273" s="57">
        <v>21.833591651102605</v>
      </c>
      <c r="BB273" s="57">
        <v>62736</v>
      </c>
      <c r="BC273" s="42">
        <f t="shared" si="8"/>
        <v>1.0181506582534861</v>
      </c>
    </row>
    <row r="274" spans="2:55" x14ac:dyDescent="0.25">
      <c r="B274" s="57" t="s">
        <v>66</v>
      </c>
      <c r="D274" s="57" t="s">
        <v>880</v>
      </c>
      <c r="F274" s="57"/>
      <c r="G274" s="138">
        <v>6200</v>
      </c>
      <c r="H274" s="139">
        <v>6299</v>
      </c>
      <c r="I274" s="60" t="s">
        <v>678</v>
      </c>
      <c r="J274" s="60" t="s">
        <v>672</v>
      </c>
      <c r="K274" s="60" t="s">
        <v>75</v>
      </c>
      <c r="L274" s="59">
        <v>42</v>
      </c>
      <c r="M274" s="57">
        <v>22</v>
      </c>
      <c r="N274" s="57" t="s">
        <v>69</v>
      </c>
      <c r="AF274" s="61">
        <v>5651.3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165.710492193166</v>
      </c>
      <c r="BA274" s="57">
        <v>22</v>
      </c>
      <c r="BB274" s="57">
        <v>3646</v>
      </c>
      <c r="BC274" s="42">
        <f t="shared" si="8"/>
        <v>5.9171405572433854E-2</v>
      </c>
    </row>
    <row r="275" spans="2:55" x14ac:dyDescent="0.25">
      <c r="B275" s="57" t="s">
        <v>66</v>
      </c>
      <c r="D275" s="57" t="s">
        <v>880</v>
      </c>
      <c r="F275" s="57"/>
      <c r="G275" s="138">
        <v>8100</v>
      </c>
      <c r="H275" s="139">
        <v>8299</v>
      </c>
      <c r="I275" s="60" t="s">
        <v>682</v>
      </c>
      <c r="J275" s="60" t="s">
        <v>669</v>
      </c>
      <c r="K275" s="60" t="s">
        <v>75</v>
      </c>
      <c r="L275" s="59">
        <v>53</v>
      </c>
      <c r="M275" s="57">
        <v>22</v>
      </c>
      <c r="N275" s="57" t="s">
        <v>69</v>
      </c>
      <c r="AF275" s="61">
        <v>14872.25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399.78446963268698</v>
      </c>
      <c r="BA275" s="57">
        <v>24</v>
      </c>
      <c r="BB275" s="57">
        <v>9595</v>
      </c>
      <c r="BC275" s="42">
        <f t="shared" si="8"/>
        <v>0.15571849601412585</v>
      </c>
    </row>
    <row r="276" spans="2:55" x14ac:dyDescent="0.25">
      <c r="B276" s="57" t="s">
        <v>66</v>
      </c>
      <c r="D276" s="57" t="s">
        <v>880</v>
      </c>
      <c r="F276" s="57"/>
      <c r="G276" s="138">
        <v>6200</v>
      </c>
      <c r="H276" s="139">
        <v>6299</v>
      </c>
      <c r="I276" s="60" t="s">
        <v>683</v>
      </c>
      <c r="J276" s="60" t="s">
        <v>75</v>
      </c>
      <c r="K276" s="60" t="s">
        <v>672</v>
      </c>
      <c r="L276" s="59">
        <v>81</v>
      </c>
      <c r="M276" s="57">
        <v>22</v>
      </c>
      <c r="N276" s="57" t="s">
        <v>69</v>
      </c>
      <c r="AF276" s="61">
        <v>5707.1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167.346731231159</v>
      </c>
      <c r="BA276" s="57">
        <v>22</v>
      </c>
      <c r="BB276" s="57">
        <v>3682</v>
      </c>
      <c r="BC276" s="42">
        <f t="shared" si="8"/>
        <v>5.9755654228661942E-2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686</v>
      </c>
      <c r="J277" s="28" t="s">
        <v>834</v>
      </c>
      <c r="K277" s="28" t="s">
        <v>685</v>
      </c>
      <c r="L277" s="29"/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28700</v>
      </c>
      <c r="AG277" s="43" t="s">
        <v>859</v>
      </c>
      <c r="AH277" s="22" t="s">
        <v>848</v>
      </c>
      <c r="AI277" s="22" t="s">
        <v>123</v>
      </c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 t="s">
        <v>835</v>
      </c>
      <c r="BB277" s="57"/>
      <c r="BC277" s="42"/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790</v>
      </c>
      <c r="J278" s="28" t="s">
        <v>687</v>
      </c>
      <c r="K278" s="28" t="s">
        <v>75</v>
      </c>
      <c r="L278" s="29">
        <v>48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4682</v>
      </c>
      <c r="BC278" s="42">
        <f t="shared" ref="BC278:BC290" si="9">BB278/(5280*11.67)</f>
        <v>7.5984783568331132E-2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/>
      <c r="H279" s="169"/>
      <c r="I279" s="28" t="s">
        <v>789</v>
      </c>
      <c r="J279" s="28" t="s">
        <v>687</v>
      </c>
      <c r="K279" s="28" t="s">
        <v>75</v>
      </c>
      <c r="L279" s="29">
        <v>56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/>
      <c r="AG279" s="43" t="s">
        <v>859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BB279" s="57">
        <v>4626</v>
      </c>
      <c r="BC279" s="42">
        <f t="shared" si="9"/>
        <v>7.5075952325309656E-2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>
        <v>8500</v>
      </c>
      <c r="H280" s="169">
        <v>8699</v>
      </c>
      <c r="I280" s="28" t="s">
        <v>687</v>
      </c>
      <c r="J280" s="28" t="s">
        <v>685</v>
      </c>
      <c r="K280" s="28" t="s">
        <v>75</v>
      </c>
      <c r="L280" s="29">
        <v>34.96950700410185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43259.507999999892</v>
      </c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57">
        <v>1162.8899999999969</v>
      </c>
      <c r="BA280" s="57">
        <v>24</v>
      </c>
      <c r="BB280" s="57">
        <v>27909.359999999928</v>
      </c>
      <c r="BC280" s="42">
        <f t="shared" si="9"/>
        <v>0.45294461322738844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/>
      <c r="H281" s="169"/>
      <c r="I281" s="28" t="s">
        <v>788</v>
      </c>
      <c r="J281" s="28" t="s">
        <v>685</v>
      </c>
      <c r="K281" s="28" t="s">
        <v>75</v>
      </c>
      <c r="L281" s="29">
        <v>84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/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BB281" s="57">
        <v>4000</v>
      </c>
      <c r="BC281" s="42">
        <f t="shared" si="9"/>
        <v>6.4916517358676748E-2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792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9510</v>
      </c>
      <c r="BC282" s="42">
        <f t="shared" si="9"/>
        <v>0.15433902002025396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/>
      <c r="H283" s="169"/>
      <c r="I283" s="28" t="s">
        <v>787</v>
      </c>
      <c r="J283" s="28" t="s">
        <v>685</v>
      </c>
      <c r="K283" s="28" t="s">
        <v>75</v>
      </c>
      <c r="L283" s="29">
        <v>65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/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BB283" s="57">
        <v>4707</v>
      </c>
      <c r="BC283" s="42">
        <f t="shared" si="9"/>
        <v>7.6390511801822852E-2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8000</v>
      </c>
      <c r="H284" s="169">
        <v>8799</v>
      </c>
      <c r="I284" s="28" t="s">
        <v>685</v>
      </c>
      <c r="J284" s="28" t="s">
        <v>688</v>
      </c>
      <c r="K284" s="28" t="s">
        <v>689</v>
      </c>
      <c r="L284" s="29">
        <v>44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199410.6</v>
      </c>
      <c r="AG284" s="43">
        <v>343331.24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5482.3638296722675</v>
      </c>
      <c r="BA284" s="57">
        <v>23.46651991677297</v>
      </c>
      <c r="BB284" s="57">
        <v>128652</v>
      </c>
      <c r="BC284" s="42">
        <f t="shared" si="9"/>
        <v>2.0879099478071201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786</v>
      </c>
      <c r="J285" s="28" t="s">
        <v>685</v>
      </c>
      <c r="K285" s="28" t="s">
        <v>347</v>
      </c>
      <c r="L285" s="29">
        <v>37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6819</v>
      </c>
      <c r="BC285" s="42">
        <f t="shared" si="9"/>
        <v>0.11066643296720417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>
        <v>6100</v>
      </c>
      <c r="H286" s="169">
        <v>6299</v>
      </c>
      <c r="I286" s="28" t="s">
        <v>690</v>
      </c>
      <c r="J286" s="28" t="s">
        <v>75</v>
      </c>
      <c r="K286" s="28" t="s">
        <v>689</v>
      </c>
      <c r="L286" s="29">
        <v>50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>
        <v>43984.35</v>
      </c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AZ286" s="57">
        <v>1218.950192693359</v>
      </c>
      <c r="BA286" s="57">
        <v>23.279868340886807</v>
      </c>
      <c r="BB286" s="57">
        <v>28377</v>
      </c>
      <c r="BC286" s="42">
        <f t="shared" si="9"/>
        <v>0.4605340032717925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791</v>
      </c>
      <c r="J287" s="28" t="s">
        <v>685</v>
      </c>
      <c r="K287" s="28" t="s">
        <v>75</v>
      </c>
      <c r="L287" s="29">
        <v>60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/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BB287" s="57">
        <v>11970</v>
      </c>
      <c r="BC287" s="42">
        <f t="shared" si="9"/>
        <v>0.19426267819584014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>
        <v>6200</v>
      </c>
      <c r="H288" s="169">
        <v>6299</v>
      </c>
      <c r="I288" s="28" t="s">
        <v>691</v>
      </c>
      <c r="J288" s="28" t="s">
        <v>692</v>
      </c>
      <c r="K288" s="28" t="s">
        <v>75</v>
      </c>
      <c r="L288" s="29">
        <v>81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>
        <v>14365.4</v>
      </c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AZ288" s="57">
        <v>463</v>
      </c>
      <c r="BA288" s="57">
        <v>20</v>
      </c>
      <c r="BB288" s="57">
        <v>9268</v>
      </c>
      <c r="BC288" s="42">
        <f t="shared" si="9"/>
        <v>0.15041157072005401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>
        <v>8100</v>
      </c>
      <c r="H289" s="169">
        <v>8199</v>
      </c>
      <c r="I289" s="28" t="s">
        <v>692</v>
      </c>
      <c r="J289" s="28" t="s">
        <v>693</v>
      </c>
      <c r="K289" s="28" t="s">
        <v>690</v>
      </c>
      <c r="L289" s="29">
        <v>32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>
        <v>25040.25</v>
      </c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AZ289" s="57">
        <v>621.35167483707505</v>
      </c>
      <c r="BA289" s="57">
        <v>25.999768978229618</v>
      </c>
      <c r="BB289" s="57">
        <v>16155</v>
      </c>
      <c r="BC289" s="42">
        <f t="shared" si="9"/>
        <v>0.26218158448235568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/>
      <c r="H290" s="169"/>
      <c r="I290" s="28" t="s">
        <v>785</v>
      </c>
      <c r="J290" s="28" t="s">
        <v>685</v>
      </c>
      <c r="K290" s="28" t="s">
        <v>75</v>
      </c>
      <c r="L290" s="29">
        <v>34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/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BB290" s="57">
        <v>6309</v>
      </c>
      <c r="BC290" s="42">
        <f t="shared" si="9"/>
        <v>0.10238957700397289</v>
      </c>
    </row>
    <row r="291" spans="2:55" x14ac:dyDescent="0.3">
      <c r="D291" s="57" t="s">
        <v>894</v>
      </c>
      <c r="F291" s="57"/>
      <c r="G291" s="121"/>
      <c r="H291" s="122"/>
      <c r="I291" s="60" t="s">
        <v>895</v>
      </c>
      <c r="M291" s="57">
        <v>23</v>
      </c>
      <c r="N291" s="57" t="s">
        <v>69</v>
      </c>
      <c r="AF291" s="61">
        <v>60000</v>
      </c>
      <c r="AH291" s="57"/>
      <c r="AI291" s="57" t="s">
        <v>896</v>
      </c>
      <c r="AJ291" s="57"/>
      <c r="AK291" s="57"/>
      <c r="AL291" s="57"/>
      <c r="AN291" s="57"/>
      <c r="AO291" s="57"/>
      <c r="AQ291" s="57"/>
      <c r="AR291" s="57"/>
      <c r="AT291" s="57"/>
      <c r="AU291" s="57"/>
      <c r="AY291" s="105"/>
      <c r="BB291" s="57"/>
      <c r="BC291" s="57"/>
    </row>
    <row r="292" spans="2:55" x14ac:dyDescent="0.25">
      <c r="B292" s="57" t="s">
        <v>66</v>
      </c>
      <c r="D292" s="57" t="s">
        <v>909</v>
      </c>
      <c r="F292" s="57"/>
      <c r="G292" s="138">
        <v>6900</v>
      </c>
      <c r="H292" s="139">
        <v>7299</v>
      </c>
      <c r="I292" s="60" t="s">
        <v>694</v>
      </c>
      <c r="J292" s="60" t="s">
        <v>695</v>
      </c>
      <c r="K292" s="60" t="s">
        <v>279</v>
      </c>
      <c r="L292" s="59">
        <v>21</v>
      </c>
      <c r="M292" s="57">
        <v>23</v>
      </c>
      <c r="N292" s="57" t="s">
        <v>69</v>
      </c>
      <c r="AF292" s="61">
        <v>66363.25</v>
      </c>
      <c r="AG292" s="61">
        <v>18931.95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2100.9802219513867</v>
      </c>
      <c r="BA292" s="57">
        <v>20.378583078822846</v>
      </c>
      <c r="BB292" s="57">
        <v>42815</v>
      </c>
      <c r="BC292" s="42">
        <f t="shared" ref="BC292:BC318" si="10">BB292/(5280*11.67)</f>
        <v>0.69485017267793614</v>
      </c>
    </row>
    <row r="293" spans="2:55" x14ac:dyDescent="0.25">
      <c r="B293" s="57" t="s">
        <v>66</v>
      </c>
      <c r="F293" s="57"/>
      <c r="G293" s="125">
        <v>5900</v>
      </c>
      <c r="H293" s="126">
        <v>5999</v>
      </c>
      <c r="I293" s="33" t="s">
        <v>696</v>
      </c>
      <c r="J293" s="60" t="s">
        <v>697</v>
      </c>
      <c r="K293" s="60" t="s">
        <v>75</v>
      </c>
      <c r="L293" s="59">
        <v>54</v>
      </c>
      <c r="M293" s="57">
        <v>24</v>
      </c>
      <c r="N293" s="57" t="s">
        <v>69</v>
      </c>
      <c r="AF293" s="61">
        <v>26512.75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713</v>
      </c>
      <c r="BA293" s="57">
        <v>24</v>
      </c>
      <c r="BB293" s="57">
        <v>17105</v>
      </c>
      <c r="BC293" s="42">
        <f t="shared" si="10"/>
        <v>0.27759925735504143</v>
      </c>
    </row>
    <row r="294" spans="2:55" x14ac:dyDescent="0.25">
      <c r="B294" s="57" t="s">
        <v>66</v>
      </c>
      <c r="D294" s="57" t="s">
        <v>910</v>
      </c>
      <c r="F294" s="57"/>
      <c r="G294" s="138">
        <v>7614</v>
      </c>
      <c r="H294" s="139">
        <v>7699</v>
      </c>
      <c r="I294" s="60" t="s">
        <v>698</v>
      </c>
      <c r="J294" s="60" t="s">
        <v>216</v>
      </c>
      <c r="K294" s="60" t="s">
        <v>161</v>
      </c>
      <c r="L294" s="59">
        <v>61</v>
      </c>
      <c r="M294" s="57">
        <v>24</v>
      </c>
      <c r="N294" s="57" t="s">
        <v>69</v>
      </c>
      <c r="AF294" s="61">
        <v>23570.850000000002</v>
      </c>
      <c r="AG294" s="61" t="s">
        <v>911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634</v>
      </c>
      <c r="BA294" s="57">
        <v>24</v>
      </c>
      <c r="BB294" s="57">
        <v>15207</v>
      </c>
      <c r="BC294" s="42">
        <f t="shared" si="10"/>
        <v>0.2467963698683493</v>
      </c>
    </row>
    <row r="295" spans="2:55" x14ac:dyDescent="0.25">
      <c r="E295" s="58"/>
      <c r="G295" s="142"/>
      <c r="H295" s="143"/>
      <c r="I295" s="80" t="s">
        <v>326</v>
      </c>
      <c r="J295" s="80"/>
      <c r="K295" s="80"/>
      <c r="L295" s="74"/>
      <c r="M295" s="79">
        <v>24</v>
      </c>
      <c r="N295" s="79" t="s">
        <v>69</v>
      </c>
      <c r="AB295" s="59"/>
      <c r="AF295" s="119">
        <v>75927.45</v>
      </c>
      <c r="AI295" s="57" t="s">
        <v>159</v>
      </c>
      <c r="AJ295" s="59" t="s">
        <v>327</v>
      </c>
      <c r="AK295" s="61">
        <v>3342.34</v>
      </c>
      <c r="AM295" s="57" t="s">
        <v>328</v>
      </c>
      <c r="AN295" s="61">
        <v>3342.34</v>
      </c>
      <c r="AP295" s="57" t="s">
        <v>329</v>
      </c>
      <c r="AQ295" s="61">
        <v>20822.37</v>
      </c>
      <c r="AS295" s="57" t="s">
        <v>201</v>
      </c>
      <c r="AT295" s="61">
        <v>48420.4</v>
      </c>
      <c r="AY295" s="145" t="s">
        <v>330</v>
      </c>
      <c r="AZ295" s="81"/>
      <c r="BA295" s="74"/>
      <c r="BB295" s="82"/>
      <c r="BC295" s="42">
        <f t="shared" si="10"/>
        <v>0</v>
      </c>
    </row>
    <row r="296" spans="2:55" x14ac:dyDescent="0.25">
      <c r="B296" s="57" t="s">
        <v>66</v>
      </c>
      <c r="E296" s="58"/>
      <c r="G296" s="142">
        <v>7200</v>
      </c>
      <c r="H296" s="143">
        <v>7499</v>
      </c>
      <c r="I296" s="76" t="s">
        <v>197</v>
      </c>
      <c r="J296" s="76" t="s">
        <v>198</v>
      </c>
      <c r="K296" s="76" t="s">
        <v>75</v>
      </c>
      <c r="L296" s="74">
        <v>34</v>
      </c>
      <c r="M296" s="79">
        <v>24</v>
      </c>
      <c r="N296" s="79" t="s">
        <v>69</v>
      </c>
      <c r="AB296" s="59">
        <v>0</v>
      </c>
      <c r="AF296" s="119">
        <v>36798.550000000003</v>
      </c>
      <c r="AY296" s="145" t="s">
        <v>199</v>
      </c>
      <c r="AZ296" s="81">
        <v>1032.2135459281001</v>
      </c>
      <c r="BA296" s="74">
        <v>23</v>
      </c>
      <c r="BB296" s="82">
        <v>23741</v>
      </c>
      <c r="BC296" s="42">
        <f t="shared" si="10"/>
        <v>0.38529575965308616</v>
      </c>
    </row>
    <row r="297" spans="2:55" x14ac:dyDescent="0.25">
      <c r="B297" s="57" t="s">
        <v>66</v>
      </c>
      <c r="F297" s="57"/>
      <c r="G297" s="138">
        <v>5800</v>
      </c>
      <c r="H297" s="139">
        <v>5899</v>
      </c>
      <c r="I297" s="33" t="s">
        <v>699</v>
      </c>
      <c r="J297" s="60" t="s">
        <v>700</v>
      </c>
      <c r="K297" s="60" t="s">
        <v>75</v>
      </c>
      <c r="L297" s="59">
        <v>30</v>
      </c>
      <c r="M297" s="57">
        <v>24</v>
      </c>
      <c r="N297" s="57" t="s">
        <v>69</v>
      </c>
      <c r="AF297" s="61">
        <v>4358.6000000000004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117</v>
      </c>
      <c r="BA297" s="57">
        <v>24</v>
      </c>
      <c r="BB297" s="57">
        <v>2812</v>
      </c>
      <c r="BC297" s="42">
        <f t="shared" si="10"/>
        <v>4.5636311703149753E-2</v>
      </c>
    </row>
    <row r="298" spans="2:55" x14ac:dyDescent="0.25">
      <c r="B298" s="57" t="s">
        <v>66</v>
      </c>
      <c r="D298" s="57" t="s">
        <v>910</v>
      </c>
      <c r="F298" s="57"/>
      <c r="G298" s="138">
        <v>5200</v>
      </c>
      <c r="H298" s="139">
        <v>5599</v>
      </c>
      <c r="I298" s="60" t="s">
        <v>701</v>
      </c>
      <c r="J298" s="60" t="s">
        <v>702</v>
      </c>
      <c r="K298" s="60" t="s">
        <v>160</v>
      </c>
      <c r="L298" s="59">
        <v>39</v>
      </c>
      <c r="M298" s="57">
        <v>24</v>
      </c>
      <c r="N298" s="57" t="s">
        <v>69</v>
      </c>
      <c r="AF298" s="61">
        <v>80906.900000000009</v>
      </c>
      <c r="AG298" s="61">
        <v>9275.65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2211.0708929026341</v>
      </c>
      <c r="BA298" s="57">
        <v>23.607565079686736</v>
      </c>
      <c r="BB298" s="57">
        <v>52198</v>
      </c>
      <c r="BC298" s="42">
        <f t="shared" si="10"/>
        <v>0.84712809327205219</v>
      </c>
    </row>
    <row r="299" spans="2:55" x14ac:dyDescent="0.25">
      <c r="B299" s="57" t="s">
        <v>66</v>
      </c>
      <c r="D299" s="57" t="s">
        <v>912</v>
      </c>
      <c r="F299" s="57"/>
      <c r="G299" s="138">
        <v>550</v>
      </c>
      <c r="H299" s="139">
        <v>5599</v>
      </c>
      <c r="I299" s="60" t="s">
        <v>703</v>
      </c>
      <c r="J299" s="60" t="s">
        <v>702</v>
      </c>
      <c r="K299" s="60" t="s">
        <v>704</v>
      </c>
      <c r="L299" s="59">
        <v>52</v>
      </c>
      <c r="M299" s="57">
        <v>24</v>
      </c>
      <c r="N299" s="57" t="s">
        <v>69</v>
      </c>
      <c r="AF299" s="61">
        <v>21520.2</v>
      </c>
      <c r="AG299" s="61" t="s">
        <v>913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694</v>
      </c>
      <c r="BA299" s="57">
        <v>20</v>
      </c>
      <c r="BB299" s="57">
        <v>13884</v>
      </c>
      <c r="BC299" s="42">
        <f t="shared" si="10"/>
        <v>0.22532523175196698</v>
      </c>
    </row>
    <row r="300" spans="2:55" x14ac:dyDescent="0.25">
      <c r="B300" s="57" t="s">
        <v>66</v>
      </c>
      <c r="F300" s="57"/>
      <c r="G300" s="125">
        <v>6000</v>
      </c>
      <c r="H300" s="126">
        <v>6099</v>
      </c>
      <c r="I300" s="33" t="s">
        <v>705</v>
      </c>
      <c r="J300" s="60" t="s">
        <v>706</v>
      </c>
      <c r="K300" s="60" t="s">
        <v>75</v>
      </c>
      <c r="L300" s="59">
        <v>46</v>
      </c>
      <c r="M300" s="57">
        <v>24</v>
      </c>
      <c r="N300" s="57" t="s">
        <v>69</v>
      </c>
      <c r="AF300" s="61">
        <v>14797.85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27"/>
      <c r="AZ300" s="57">
        <v>398</v>
      </c>
      <c r="BA300" s="57">
        <v>24</v>
      </c>
      <c r="BB300" s="57">
        <v>9547</v>
      </c>
      <c r="BC300" s="42">
        <f t="shared" si="10"/>
        <v>0.15493949780582172</v>
      </c>
    </row>
    <row r="301" spans="2:55" x14ac:dyDescent="0.25">
      <c r="B301" s="57" t="s">
        <v>66</v>
      </c>
      <c r="F301" s="57"/>
      <c r="G301" s="125">
        <v>6800</v>
      </c>
      <c r="H301" s="126">
        <v>6999</v>
      </c>
      <c r="I301" s="33" t="s">
        <v>707</v>
      </c>
      <c r="J301" s="60" t="s">
        <v>708</v>
      </c>
      <c r="K301" s="60" t="s">
        <v>700</v>
      </c>
      <c r="L301" s="59">
        <v>28</v>
      </c>
      <c r="M301" s="57">
        <v>24</v>
      </c>
      <c r="N301" s="57" t="s">
        <v>69</v>
      </c>
      <c r="AF301" s="61">
        <v>30826.400000000001</v>
      </c>
      <c r="AH301" s="57"/>
      <c r="AJ301" s="57"/>
      <c r="AK301" s="57"/>
      <c r="AL301" s="57"/>
      <c r="AN301" s="57"/>
      <c r="AO301" s="57"/>
      <c r="AQ301" s="57"/>
      <c r="AR301" s="57"/>
      <c r="AT301" s="57"/>
      <c r="AU301" s="57"/>
      <c r="AY301" s="127"/>
      <c r="AZ301" s="57">
        <v>828.65821567934199</v>
      </c>
      <c r="BA301" s="57">
        <v>24.000244761581982</v>
      </c>
      <c r="BB301" s="57">
        <v>19888</v>
      </c>
      <c r="BC301" s="42">
        <f t="shared" si="10"/>
        <v>0.32276492430734077</v>
      </c>
    </row>
    <row r="302" spans="2:55" x14ac:dyDescent="0.25">
      <c r="B302" s="57" t="s">
        <v>66</v>
      </c>
      <c r="F302" s="57"/>
      <c r="G302" s="125">
        <v>6800</v>
      </c>
      <c r="H302" s="126">
        <v>7099</v>
      </c>
      <c r="I302" s="33" t="s">
        <v>700</v>
      </c>
      <c r="J302" s="60" t="s">
        <v>707</v>
      </c>
      <c r="K302" s="60" t="s">
        <v>708</v>
      </c>
      <c r="L302" s="59">
        <v>36.778867913292039</v>
      </c>
      <c r="M302" s="57">
        <v>24</v>
      </c>
      <c r="N302" s="57" t="s">
        <v>69</v>
      </c>
      <c r="AF302" s="61">
        <v>49972.991999999969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1343.3599999999992</v>
      </c>
      <c r="BA302" s="57">
        <v>24</v>
      </c>
      <c r="BB302" s="57">
        <v>32240.639999999978</v>
      </c>
      <c r="BC302" s="42">
        <f t="shared" si="10"/>
        <v>0.52323751655371153</v>
      </c>
    </row>
    <row r="303" spans="2:55" ht="14.4" thickBot="1" x14ac:dyDescent="0.3">
      <c r="B303" s="57" t="s">
        <v>66</v>
      </c>
      <c r="F303" s="57"/>
      <c r="G303" s="160">
        <v>6800</v>
      </c>
      <c r="H303" s="161">
        <v>6999</v>
      </c>
      <c r="I303" s="33" t="s">
        <v>706</v>
      </c>
      <c r="J303" s="60" t="s">
        <v>708</v>
      </c>
      <c r="K303" s="60" t="s">
        <v>697</v>
      </c>
      <c r="L303" s="59">
        <v>24</v>
      </c>
      <c r="M303" s="57">
        <v>24</v>
      </c>
      <c r="N303" s="57" t="s">
        <v>69</v>
      </c>
      <c r="AF303" s="61">
        <v>68093.05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1830.4281757396072</v>
      </c>
      <c r="BA303" s="57">
        <v>24.000395416907924</v>
      </c>
      <c r="BB303" s="57">
        <v>43931</v>
      </c>
      <c r="BC303" s="42">
        <f t="shared" si="10"/>
        <v>0.71296188102100699</v>
      </c>
    </row>
    <row r="304" spans="2:55" x14ac:dyDescent="0.25">
      <c r="B304" s="57" t="s">
        <v>66</v>
      </c>
      <c r="D304" s="57" t="s">
        <v>912</v>
      </c>
      <c r="F304" s="57"/>
      <c r="G304" s="118">
        <v>7400</v>
      </c>
      <c r="H304" s="118">
        <v>7699</v>
      </c>
      <c r="I304" s="60" t="s">
        <v>704</v>
      </c>
      <c r="J304" s="60" t="s">
        <v>695</v>
      </c>
      <c r="K304" s="60" t="s">
        <v>75</v>
      </c>
      <c r="L304" s="59">
        <v>68</v>
      </c>
      <c r="M304" s="57">
        <v>24</v>
      </c>
      <c r="N304" s="57" t="s">
        <v>69</v>
      </c>
      <c r="AF304" s="61">
        <v>27816.3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897.28263238182308</v>
      </c>
      <c r="BA304" s="57">
        <v>20.000387115888575</v>
      </c>
      <c r="BB304" s="57">
        <v>17946</v>
      </c>
      <c r="BC304" s="42">
        <f t="shared" si="10"/>
        <v>0.2912479551297032</v>
      </c>
    </row>
    <row r="305" spans="2:55" x14ac:dyDescent="0.25">
      <c r="B305" s="57" t="s">
        <v>66</v>
      </c>
      <c r="F305" s="57"/>
      <c r="G305" s="116">
        <v>6000</v>
      </c>
      <c r="H305" s="116">
        <v>6199</v>
      </c>
      <c r="I305" s="33" t="s">
        <v>697</v>
      </c>
      <c r="J305" s="60" t="s">
        <v>706</v>
      </c>
      <c r="K305" s="60" t="s">
        <v>279</v>
      </c>
      <c r="L305" s="59">
        <v>38</v>
      </c>
      <c r="M305" s="57">
        <v>24</v>
      </c>
      <c r="N305" s="57" t="s">
        <v>69</v>
      </c>
      <c r="AF305" s="61">
        <v>35073.4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942.85128630097597</v>
      </c>
      <c r="BA305" s="57">
        <v>23.99954301253052</v>
      </c>
      <c r="BB305" s="57">
        <v>22628</v>
      </c>
      <c r="BC305" s="42">
        <f t="shared" si="10"/>
        <v>0.36723273869803436</v>
      </c>
    </row>
    <row r="306" spans="2:55" x14ac:dyDescent="0.25">
      <c r="B306" s="22" t="s">
        <v>74</v>
      </c>
      <c r="C306" s="22"/>
      <c r="D306" s="22" t="s">
        <v>793</v>
      </c>
      <c r="E306" s="22"/>
      <c r="F306" s="22"/>
      <c r="G306" s="172">
        <v>9303</v>
      </c>
      <c r="H306" s="172">
        <v>9799</v>
      </c>
      <c r="I306" s="28" t="s">
        <v>259</v>
      </c>
      <c r="J306" s="28" t="s">
        <v>280</v>
      </c>
      <c r="K306" s="28" t="s">
        <v>200</v>
      </c>
      <c r="L306" s="29">
        <v>22</v>
      </c>
      <c r="M306" s="22">
        <v>25</v>
      </c>
      <c r="N306" s="22" t="s">
        <v>73</v>
      </c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>
        <v>274825.25</v>
      </c>
      <c r="AG306" s="43">
        <v>285503.59000000003</v>
      </c>
      <c r="AH306" s="22" t="s">
        <v>76</v>
      </c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192"/>
      <c r="AZ306" s="57">
        <v>2814.6936495395503</v>
      </c>
      <c r="BA306" s="57">
        <v>55.79399378887657</v>
      </c>
      <c r="BB306" s="57">
        <v>157043</v>
      </c>
      <c r="BC306" s="42">
        <f t="shared" si="10"/>
        <v>2.5486711588896678</v>
      </c>
    </row>
    <row r="307" spans="2:55" x14ac:dyDescent="0.25">
      <c r="B307" s="22" t="s">
        <v>66</v>
      </c>
      <c r="C307" s="22"/>
      <c r="D307" s="22" t="s">
        <v>875</v>
      </c>
      <c r="E307" s="22"/>
      <c r="F307" s="22"/>
      <c r="G307" s="172">
        <v>1800</v>
      </c>
      <c r="H307" s="172">
        <v>1899</v>
      </c>
      <c r="I307" s="28" t="s">
        <v>709</v>
      </c>
      <c r="J307" s="28" t="s">
        <v>710</v>
      </c>
      <c r="K307" s="28" t="s">
        <v>75</v>
      </c>
      <c r="L307" s="29">
        <v>39</v>
      </c>
      <c r="M307" s="22">
        <v>25</v>
      </c>
      <c r="N307" s="22" t="s">
        <v>69</v>
      </c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>
        <v>45475.450000000004</v>
      </c>
      <c r="AG307" s="61" t="s">
        <v>876</v>
      </c>
      <c r="AH307" s="57" t="s">
        <v>914</v>
      </c>
      <c r="AJ307" s="57"/>
      <c r="AK307" s="57"/>
      <c r="AL307" s="57"/>
      <c r="AN307" s="57"/>
      <c r="AO307" s="57"/>
      <c r="AQ307" s="57"/>
      <c r="AR307" s="57"/>
      <c r="AT307" s="57"/>
      <c r="AU307" s="57"/>
      <c r="AY307" s="117"/>
      <c r="AZ307" s="57">
        <v>1128.4373892043259</v>
      </c>
      <c r="BA307" s="57">
        <v>25.999670234861028</v>
      </c>
      <c r="BB307" s="57">
        <v>29339</v>
      </c>
      <c r="BC307" s="42">
        <f t="shared" si="10"/>
        <v>0.47614642569655424</v>
      </c>
    </row>
    <row r="308" spans="2:55" x14ac:dyDescent="0.25">
      <c r="B308" s="22" t="s">
        <v>66</v>
      </c>
      <c r="C308" s="22"/>
      <c r="D308" s="22" t="s">
        <v>875</v>
      </c>
      <c r="E308" s="22"/>
      <c r="F308" s="22"/>
      <c r="G308" s="172">
        <v>1000</v>
      </c>
      <c r="H308" s="172">
        <v>1699</v>
      </c>
      <c r="I308" s="28" t="s">
        <v>715</v>
      </c>
      <c r="J308" s="28" t="s">
        <v>200</v>
      </c>
      <c r="K308" s="28" t="s">
        <v>75</v>
      </c>
      <c r="L308" s="29">
        <v>30</v>
      </c>
      <c r="M308" s="22">
        <v>25</v>
      </c>
      <c r="N308" s="22" t="s">
        <v>69</v>
      </c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>
        <v>153572.45000000001</v>
      </c>
      <c r="AG308" s="61">
        <f>23445.81+36246.02</f>
        <v>59691.83</v>
      </c>
      <c r="AH308" s="57" t="s">
        <v>914</v>
      </c>
      <c r="AJ308" s="57"/>
      <c r="AK308" s="57"/>
      <c r="AL308" s="57"/>
      <c r="AN308" s="57"/>
      <c r="AO308" s="57"/>
      <c r="AQ308" s="57"/>
      <c r="AR308" s="57"/>
      <c r="AT308" s="57"/>
      <c r="AU308" s="57"/>
      <c r="AY308" s="117"/>
      <c r="AZ308" s="57">
        <v>4254</v>
      </c>
      <c r="BA308" s="57">
        <v>23.297181827837772</v>
      </c>
      <c r="BB308" s="57">
        <v>99079</v>
      </c>
      <c r="BC308" s="42">
        <f t="shared" si="10"/>
        <v>1.6079659058450833</v>
      </c>
    </row>
    <row r="309" spans="2:55" x14ac:dyDescent="0.25">
      <c r="B309" s="22" t="s">
        <v>66</v>
      </c>
      <c r="C309" s="22"/>
      <c r="D309" s="22" t="s">
        <v>875</v>
      </c>
      <c r="E309" s="22"/>
      <c r="F309" s="22"/>
      <c r="G309" s="172">
        <v>1900</v>
      </c>
      <c r="H309" s="172">
        <v>1999</v>
      </c>
      <c r="I309" s="28" t="s">
        <v>723</v>
      </c>
      <c r="J309" s="28" t="s">
        <v>75</v>
      </c>
      <c r="K309" s="28" t="s">
        <v>724</v>
      </c>
      <c r="L309" s="29">
        <v>62</v>
      </c>
      <c r="M309" s="22">
        <v>25</v>
      </c>
      <c r="N309" s="22" t="s">
        <v>69</v>
      </c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43">
        <v>8098.75</v>
      </c>
      <c r="AG309" s="61" t="s">
        <v>876</v>
      </c>
      <c r="AH309" s="57" t="s">
        <v>914</v>
      </c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237.48009936596401</v>
      </c>
      <c r="BA309" s="57">
        <v>22</v>
      </c>
      <c r="BB309" s="57">
        <v>5225</v>
      </c>
      <c r="BC309" s="42">
        <f t="shared" si="10"/>
        <v>8.4797200799771502E-2</v>
      </c>
    </row>
    <row r="310" spans="2:55" x14ac:dyDescent="0.25">
      <c r="B310" s="22" t="s">
        <v>66</v>
      </c>
      <c r="C310" s="22"/>
      <c r="D310" s="22" t="s">
        <v>875</v>
      </c>
      <c r="E310" s="22"/>
      <c r="F310" s="22"/>
      <c r="G310" s="172">
        <v>7900</v>
      </c>
      <c r="H310" s="172">
        <v>7999</v>
      </c>
      <c r="I310" s="28" t="s">
        <v>724</v>
      </c>
      <c r="J310" s="28" t="s">
        <v>75</v>
      </c>
      <c r="K310" s="28" t="s">
        <v>709</v>
      </c>
      <c r="L310" s="29">
        <v>52</v>
      </c>
      <c r="M310" s="22">
        <v>25</v>
      </c>
      <c r="N310" s="22" t="s">
        <v>69</v>
      </c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43">
        <v>18855.75</v>
      </c>
      <c r="AG310" s="61" t="s">
        <v>876</v>
      </c>
      <c r="AH310" s="57" t="s">
        <v>914</v>
      </c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552.97358892232398</v>
      </c>
      <c r="BA310" s="57">
        <v>21.999242357502201</v>
      </c>
      <c r="BB310" s="57">
        <v>12165</v>
      </c>
      <c r="BC310" s="42">
        <f t="shared" si="10"/>
        <v>0.19742735841707565</v>
      </c>
    </row>
    <row r="311" spans="2:55" x14ac:dyDescent="0.3">
      <c r="B311" s="22" t="s">
        <v>66</v>
      </c>
      <c r="C311" s="22"/>
      <c r="D311" s="22" t="s">
        <v>836</v>
      </c>
      <c r="E311" s="22"/>
      <c r="F311" s="22"/>
      <c r="G311" s="22"/>
      <c r="H311" s="22"/>
      <c r="I311" s="28" t="s">
        <v>711</v>
      </c>
      <c r="J311" s="28" t="s">
        <v>712</v>
      </c>
      <c r="K311" s="28" t="s">
        <v>713</v>
      </c>
      <c r="L311" s="29"/>
      <c r="M311" s="22">
        <v>25</v>
      </c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/>
      <c r="AG311" s="43" t="s">
        <v>837</v>
      </c>
      <c r="AH311" s="22" t="s">
        <v>801</v>
      </c>
      <c r="AI311" s="22" t="s">
        <v>123</v>
      </c>
      <c r="AJ311" s="22" t="s">
        <v>714</v>
      </c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BB311" s="57">
        <v>16436</v>
      </c>
      <c r="BC311" s="42">
        <f t="shared" si="10"/>
        <v>0.26674196982680276</v>
      </c>
    </row>
    <row r="312" spans="2:55" x14ac:dyDescent="0.3">
      <c r="B312" s="22" t="s">
        <v>66</v>
      </c>
      <c r="C312" s="22"/>
      <c r="D312" s="22" t="s">
        <v>836</v>
      </c>
      <c r="E312" s="22"/>
      <c r="F312" s="22"/>
      <c r="G312" s="22"/>
      <c r="H312" s="22"/>
      <c r="I312" s="28" t="s">
        <v>716</v>
      </c>
      <c r="J312" s="28" t="s">
        <v>717</v>
      </c>
      <c r="K312" s="28" t="s">
        <v>75</v>
      </c>
      <c r="L312" s="29"/>
      <c r="M312" s="22">
        <v>25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/>
      <c r="AG312" s="43" t="s">
        <v>838</v>
      </c>
      <c r="AH312" s="22" t="s">
        <v>801</v>
      </c>
      <c r="AI312" s="22" t="s">
        <v>123</v>
      </c>
      <c r="AJ312" s="22" t="s">
        <v>714</v>
      </c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BB312" s="57">
        <v>11639</v>
      </c>
      <c r="BC312" s="42">
        <f t="shared" si="10"/>
        <v>0.18889083638440965</v>
      </c>
    </row>
    <row r="313" spans="2:55" x14ac:dyDescent="0.3">
      <c r="B313" s="22" t="s">
        <v>66</v>
      </c>
      <c r="C313" s="22"/>
      <c r="D313" s="22" t="s">
        <v>836</v>
      </c>
      <c r="E313" s="22"/>
      <c r="F313" s="22"/>
      <c r="G313" s="22"/>
      <c r="H313" s="22"/>
      <c r="I313" s="28" t="s">
        <v>718</v>
      </c>
      <c r="J313" s="28" t="s">
        <v>719</v>
      </c>
      <c r="K313" s="28" t="s">
        <v>75</v>
      </c>
      <c r="L313" s="29"/>
      <c r="M313" s="22">
        <v>25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/>
      <c r="AG313" s="43" t="s">
        <v>838</v>
      </c>
      <c r="AH313" s="22" t="s">
        <v>801</v>
      </c>
      <c r="AI313" s="22" t="s">
        <v>123</v>
      </c>
      <c r="AJ313" s="22" t="s">
        <v>714</v>
      </c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BB313" s="57">
        <v>58190</v>
      </c>
      <c r="BC313" s="42">
        <f t="shared" si="10"/>
        <v>0.94437303627534996</v>
      </c>
    </row>
    <row r="314" spans="2:55" x14ac:dyDescent="0.3">
      <c r="B314" s="22" t="s">
        <v>66</v>
      </c>
      <c r="C314" s="22"/>
      <c r="D314" s="22" t="s">
        <v>836</v>
      </c>
      <c r="E314" s="22"/>
      <c r="F314" s="22"/>
      <c r="G314" s="22"/>
      <c r="H314" s="22"/>
      <c r="I314" s="28" t="s">
        <v>717</v>
      </c>
      <c r="J314" s="28" t="s">
        <v>720</v>
      </c>
      <c r="K314" s="28" t="s">
        <v>260</v>
      </c>
      <c r="L314" s="29"/>
      <c r="M314" s="22">
        <v>25</v>
      </c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/>
      <c r="AG314" s="43" t="s">
        <v>838</v>
      </c>
      <c r="AH314" s="22" t="s">
        <v>801</v>
      </c>
      <c r="AI314" s="22" t="s">
        <v>123</v>
      </c>
      <c r="AJ314" s="22" t="s">
        <v>714</v>
      </c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BB314" s="57">
        <v>53784</v>
      </c>
      <c r="BC314" s="42">
        <f t="shared" si="10"/>
        <v>0.87286749240476746</v>
      </c>
    </row>
    <row r="315" spans="2:55" x14ac:dyDescent="0.3">
      <c r="B315" s="22" t="s">
        <v>66</v>
      </c>
      <c r="C315" s="22"/>
      <c r="D315" s="22" t="s">
        <v>836</v>
      </c>
      <c r="E315" s="22"/>
      <c r="F315" s="22"/>
      <c r="G315" s="22"/>
      <c r="H315" s="22"/>
      <c r="I315" s="28" t="s">
        <v>725</v>
      </c>
      <c r="J315" s="28" t="s">
        <v>719</v>
      </c>
      <c r="K315" s="28" t="s">
        <v>75</v>
      </c>
      <c r="L315" s="29"/>
      <c r="M315" s="22">
        <v>25</v>
      </c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/>
      <c r="AG315" s="43" t="s">
        <v>838</v>
      </c>
      <c r="AH315" s="22" t="s">
        <v>801</v>
      </c>
      <c r="AI315" s="22" t="s">
        <v>123</v>
      </c>
      <c r="AJ315" s="22" t="s">
        <v>714</v>
      </c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BB315" s="57">
        <v>9827</v>
      </c>
      <c r="BC315" s="42">
        <f t="shared" si="10"/>
        <v>0.15948365402092909</v>
      </c>
    </row>
    <row r="316" spans="2:55" x14ac:dyDescent="0.3">
      <c r="B316" s="22" t="s">
        <v>66</v>
      </c>
      <c r="C316" s="22"/>
      <c r="D316" s="22" t="s">
        <v>836</v>
      </c>
      <c r="E316" s="22"/>
      <c r="F316" s="22"/>
      <c r="G316" s="22"/>
      <c r="H316" s="22"/>
      <c r="I316" s="28" t="s">
        <v>719</v>
      </c>
      <c r="J316" s="28" t="s">
        <v>726</v>
      </c>
      <c r="K316" s="28" t="s">
        <v>75</v>
      </c>
      <c r="L316" s="29"/>
      <c r="M316" s="22">
        <v>25</v>
      </c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/>
      <c r="AG316" s="43" t="s">
        <v>838</v>
      </c>
      <c r="AH316" s="22" t="s">
        <v>801</v>
      </c>
      <c r="AI316" s="22" t="s">
        <v>123</v>
      </c>
      <c r="AJ316" s="22" t="s">
        <v>714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BB316" s="57">
        <v>32604</v>
      </c>
      <c r="BC316" s="42">
        <f t="shared" si="10"/>
        <v>0.52913453299057411</v>
      </c>
    </row>
    <row r="317" spans="2:55" x14ac:dyDescent="0.3">
      <c r="B317" s="22" t="s">
        <v>66</v>
      </c>
      <c r="C317" s="22"/>
      <c r="D317" s="22" t="s">
        <v>836</v>
      </c>
      <c r="E317" s="22"/>
      <c r="F317" s="22"/>
      <c r="G317" s="22"/>
      <c r="H317" s="22"/>
      <c r="I317" s="28" t="s">
        <v>728</v>
      </c>
      <c r="J317" s="28" t="s">
        <v>717</v>
      </c>
      <c r="K317" s="28" t="s">
        <v>717</v>
      </c>
      <c r="L317" s="29"/>
      <c r="M317" s="22">
        <v>25</v>
      </c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/>
      <c r="AG317" s="43" t="s">
        <v>838</v>
      </c>
      <c r="AH317" s="22" t="s">
        <v>801</v>
      </c>
      <c r="AI317" s="22" t="s">
        <v>123</v>
      </c>
      <c r="AJ317" s="22" t="s">
        <v>714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BB317" s="57">
        <v>57023</v>
      </c>
      <c r="BC317" s="42">
        <f t="shared" si="10"/>
        <v>0.92543364233595593</v>
      </c>
    </row>
    <row r="318" spans="2:55" x14ac:dyDescent="0.3">
      <c r="B318" s="22" t="s">
        <v>66</v>
      </c>
      <c r="C318" s="22"/>
      <c r="D318" s="22" t="s">
        <v>836</v>
      </c>
      <c r="E318" s="22"/>
      <c r="F318" s="22"/>
      <c r="G318" s="22"/>
      <c r="H318" s="22"/>
      <c r="I318" s="28" t="s">
        <v>729</v>
      </c>
      <c r="J318" s="28" t="s">
        <v>730</v>
      </c>
      <c r="K318" s="28" t="s">
        <v>75</v>
      </c>
      <c r="L318" s="29"/>
      <c r="M318" s="22">
        <v>25</v>
      </c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/>
      <c r="AG318" s="43" t="s">
        <v>838</v>
      </c>
      <c r="AH318" s="22" t="s">
        <v>801</v>
      </c>
      <c r="AI318" s="22" t="s">
        <v>123</v>
      </c>
      <c r="AJ318" s="22" t="s">
        <v>731</v>
      </c>
      <c r="AK318" s="22">
        <v>225809.78</v>
      </c>
      <c r="AL318" s="22"/>
      <c r="AM318" s="22" t="s">
        <v>732</v>
      </c>
      <c r="AN318" s="22">
        <v>103190.22</v>
      </c>
      <c r="AO318" s="22"/>
      <c r="AP318" s="22" t="s">
        <v>733</v>
      </c>
      <c r="AQ318" s="22">
        <v>100000</v>
      </c>
      <c r="AR318" s="22"/>
      <c r="AS318" s="22"/>
      <c r="AT318" s="22"/>
      <c r="AU318" s="22"/>
      <c r="AV318" s="22"/>
      <c r="AW318" s="22"/>
      <c r="AX318" s="22"/>
      <c r="AY318" s="22"/>
      <c r="BB318" s="57">
        <v>39914</v>
      </c>
      <c r="BC318" s="42">
        <f t="shared" si="10"/>
        <v>0.64776946846355588</v>
      </c>
    </row>
    <row r="319" spans="2:55" x14ac:dyDescent="0.3">
      <c r="D319" s="57" t="s">
        <v>918</v>
      </c>
      <c r="F319" s="57"/>
      <c r="G319" s="57"/>
      <c r="H319" s="57"/>
      <c r="I319" s="60" t="s">
        <v>919</v>
      </c>
      <c r="J319" s="60" t="s">
        <v>89</v>
      </c>
      <c r="K319" s="60" t="s">
        <v>148</v>
      </c>
      <c r="M319" s="57">
        <v>25</v>
      </c>
      <c r="AF319" s="61">
        <v>210000</v>
      </c>
      <c r="AH319" s="57"/>
      <c r="AI319" s="57" t="s">
        <v>920</v>
      </c>
      <c r="AJ319" s="57"/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57" t="s">
        <v>66</v>
      </c>
      <c r="D320" s="57" t="s">
        <v>875</v>
      </c>
      <c r="F320" s="57"/>
      <c r="G320" s="118">
        <v>7900</v>
      </c>
      <c r="H320" s="118">
        <v>8399</v>
      </c>
      <c r="I320" s="206" t="s">
        <v>710</v>
      </c>
      <c r="J320" s="206" t="s">
        <v>721</v>
      </c>
      <c r="K320" s="206" t="s">
        <v>277</v>
      </c>
      <c r="L320" s="59">
        <v>26</v>
      </c>
      <c r="M320" s="57">
        <v>25</v>
      </c>
      <c r="N320" s="57" t="s">
        <v>69</v>
      </c>
      <c r="AF320" s="61">
        <v>70776.100000000006</v>
      </c>
      <c r="AG320" s="61" t="s">
        <v>876</v>
      </c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120" t="s">
        <v>877</v>
      </c>
      <c r="AZ320" s="57">
        <v>3055.009135275654</v>
      </c>
      <c r="BA320" s="57">
        <v>14.946600150143221</v>
      </c>
      <c r="BB320" s="57">
        <v>45662</v>
      </c>
      <c r="BC320" s="42">
        <f t="shared" ref="BC320:BC332" si="11">BB320/(5280*11.67)</f>
        <v>0.74105450390797434</v>
      </c>
    </row>
    <row r="321" spans="2:55" x14ac:dyDescent="0.25">
      <c r="B321" s="57" t="s">
        <v>74</v>
      </c>
      <c r="D321" s="57" t="s">
        <v>915</v>
      </c>
      <c r="F321" s="57"/>
      <c r="G321" s="118">
        <v>7100</v>
      </c>
      <c r="H321" s="118">
        <v>8299</v>
      </c>
      <c r="I321" s="60" t="s">
        <v>727</v>
      </c>
      <c r="J321" s="60" t="s">
        <v>253</v>
      </c>
      <c r="K321" s="60" t="s">
        <v>99</v>
      </c>
      <c r="L321" s="59">
        <v>22</v>
      </c>
      <c r="M321" s="57">
        <v>25</v>
      </c>
      <c r="N321" s="57" t="s">
        <v>71</v>
      </c>
      <c r="AF321" s="61">
        <v>390484.05</v>
      </c>
      <c r="AH321" s="57"/>
      <c r="AJ321" s="57"/>
      <c r="AK321" s="57"/>
      <c r="AL321" s="57"/>
      <c r="AN321" s="57"/>
      <c r="AO321" s="57"/>
      <c r="AQ321" s="57"/>
      <c r="AR321" s="57"/>
      <c r="AT321" s="57"/>
      <c r="AU321" s="57"/>
      <c r="AY321" s="117"/>
      <c r="AZ321" s="57">
        <v>11697.799689044397</v>
      </c>
      <c r="BA321" s="57">
        <v>20.23089865538061</v>
      </c>
      <c r="BB321" s="57">
        <v>236657</v>
      </c>
      <c r="BC321" s="42">
        <f t="shared" si="11"/>
        <v>3.8407370621380905</v>
      </c>
    </row>
    <row r="322" spans="2:55" x14ac:dyDescent="0.25">
      <c r="B322" s="22" t="s">
        <v>66</v>
      </c>
      <c r="C322" s="22"/>
      <c r="D322" s="22" t="s">
        <v>794</v>
      </c>
      <c r="E322" s="22"/>
      <c r="F322" s="22"/>
      <c r="G322" s="172">
        <v>3400</v>
      </c>
      <c r="H322" s="172">
        <v>3499</v>
      </c>
      <c r="I322" s="28" t="s">
        <v>741</v>
      </c>
      <c r="J322" s="28" t="s">
        <v>96</v>
      </c>
      <c r="K322" s="28" t="s">
        <v>742</v>
      </c>
      <c r="L322" s="29">
        <v>45</v>
      </c>
      <c r="M322" s="22">
        <v>26</v>
      </c>
      <c r="N322" s="22" t="s">
        <v>69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>
        <v>13049.45</v>
      </c>
      <c r="AG322" s="22">
        <v>49914.82</v>
      </c>
      <c r="AH322" s="43" t="s">
        <v>761</v>
      </c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192"/>
      <c r="AZ322" s="57">
        <v>351</v>
      </c>
      <c r="BA322" s="57">
        <v>24</v>
      </c>
      <c r="BB322" s="57">
        <v>8419</v>
      </c>
      <c r="BC322" s="42">
        <f t="shared" si="11"/>
        <v>0.13663303991067488</v>
      </c>
    </row>
    <row r="323" spans="2:55" x14ac:dyDescent="0.25">
      <c r="B323" s="22" t="s">
        <v>66</v>
      </c>
      <c r="C323" s="22"/>
      <c r="D323" s="22" t="s">
        <v>795</v>
      </c>
      <c r="E323" s="22"/>
      <c r="F323" s="22"/>
      <c r="G323" s="172">
        <v>3800</v>
      </c>
      <c r="H323" s="172">
        <v>4299</v>
      </c>
      <c r="I323" s="28" t="s">
        <v>748</v>
      </c>
      <c r="J323" s="28" t="s">
        <v>749</v>
      </c>
      <c r="K323" s="28" t="s">
        <v>750</v>
      </c>
      <c r="L323" s="29">
        <v>33</v>
      </c>
      <c r="M323" s="22">
        <v>26</v>
      </c>
      <c r="N323" s="22" t="s">
        <v>69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>
        <v>115834.6</v>
      </c>
      <c r="AG323" s="22">
        <f>308980.9+1938</f>
        <v>310918.90000000002</v>
      </c>
      <c r="AH323" s="43" t="s">
        <v>761</v>
      </c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192"/>
      <c r="AZ323" s="57">
        <v>3135.2058706127718</v>
      </c>
      <c r="BA323" s="57">
        <v>23.8363932335307</v>
      </c>
      <c r="BB323" s="57">
        <v>74732</v>
      </c>
      <c r="BC323" s="42">
        <f t="shared" si="11"/>
        <v>1.2128352938121576</v>
      </c>
    </row>
    <row r="324" spans="2:55" x14ac:dyDescent="0.25">
      <c r="B324" s="22" t="s">
        <v>66</v>
      </c>
      <c r="C324" s="22"/>
      <c r="D324" s="22" t="s">
        <v>794</v>
      </c>
      <c r="E324" s="22"/>
      <c r="F324" s="22"/>
      <c r="G324" s="172">
        <v>3100</v>
      </c>
      <c r="H324" s="172">
        <v>3399</v>
      </c>
      <c r="I324" s="28" t="s">
        <v>742</v>
      </c>
      <c r="J324" s="28" t="s">
        <v>751</v>
      </c>
      <c r="K324" s="28" t="s">
        <v>75</v>
      </c>
      <c r="L324" s="29">
        <v>40</v>
      </c>
      <c r="M324" s="22">
        <v>26</v>
      </c>
      <c r="N324" s="22" t="s">
        <v>69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52848.800000000003</v>
      </c>
      <c r="AG324" s="22" t="s">
        <v>807</v>
      </c>
      <c r="AH324" s="43" t="s">
        <v>761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192"/>
      <c r="AZ324" s="57">
        <v>1433.544992607337</v>
      </c>
      <c r="BA324" s="57">
        <v>23.784394752749314</v>
      </c>
      <c r="BB324" s="57">
        <v>34096</v>
      </c>
      <c r="BC324" s="42">
        <f t="shared" si="11"/>
        <v>0.55334839396536051</v>
      </c>
    </row>
    <row r="325" spans="2:55" x14ac:dyDescent="0.25">
      <c r="B325" s="22" t="s">
        <v>66</v>
      </c>
      <c r="C325" s="22"/>
      <c r="D325" s="22" t="s">
        <v>795</v>
      </c>
      <c r="E325" s="22"/>
      <c r="F325" s="22"/>
      <c r="G325" s="172">
        <v>3000</v>
      </c>
      <c r="H325" s="172">
        <v>3099</v>
      </c>
      <c r="I325" s="28" t="s">
        <v>752</v>
      </c>
      <c r="J325" s="28" t="s">
        <v>748</v>
      </c>
      <c r="K325" s="28" t="s">
        <v>753</v>
      </c>
      <c r="L325" s="29">
        <v>51</v>
      </c>
      <c r="M325" s="22">
        <v>26</v>
      </c>
      <c r="N325" s="22" t="s">
        <v>69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45653.700000000004</v>
      </c>
      <c r="AG325" s="22" t="s">
        <v>808</v>
      </c>
      <c r="AH325" s="43" t="s">
        <v>761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1339</v>
      </c>
      <c r="BA325" s="57">
        <v>22</v>
      </c>
      <c r="BB325" s="57">
        <v>29454</v>
      </c>
      <c r="BC325" s="42">
        <f t="shared" si="11"/>
        <v>0.47801277557061622</v>
      </c>
    </row>
    <row r="326" spans="2:55" x14ac:dyDescent="0.25">
      <c r="B326" s="22" t="s">
        <v>66</v>
      </c>
      <c r="C326" s="22"/>
      <c r="D326" s="22" t="s">
        <v>795</v>
      </c>
      <c r="E326" s="22"/>
      <c r="F326" s="22"/>
      <c r="G326" s="172">
        <v>3000</v>
      </c>
      <c r="H326" s="172">
        <v>3199</v>
      </c>
      <c r="I326" s="28" t="s">
        <v>757</v>
      </c>
      <c r="J326" s="28" t="s">
        <v>117</v>
      </c>
      <c r="K326" s="28" t="s">
        <v>758</v>
      </c>
      <c r="L326" s="29">
        <v>44</v>
      </c>
      <c r="M326" s="22">
        <v>26</v>
      </c>
      <c r="N326" s="22" t="s">
        <v>69</v>
      </c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77986.7</v>
      </c>
      <c r="AG326" s="22" t="s">
        <v>808</v>
      </c>
      <c r="AH326" s="43" t="s">
        <v>761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192"/>
      <c r="AZ326" s="57">
        <v>2287.0093756185179</v>
      </c>
      <c r="BA326" s="57">
        <v>21.999909810773147</v>
      </c>
      <c r="BB326" s="57">
        <v>50314</v>
      </c>
      <c r="BC326" s="42">
        <f t="shared" si="11"/>
        <v>0.81655241359611541</v>
      </c>
    </row>
    <row r="327" spans="2:55" x14ac:dyDescent="0.3">
      <c r="B327" s="22" t="s">
        <v>66</v>
      </c>
      <c r="C327" s="22"/>
      <c r="D327" s="22" t="s">
        <v>860</v>
      </c>
      <c r="E327" s="22"/>
      <c r="F327" s="22"/>
      <c r="G327" s="22"/>
      <c r="H327" s="22"/>
      <c r="I327" s="28" t="s">
        <v>734</v>
      </c>
      <c r="J327" s="28" t="s">
        <v>735</v>
      </c>
      <c r="K327" s="28" t="s">
        <v>75</v>
      </c>
      <c r="L327" s="29"/>
      <c r="M327" s="22">
        <v>26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43" t="s">
        <v>861</v>
      </c>
      <c r="AH327" s="22" t="s">
        <v>868</v>
      </c>
      <c r="AI327" s="22" t="s">
        <v>123</v>
      </c>
      <c r="AJ327" s="22" t="s">
        <v>736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>
        <v>4864</v>
      </c>
      <c r="BC327" s="42">
        <f t="shared" si="11"/>
        <v>7.8938485108150921E-2</v>
      </c>
    </row>
    <row r="328" spans="2:55" x14ac:dyDescent="0.3">
      <c r="B328" s="22" t="s">
        <v>66</v>
      </c>
      <c r="C328" s="22"/>
      <c r="D328" s="22" t="s">
        <v>860</v>
      </c>
      <c r="E328" s="22"/>
      <c r="F328" s="22"/>
      <c r="G328" s="22"/>
      <c r="H328" s="22"/>
      <c r="I328" s="28" t="s">
        <v>743</v>
      </c>
      <c r="J328" s="28" t="s">
        <v>744</v>
      </c>
      <c r="K328" s="28" t="s">
        <v>745</v>
      </c>
      <c r="L328" s="29"/>
      <c r="M328" s="22">
        <v>26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43" t="s">
        <v>861</v>
      </c>
      <c r="AH328" s="22" t="s">
        <v>868</v>
      </c>
      <c r="AI328" s="22" t="s">
        <v>123</v>
      </c>
      <c r="AJ328" s="22" t="s">
        <v>736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>
        <v>7520</v>
      </c>
      <c r="BC328" s="42">
        <f t="shared" si="11"/>
        <v>0.12204305263431228</v>
      </c>
    </row>
    <row r="329" spans="2:55" x14ac:dyDescent="0.3">
      <c r="B329" s="22" t="s">
        <v>66</v>
      </c>
      <c r="C329" s="22"/>
      <c r="D329" s="22" t="s">
        <v>860</v>
      </c>
      <c r="E329" s="22"/>
      <c r="F329" s="22"/>
      <c r="G329" s="22"/>
      <c r="H329" s="22"/>
      <c r="I329" s="28" t="s">
        <v>745</v>
      </c>
      <c r="J329" s="28" t="s">
        <v>217</v>
      </c>
      <c r="K329" s="28" t="s">
        <v>75</v>
      </c>
      <c r="L329" s="29"/>
      <c r="M329" s="22">
        <v>26</v>
      </c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/>
      <c r="AG329" s="22">
        <f>6862.7+80289.3</f>
        <v>87152</v>
      </c>
      <c r="AH329" s="22" t="s">
        <v>868</v>
      </c>
      <c r="AI329" s="22" t="s">
        <v>123</v>
      </c>
      <c r="AJ329" s="22" t="s">
        <v>754</v>
      </c>
      <c r="AK329" s="22">
        <v>30362</v>
      </c>
      <c r="AL329" s="22"/>
      <c r="AM329" s="22" t="s">
        <v>755</v>
      </c>
      <c r="AN329" s="22">
        <v>79500</v>
      </c>
      <c r="AO329" s="22"/>
      <c r="AP329" s="22" t="s">
        <v>756</v>
      </c>
      <c r="AQ329" s="22">
        <v>39638</v>
      </c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>
        <v>41907</v>
      </c>
      <c r="BC329" s="42">
        <f t="shared" si="11"/>
        <v>0.68011412323751652</v>
      </c>
    </row>
    <row r="330" spans="2:55" x14ac:dyDescent="0.3">
      <c r="B330" s="22" t="s">
        <v>66</v>
      </c>
      <c r="C330" s="22"/>
      <c r="D330" s="22" t="s">
        <v>860</v>
      </c>
      <c r="E330" s="22"/>
      <c r="F330" s="22"/>
      <c r="G330" s="22"/>
      <c r="H330" s="22"/>
      <c r="I330" s="28" t="s">
        <v>759</v>
      </c>
      <c r="J330" s="28" t="s">
        <v>745</v>
      </c>
      <c r="K330" s="28" t="s">
        <v>745</v>
      </c>
      <c r="L330" s="29"/>
      <c r="M330" s="22">
        <v>26</v>
      </c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/>
      <c r="AG330" s="22" t="s">
        <v>861</v>
      </c>
      <c r="AH330" s="22" t="s">
        <v>868</v>
      </c>
      <c r="AI330" s="22" t="s">
        <v>123</v>
      </c>
      <c r="AJ330" s="22" t="s">
        <v>736</v>
      </c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>
        <v>31457</v>
      </c>
      <c r="BC330" s="42">
        <f t="shared" si="11"/>
        <v>0.51051972163797354</v>
      </c>
    </row>
    <row r="331" spans="2:55" x14ac:dyDescent="0.25">
      <c r="B331" s="22" t="s">
        <v>66</v>
      </c>
      <c r="C331" s="22"/>
      <c r="D331" s="22" t="s">
        <v>737</v>
      </c>
      <c r="E331" s="22"/>
      <c r="F331" s="22"/>
      <c r="G331" s="172">
        <v>100</v>
      </c>
      <c r="H331" s="172">
        <v>1099</v>
      </c>
      <c r="I331" s="28" t="s">
        <v>149</v>
      </c>
      <c r="J331" s="28" t="s">
        <v>632</v>
      </c>
      <c r="K331" s="28" t="s">
        <v>738</v>
      </c>
      <c r="L331" s="29">
        <v>45</v>
      </c>
      <c r="M331" s="22">
        <v>26</v>
      </c>
      <c r="N331" s="22" t="s">
        <v>71</v>
      </c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199070.84999999998</v>
      </c>
      <c r="AG331" s="43" t="s">
        <v>739</v>
      </c>
      <c r="AH331" s="22" t="s">
        <v>801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02" t="s">
        <v>740</v>
      </c>
      <c r="AZ331" s="57">
        <v>5308</v>
      </c>
      <c r="BA331" s="57">
        <v>23</v>
      </c>
      <c r="BB331" s="57">
        <v>120649</v>
      </c>
      <c r="BC331" s="42">
        <f t="shared" si="11"/>
        <v>1.9580282257017476</v>
      </c>
    </row>
    <row r="332" spans="2:55" x14ac:dyDescent="0.25">
      <c r="B332" s="22" t="s">
        <v>66</v>
      </c>
      <c r="C332" s="22"/>
      <c r="D332" s="22" t="s">
        <v>737</v>
      </c>
      <c r="E332" s="22"/>
      <c r="F332" s="22"/>
      <c r="G332" s="172">
        <v>3800</v>
      </c>
      <c r="H332" s="172">
        <v>4299</v>
      </c>
      <c r="I332" s="28" t="s">
        <v>738</v>
      </c>
      <c r="J332" s="28" t="s">
        <v>746</v>
      </c>
      <c r="K332" s="28" t="s">
        <v>747</v>
      </c>
      <c r="L332" s="29">
        <v>38</v>
      </c>
      <c r="M332" s="22">
        <v>26</v>
      </c>
      <c r="N332" s="22" t="s">
        <v>71</v>
      </c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217118.55</v>
      </c>
      <c r="AG332" s="43">
        <f>404228.2+10944.15</f>
        <v>415172.35000000003</v>
      </c>
      <c r="AH332" s="22" t="s">
        <v>809</v>
      </c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192"/>
      <c r="AZ332" s="57">
        <v>2633.6159911301352</v>
      </c>
      <c r="BA332" s="57">
        <v>49.964383738243285</v>
      </c>
      <c r="BB332" s="57">
        <v>131587</v>
      </c>
      <c r="BC332" s="42">
        <f t="shared" si="11"/>
        <v>2.135542442419049</v>
      </c>
    </row>
    <row r="333" spans="2:55" x14ac:dyDescent="0.3">
      <c r="B333" s="22" t="s">
        <v>864</v>
      </c>
      <c r="C333" s="22"/>
      <c r="D333" s="22" t="s">
        <v>865</v>
      </c>
      <c r="E333" s="22"/>
      <c r="F333" s="22"/>
      <c r="G333" s="22"/>
      <c r="H333" s="22"/>
      <c r="I333" s="28" t="s">
        <v>866</v>
      </c>
      <c r="J333" s="28"/>
      <c r="K333" s="28"/>
      <c r="L333" s="29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>
        <v>31058</v>
      </c>
      <c r="AG333" s="43">
        <v>31058</v>
      </c>
      <c r="AH333" s="22" t="s">
        <v>848</v>
      </c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BB333" s="57"/>
      <c r="BC333" s="57"/>
    </row>
    <row r="334" spans="2:55" x14ac:dyDescent="0.3">
      <c r="B334" s="57" t="s">
        <v>74</v>
      </c>
      <c r="D334" s="57" t="s">
        <v>921</v>
      </c>
      <c r="F334" s="57"/>
      <c r="G334" s="57"/>
      <c r="H334" s="57"/>
      <c r="I334" s="60" t="s">
        <v>922</v>
      </c>
      <c r="AF334" s="61">
        <v>500000</v>
      </c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3">
      <c r="B335" s="22" t="s">
        <v>66</v>
      </c>
      <c r="C335" s="22"/>
      <c r="D335" s="22" t="s">
        <v>839</v>
      </c>
      <c r="E335" s="22"/>
      <c r="F335" s="22"/>
      <c r="G335" s="22"/>
      <c r="H335" s="22"/>
      <c r="I335" s="28" t="s">
        <v>840</v>
      </c>
      <c r="J335" s="28"/>
      <c r="K335" s="28"/>
      <c r="L335" s="29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>
        <v>25100</v>
      </c>
      <c r="AG335" s="43">
        <f>10000+27585.62</f>
        <v>37585.619999999995</v>
      </c>
      <c r="AH335" s="22"/>
      <c r="AI335" s="22" t="s">
        <v>841</v>
      </c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 t="s">
        <v>842</v>
      </c>
      <c r="BB335" s="57"/>
      <c r="BC335" s="57"/>
    </row>
    <row r="336" spans="2:55" x14ac:dyDescent="0.3">
      <c r="D336" s="57" t="s">
        <v>862</v>
      </c>
      <c r="F336" s="57"/>
      <c r="G336" s="57"/>
      <c r="H336" s="57"/>
      <c r="I336" s="60" t="s">
        <v>863</v>
      </c>
      <c r="AF336" s="61">
        <v>8800</v>
      </c>
      <c r="AG336" s="61">
        <v>8800</v>
      </c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2:55" x14ac:dyDescent="0.3">
      <c r="B337" s="57" t="s">
        <v>923</v>
      </c>
      <c r="D337" s="57" t="s">
        <v>924</v>
      </c>
      <c r="F337" s="57"/>
      <c r="G337" s="57"/>
      <c r="H337" s="57"/>
      <c r="I337" s="60" t="s">
        <v>925</v>
      </c>
      <c r="AF337" s="61">
        <v>71609</v>
      </c>
      <c r="AH337" s="57"/>
      <c r="AJ337" s="57"/>
      <c r="AK337" s="57"/>
      <c r="AL337" s="57"/>
      <c r="AN337" s="57"/>
      <c r="AO337" s="57"/>
      <c r="AQ337" s="57"/>
      <c r="AR337" s="57"/>
      <c r="AT337" s="57"/>
      <c r="AU337" s="57"/>
      <c r="AY337" s="57"/>
      <c r="BB337" s="57"/>
      <c r="BC337" s="57"/>
    </row>
    <row r="338" spans="2:55" ht="16.8" x14ac:dyDescent="0.3">
      <c r="F338" s="57"/>
      <c r="G338" s="57"/>
      <c r="H338" s="57"/>
      <c r="I338" s="209"/>
      <c r="AH338" s="57"/>
      <c r="AJ338" s="57"/>
      <c r="AK338" s="57"/>
      <c r="AL338" s="57"/>
      <c r="AN338" s="57"/>
      <c r="AO338" s="57"/>
      <c r="AQ338" s="57"/>
      <c r="AR338" s="57"/>
      <c r="AT338" s="57"/>
      <c r="AU338" s="57"/>
      <c r="AY338" s="57"/>
      <c r="BB338" s="57"/>
      <c r="BC338" s="57"/>
    </row>
    <row r="339" spans="2:55" ht="16.8" x14ac:dyDescent="0.3">
      <c r="F339" s="57"/>
      <c r="G339" s="57"/>
      <c r="H339" s="57"/>
      <c r="I339" s="209"/>
      <c r="AH339" s="57"/>
      <c r="AJ339" s="57"/>
      <c r="AK339" s="57"/>
      <c r="AL339" s="57"/>
      <c r="AN339" s="57"/>
      <c r="AO339" s="57"/>
      <c r="AQ339" s="57"/>
      <c r="AR339" s="57"/>
      <c r="AT339" s="57"/>
      <c r="AU339" s="57"/>
      <c r="AY339" s="57"/>
      <c r="BB339" s="57"/>
      <c r="BC339" s="57"/>
    </row>
    <row r="340" spans="2:55" ht="16.8" x14ac:dyDescent="0.3">
      <c r="F340" s="57"/>
      <c r="G340" s="57"/>
      <c r="H340" s="57"/>
      <c r="I340" s="209"/>
      <c r="AH340" s="57"/>
      <c r="AJ340" s="57"/>
      <c r="AK340" s="57"/>
      <c r="AL340" s="57"/>
      <c r="AN340" s="57"/>
      <c r="AO340" s="57"/>
      <c r="AQ340" s="57"/>
      <c r="AR340" s="57"/>
      <c r="AT340" s="57"/>
      <c r="AU340" s="57"/>
      <c r="AY340" s="57"/>
      <c r="BB340" s="57"/>
      <c r="BC340" s="57"/>
    </row>
    <row r="341" spans="2:55" ht="16.8" x14ac:dyDescent="0.3">
      <c r="F341" s="57"/>
      <c r="G341" s="57"/>
      <c r="H341" s="57"/>
      <c r="I341" s="209"/>
      <c r="AH341" s="57"/>
      <c r="AJ341" s="57"/>
      <c r="AK341" s="57"/>
      <c r="AL341" s="57"/>
      <c r="AN341" s="57"/>
      <c r="AO341" s="57"/>
      <c r="AQ341" s="57"/>
      <c r="AR341" s="57"/>
      <c r="AT341" s="57"/>
      <c r="AU341" s="57"/>
      <c r="AY341" s="57"/>
      <c r="BB341" s="57"/>
      <c r="BC341" s="57"/>
    </row>
    <row r="342" spans="2:55" ht="16.8" x14ac:dyDescent="0.3">
      <c r="F342" s="57"/>
      <c r="G342" s="57"/>
      <c r="H342" s="57"/>
      <c r="I342" s="209"/>
      <c r="AH342" s="57"/>
      <c r="AJ342" s="57"/>
      <c r="AK342" s="57"/>
      <c r="AL342" s="57"/>
      <c r="AN342" s="57"/>
      <c r="AO342" s="57"/>
      <c r="AQ342" s="57"/>
      <c r="AR342" s="57"/>
      <c r="AT342" s="57"/>
      <c r="AU342" s="57"/>
      <c r="AY342" s="57"/>
      <c r="BB342" s="57"/>
      <c r="BC342" s="57"/>
    </row>
    <row r="343" spans="2:55" ht="16.8" x14ac:dyDescent="0.3">
      <c r="F343" s="57"/>
      <c r="G343" s="57"/>
      <c r="H343" s="57"/>
      <c r="I343" s="209"/>
      <c r="AH343" s="57"/>
      <c r="AJ343" s="57"/>
      <c r="AK343" s="57"/>
      <c r="AL343" s="57"/>
      <c r="AN343" s="57"/>
      <c r="AO343" s="57"/>
      <c r="AQ343" s="57"/>
      <c r="AR343" s="57"/>
      <c r="AT343" s="57"/>
      <c r="AU343" s="57"/>
      <c r="AY343" s="57"/>
      <c r="BB343" s="57"/>
      <c r="BC343" s="57"/>
    </row>
    <row r="344" spans="2:55" ht="16.8" x14ac:dyDescent="0.3">
      <c r="F344" s="57"/>
      <c r="G344" s="57"/>
      <c r="H344" s="57"/>
      <c r="I344" s="209"/>
      <c r="AH344" s="57"/>
      <c r="AJ344" s="57"/>
      <c r="AK344" s="57"/>
      <c r="AL344" s="57"/>
      <c r="AN344" s="57"/>
      <c r="AO344" s="57"/>
      <c r="AQ344" s="57"/>
      <c r="AR344" s="57"/>
      <c r="AT344" s="57"/>
      <c r="AU344" s="57"/>
      <c r="AY344" s="57"/>
      <c r="BB344" s="57"/>
      <c r="BC344" s="57"/>
    </row>
    <row r="345" spans="2:55" ht="16.8" x14ac:dyDescent="0.3">
      <c r="F345" s="57"/>
      <c r="G345" s="57"/>
      <c r="H345" s="57"/>
      <c r="I345" s="209"/>
      <c r="AH345" s="57"/>
      <c r="AJ345" s="57"/>
      <c r="AK345" s="57"/>
      <c r="AL345" s="57"/>
      <c r="AN345" s="57"/>
      <c r="AO345" s="57"/>
      <c r="AQ345" s="57"/>
      <c r="AR345" s="57"/>
      <c r="AT345" s="57"/>
      <c r="AU345" s="57"/>
      <c r="AY345" s="57"/>
      <c r="BB345" s="57"/>
      <c r="BC345" s="57"/>
    </row>
    <row r="346" spans="2:55" ht="16.8" x14ac:dyDescent="0.3">
      <c r="F346" s="57"/>
      <c r="G346" s="57"/>
      <c r="H346" s="57"/>
      <c r="I346" s="209"/>
      <c r="AH346" s="57"/>
      <c r="AJ346" s="57"/>
      <c r="AK346" s="57"/>
      <c r="AL346" s="57"/>
      <c r="AN346" s="57"/>
      <c r="AO346" s="57"/>
      <c r="AQ346" s="57"/>
      <c r="AR346" s="57"/>
      <c r="AT346" s="57"/>
      <c r="AU346" s="57"/>
      <c r="AY346" s="57"/>
      <c r="BB346" s="57"/>
      <c r="BC346" s="57"/>
    </row>
    <row r="347" spans="2:55" x14ac:dyDescent="0.3">
      <c r="F347" s="57"/>
      <c r="G347" s="57"/>
      <c r="H347" s="57"/>
      <c r="AH347" s="57"/>
      <c r="AJ347" s="57"/>
      <c r="AK347" s="57"/>
      <c r="AL347" s="57"/>
      <c r="AN347" s="57"/>
      <c r="AO347" s="57"/>
      <c r="AQ347" s="57"/>
      <c r="AR347" s="57"/>
      <c r="AT347" s="57"/>
      <c r="AU347" s="57"/>
      <c r="AY347" s="57"/>
      <c r="BB347" s="57"/>
      <c r="BC347" s="57"/>
    </row>
    <row r="348" spans="2:55" x14ac:dyDescent="0.3">
      <c r="F348" s="57"/>
      <c r="G348" s="57"/>
      <c r="H348" s="57"/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2:55" x14ac:dyDescent="0.3">
      <c r="F349" s="57"/>
      <c r="G349" s="57"/>
      <c r="H349" s="57"/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2:55" x14ac:dyDescent="0.3">
      <c r="F350" s="57"/>
      <c r="G350" s="57"/>
      <c r="H350" s="57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2:55" x14ac:dyDescent="0.3">
      <c r="F351" s="57"/>
      <c r="G351" s="57"/>
      <c r="H351" s="57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2:55" x14ac:dyDescent="0.3">
      <c r="F352" s="57"/>
      <c r="G352" s="57"/>
      <c r="H352" s="57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x14ac:dyDescent="0.3">
      <c r="I353" s="60"/>
      <c r="J353" s="60"/>
      <c r="K353" s="60"/>
      <c r="L353" s="59"/>
      <c r="AF353" s="61"/>
      <c r="AG353" s="61"/>
    </row>
    <row r="354" spans="9:33" s="57" customFormat="1" x14ac:dyDescent="0.3">
      <c r="I354" s="60"/>
      <c r="J354" s="60"/>
      <c r="K354" s="60"/>
      <c r="L354" s="59"/>
      <c r="AF354" s="61"/>
      <c r="AG354" s="61"/>
    </row>
    <row r="355" spans="9:33" s="57" customFormat="1" x14ac:dyDescent="0.3">
      <c r="I355" s="60"/>
      <c r="J355" s="60"/>
      <c r="K355" s="60"/>
      <c r="L355" s="59"/>
      <c r="AF355" s="61"/>
      <c r="AG355" s="61"/>
    </row>
    <row r="356" spans="9:33" s="57" customFormat="1" x14ac:dyDescent="0.3">
      <c r="I356" s="60"/>
      <c r="J356" s="60"/>
      <c r="K356" s="60"/>
      <c r="L356" s="59"/>
      <c r="AF356" s="61"/>
      <c r="AG356" s="61"/>
    </row>
    <row r="357" spans="9:33" s="57" customFormat="1" x14ac:dyDescent="0.3">
      <c r="I357" s="60"/>
      <c r="J357" s="60"/>
      <c r="K357" s="60"/>
      <c r="L357" s="59"/>
      <c r="AF357" s="61"/>
      <c r="AG357" s="61"/>
    </row>
    <row r="358" spans="9:33" s="57" customFormat="1" x14ac:dyDescent="0.3">
      <c r="I358" s="60"/>
      <c r="J358" s="60"/>
      <c r="K358" s="60"/>
      <c r="L358" s="59"/>
      <c r="AF358" s="61"/>
      <c r="AG358" s="61"/>
    </row>
    <row r="359" spans="9:33" s="57" customFormat="1" x14ac:dyDescent="0.3">
      <c r="I359" s="60"/>
      <c r="J359" s="60"/>
      <c r="K359" s="60"/>
      <c r="L359" s="59"/>
      <c r="AF359" s="61"/>
      <c r="AG359" s="61"/>
    </row>
    <row r="360" spans="9:33" s="57" customFormat="1" x14ac:dyDescent="0.3">
      <c r="I360" s="60"/>
      <c r="J360" s="60"/>
      <c r="K360" s="60"/>
      <c r="L360" s="59"/>
      <c r="AF360" s="61"/>
      <c r="AG360" s="61"/>
    </row>
    <row r="361" spans="9:33" s="57" customFormat="1" x14ac:dyDescent="0.3">
      <c r="I361" s="60"/>
      <c r="J361" s="60"/>
      <c r="K361" s="60"/>
      <c r="L361" s="59"/>
      <c r="AF361" s="61"/>
      <c r="AG361" s="61"/>
    </row>
    <row r="362" spans="9:33" s="57" customFormat="1" x14ac:dyDescent="0.3">
      <c r="I362" s="60"/>
      <c r="J362" s="60"/>
      <c r="K362" s="60"/>
      <c r="L362" s="59"/>
      <c r="AF362" s="61"/>
      <c r="AG362" s="61"/>
    </row>
    <row r="363" spans="9:33" s="57" customFormat="1" x14ac:dyDescent="0.3">
      <c r="I363" s="60"/>
      <c r="J363" s="60"/>
      <c r="K363" s="60"/>
      <c r="L363" s="59"/>
      <c r="AF363" s="61"/>
      <c r="AG363" s="61"/>
    </row>
    <row r="364" spans="9:33" s="57" customFormat="1" x14ac:dyDescent="0.3">
      <c r="I364" s="60"/>
      <c r="J364" s="60"/>
      <c r="K364" s="60"/>
      <c r="L364" s="59"/>
      <c r="AF364" s="61"/>
      <c r="AG364" s="61"/>
    </row>
    <row r="365" spans="9:33" s="57" customFormat="1" x14ac:dyDescent="0.3">
      <c r="I365" s="60"/>
      <c r="J365" s="60"/>
      <c r="K365" s="60"/>
      <c r="L365" s="59"/>
      <c r="AF365" s="61"/>
      <c r="AG365" s="61"/>
    </row>
    <row r="366" spans="9:33" s="57" customFormat="1" x14ac:dyDescent="0.3">
      <c r="I366" s="60"/>
      <c r="J366" s="60"/>
      <c r="K366" s="60"/>
      <c r="L366" s="59"/>
      <c r="AF366" s="61"/>
      <c r="AG366" s="61"/>
    </row>
    <row r="367" spans="9:33" s="57" customFormat="1" x14ac:dyDescent="0.3">
      <c r="I367" s="60"/>
      <c r="J367" s="60"/>
      <c r="K367" s="60"/>
      <c r="L367" s="59"/>
      <c r="AF367" s="61"/>
      <c r="AG367" s="61"/>
    </row>
    <row r="368" spans="9:33" s="57" customFormat="1" x14ac:dyDescent="0.3">
      <c r="I368" s="60"/>
      <c r="J368" s="60"/>
      <c r="K368" s="60"/>
      <c r="L368" s="59"/>
      <c r="AF368" s="61"/>
      <c r="AG368" s="61"/>
    </row>
    <row r="369" spans="9:33" s="57" customFormat="1" x14ac:dyDescent="0.3">
      <c r="I369" s="60"/>
      <c r="J369" s="60"/>
      <c r="K369" s="60"/>
      <c r="L369" s="59"/>
      <c r="AF369" s="61"/>
      <c r="AG369" s="61"/>
    </row>
    <row r="370" spans="9:33" s="57" customFormat="1" x14ac:dyDescent="0.3">
      <c r="I370" s="60"/>
      <c r="J370" s="60"/>
      <c r="K370" s="60"/>
      <c r="L370" s="59"/>
      <c r="AF370" s="61"/>
      <c r="AG370" s="61"/>
    </row>
    <row r="371" spans="9:33" s="57" customFormat="1" x14ac:dyDescent="0.3">
      <c r="I371" s="60"/>
      <c r="J371" s="60"/>
      <c r="K371" s="60"/>
      <c r="L371" s="59"/>
      <c r="AF371" s="61"/>
      <c r="AG371" s="61"/>
    </row>
    <row r="372" spans="9:33" s="57" customFormat="1" x14ac:dyDescent="0.3">
      <c r="I372" s="60"/>
      <c r="J372" s="60"/>
      <c r="K372" s="60"/>
      <c r="L372" s="59"/>
      <c r="AF372" s="61"/>
      <c r="AG372" s="61"/>
    </row>
    <row r="373" spans="9:33" s="57" customFormat="1" x14ac:dyDescent="0.3">
      <c r="I373" s="60"/>
      <c r="J373" s="60"/>
      <c r="K373" s="60"/>
      <c r="L373" s="59"/>
      <c r="AF373" s="61"/>
      <c r="AG373" s="61"/>
    </row>
    <row r="374" spans="9:33" s="57" customFormat="1" x14ac:dyDescent="0.3">
      <c r="I374" s="60"/>
      <c r="J374" s="60"/>
      <c r="K374" s="60"/>
      <c r="L374" s="59"/>
      <c r="AF374" s="61"/>
      <c r="AG374" s="61"/>
    </row>
    <row r="375" spans="9:33" s="57" customFormat="1" x14ac:dyDescent="0.3">
      <c r="I375" s="60"/>
      <c r="J375" s="60"/>
      <c r="K375" s="60"/>
      <c r="L375" s="59"/>
      <c r="AF375" s="61"/>
      <c r="AG375" s="61"/>
    </row>
    <row r="376" spans="9:33" s="57" customFormat="1" x14ac:dyDescent="0.3">
      <c r="I376" s="60"/>
      <c r="J376" s="60"/>
      <c r="K376" s="60"/>
      <c r="L376" s="59"/>
      <c r="AF376" s="61"/>
      <c r="AG376" s="61"/>
    </row>
    <row r="377" spans="9:33" s="57" customFormat="1" x14ac:dyDescent="0.3">
      <c r="I377" s="60"/>
      <c r="J377" s="60"/>
      <c r="K377" s="60"/>
      <c r="L377" s="59"/>
      <c r="AF377" s="61"/>
      <c r="AG377" s="61"/>
    </row>
    <row r="378" spans="9:33" s="57" customFormat="1" x14ac:dyDescent="0.3">
      <c r="I378" s="60"/>
      <c r="J378" s="60"/>
      <c r="K378" s="60"/>
      <c r="L378" s="59"/>
      <c r="AF378" s="61"/>
      <c r="AG378" s="61"/>
    </row>
    <row r="379" spans="9:33" s="57" customFormat="1" x14ac:dyDescent="0.3">
      <c r="I379" s="60"/>
      <c r="J379" s="60"/>
      <c r="K379" s="60"/>
      <c r="L379" s="59"/>
      <c r="AF379" s="61"/>
      <c r="AG379" s="61"/>
    </row>
    <row r="380" spans="9:33" s="57" customFormat="1" x14ac:dyDescent="0.3">
      <c r="I380" s="60"/>
      <c r="J380" s="60"/>
      <c r="K380" s="60"/>
      <c r="L380" s="59"/>
      <c r="AF380" s="61"/>
      <c r="AG380" s="61"/>
    </row>
    <row r="381" spans="9:33" s="57" customFormat="1" x14ac:dyDescent="0.3">
      <c r="I381" s="60"/>
      <c r="J381" s="60"/>
      <c r="K381" s="60"/>
      <c r="L381" s="59"/>
      <c r="AF381" s="61"/>
      <c r="AG381" s="61"/>
    </row>
    <row r="382" spans="9:33" s="57" customFormat="1" x14ac:dyDescent="0.3">
      <c r="I382" s="60"/>
      <c r="J382" s="60"/>
      <c r="K382" s="60"/>
      <c r="L382" s="59"/>
      <c r="AF382" s="61"/>
      <c r="AG382" s="61"/>
    </row>
    <row r="383" spans="9:33" s="57" customFormat="1" x14ac:dyDescent="0.3">
      <c r="I383" s="60"/>
      <c r="J383" s="60"/>
      <c r="K383" s="60"/>
      <c r="L383" s="59"/>
      <c r="AF383" s="61"/>
      <c r="AG383" s="61"/>
    </row>
    <row r="384" spans="9:33" s="57" customFormat="1" x14ac:dyDescent="0.3">
      <c r="I384" s="60"/>
      <c r="J384" s="60"/>
      <c r="K384" s="60"/>
      <c r="L384" s="59"/>
      <c r="AF384" s="61"/>
      <c r="AG384" s="61"/>
    </row>
    <row r="385" spans="9:33" s="57" customFormat="1" x14ac:dyDescent="0.3">
      <c r="I385" s="60"/>
      <c r="J385" s="60"/>
      <c r="K385" s="60"/>
      <c r="L385" s="59"/>
      <c r="AF385" s="61"/>
      <c r="AG385" s="61"/>
    </row>
    <row r="386" spans="9:33" s="57" customFormat="1" x14ac:dyDescent="0.3">
      <c r="I386" s="60"/>
      <c r="J386" s="60"/>
      <c r="K386" s="60"/>
      <c r="L386" s="59"/>
      <c r="AF386" s="61"/>
      <c r="AG386" s="61"/>
    </row>
    <row r="387" spans="9:33" s="57" customFormat="1" x14ac:dyDescent="0.3">
      <c r="I387" s="60"/>
      <c r="J387" s="60"/>
      <c r="K387" s="60"/>
      <c r="L387" s="59"/>
      <c r="AF387" s="61"/>
      <c r="AG387" s="61"/>
    </row>
    <row r="388" spans="9:33" s="57" customFormat="1" x14ac:dyDescent="0.3">
      <c r="I388" s="60"/>
      <c r="J388" s="60"/>
      <c r="K388" s="60"/>
      <c r="L388" s="59"/>
      <c r="AF388" s="61"/>
      <c r="AG388" s="61"/>
    </row>
    <row r="389" spans="9:33" s="57" customFormat="1" x14ac:dyDescent="0.3">
      <c r="I389" s="60"/>
      <c r="J389" s="60"/>
      <c r="K389" s="60"/>
      <c r="L389" s="59"/>
      <c r="AF389" s="61"/>
      <c r="AG389" s="61"/>
    </row>
    <row r="390" spans="9:33" s="57" customFormat="1" x14ac:dyDescent="0.3">
      <c r="I390" s="60"/>
      <c r="J390" s="60"/>
      <c r="K390" s="60"/>
      <c r="L390" s="59"/>
      <c r="AF390" s="61"/>
      <c r="AG390" s="61"/>
    </row>
    <row r="391" spans="9:33" s="57" customFormat="1" x14ac:dyDescent="0.3">
      <c r="I391" s="60"/>
      <c r="J391" s="60"/>
      <c r="K391" s="60"/>
      <c r="L391" s="59"/>
      <c r="AF391" s="61"/>
      <c r="AG391" s="61"/>
    </row>
    <row r="392" spans="9:33" s="57" customFormat="1" x14ac:dyDescent="0.3">
      <c r="I392" s="60"/>
      <c r="J392" s="60"/>
      <c r="K392" s="60"/>
      <c r="L392" s="59"/>
      <c r="AF392" s="61"/>
      <c r="AG392" s="61"/>
    </row>
    <row r="393" spans="9:33" s="57" customFormat="1" x14ac:dyDescent="0.3">
      <c r="I393" s="60"/>
      <c r="J393" s="60"/>
      <c r="K393" s="60"/>
      <c r="L393" s="59"/>
      <c r="AF393" s="61"/>
      <c r="AG393" s="61"/>
    </row>
    <row r="394" spans="9:33" s="57" customFormat="1" x14ac:dyDescent="0.3">
      <c r="I394" s="60"/>
      <c r="J394" s="60"/>
      <c r="K394" s="60"/>
      <c r="L394" s="59"/>
      <c r="AF394" s="61"/>
      <c r="AG394" s="61"/>
    </row>
    <row r="395" spans="9:33" s="57" customFormat="1" x14ac:dyDescent="0.3">
      <c r="I395" s="60"/>
      <c r="J395" s="60"/>
      <c r="K395" s="60"/>
      <c r="L395" s="59"/>
      <c r="AF395" s="61"/>
      <c r="AG395" s="61"/>
    </row>
    <row r="396" spans="9:33" s="57" customFormat="1" x14ac:dyDescent="0.3">
      <c r="I396" s="60"/>
      <c r="J396" s="60"/>
      <c r="K396" s="60"/>
      <c r="L396" s="59"/>
      <c r="AF396" s="61"/>
      <c r="AG396" s="61"/>
    </row>
    <row r="397" spans="9:33" s="57" customFormat="1" x14ac:dyDescent="0.3">
      <c r="I397" s="60"/>
      <c r="J397" s="60"/>
      <c r="K397" s="60"/>
      <c r="L397" s="59"/>
      <c r="AF397" s="61"/>
      <c r="AG397" s="61"/>
    </row>
    <row r="398" spans="9:33" s="57" customFormat="1" x14ac:dyDescent="0.3">
      <c r="I398" s="60"/>
      <c r="J398" s="60"/>
      <c r="K398" s="60"/>
      <c r="L398" s="59"/>
      <c r="AF398" s="61"/>
      <c r="AG398" s="61"/>
    </row>
    <row r="399" spans="9:33" s="57" customFormat="1" x14ac:dyDescent="0.3">
      <c r="I399" s="60"/>
      <c r="J399" s="60"/>
      <c r="K399" s="60"/>
      <c r="L399" s="59"/>
      <c r="AF399" s="61"/>
      <c r="AG399" s="61"/>
    </row>
    <row r="400" spans="9:33" s="57" customFormat="1" x14ac:dyDescent="0.3">
      <c r="I400" s="60"/>
      <c r="J400" s="60"/>
      <c r="K400" s="60"/>
      <c r="L400" s="59"/>
      <c r="AF400" s="61"/>
      <c r="AG400" s="61"/>
    </row>
    <row r="401" spans="9:33" s="57" customFormat="1" x14ac:dyDescent="0.3">
      <c r="I401" s="60"/>
      <c r="J401" s="60"/>
      <c r="K401" s="60"/>
      <c r="L401" s="59"/>
      <c r="AF401" s="61"/>
      <c r="AG401" s="61"/>
    </row>
    <row r="402" spans="9:33" s="57" customFormat="1" x14ac:dyDescent="0.3">
      <c r="I402" s="60"/>
      <c r="J402" s="60"/>
      <c r="K402" s="60"/>
      <c r="L402" s="59"/>
      <c r="AF402" s="61"/>
      <c r="AG402" s="61"/>
    </row>
    <row r="403" spans="9:33" s="57" customFormat="1" x14ac:dyDescent="0.3">
      <c r="I403" s="60"/>
      <c r="J403" s="60"/>
      <c r="K403" s="60"/>
      <c r="L403" s="59"/>
      <c r="AF403" s="61"/>
      <c r="AG403" s="61"/>
    </row>
    <row r="404" spans="9:33" s="57" customFormat="1" x14ac:dyDescent="0.3">
      <c r="I404" s="60"/>
      <c r="J404" s="60"/>
      <c r="K404" s="60"/>
      <c r="L404" s="59"/>
      <c r="AF404" s="61"/>
      <c r="AG404" s="61"/>
    </row>
    <row r="405" spans="9:33" s="57" customFormat="1" x14ac:dyDescent="0.3">
      <c r="I405" s="60"/>
      <c r="J405" s="60"/>
      <c r="K405" s="60"/>
      <c r="L405" s="59"/>
      <c r="AF405" s="61"/>
      <c r="AG405" s="61"/>
    </row>
    <row r="406" spans="9:33" s="57" customFormat="1" x14ac:dyDescent="0.3">
      <c r="I406" s="60"/>
      <c r="J406" s="60"/>
      <c r="K406" s="60"/>
      <c r="L406" s="59"/>
      <c r="AF406" s="61"/>
      <c r="AG406" s="61"/>
    </row>
    <row r="407" spans="9:33" s="57" customFormat="1" x14ac:dyDescent="0.3">
      <c r="I407" s="60"/>
      <c r="J407" s="60"/>
      <c r="K407" s="60"/>
      <c r="L407" s="59"/>
      <c r="AF407" s="61"/>
      <c r="AG407" s="61"/>
    </row>
    <row r="408" spans="9:33" s="57" customFormat="1" x14ac:dyDescent="0.3">
      <c r="I408" s="60"/>
      <c r="J408" s="60"/>
      <c r="K408" s="60"/>
      <c r="L408" s="59"/>
      <c r="AF408" s="61"/>
      <c r="AG408" s="61"/>
    </row>
    <row r="409" spans="9:33" s="57" customFormat="1" x14ac:dyDescent="0.3">
      <c r="I409" s="60"/>
      <c r="J409" s="60"/>
      <c r="K409" s="60"/>
      <c r="L409" s="59"/>
      <c r="AF409" s="61"/>
      <c r="AG409" s="61"/>
    </row>
    <row r="410" spans="9:33" s="57" customFormat="1" x14ac:dyDescent="0.3">
      <c r="I410" s="60"/>
      <c r="J410" s="60"/>
      <c r="K410" s="60"/>
      <c r="L410" s="59"/>
      <c r="AF410" s="61"/>
      <c r="AG410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July 21</vt:lpstr>
      <vt:lpstr>August 21</vt:lpstr>
      <vt:lpstr>Sept 21</vt:lpstr>
      <vt:lpstr>Oct 21</vt:lpstr>
      <vt:lpstr>Nov 21</vt:lpstr>
      <vt:lpstr>Dec 21</vt:lpstr>
      <vt:lpstr>Jan 22</vt:lpstr>
      <vt:lpstr>Feb 22</vt:lpstr>
      <vt:lpstr>March 22</vt:lpstr>
      <vt:lpstr>April 22</vt:lpstr>
      <vt:lpstr>May 22</vt:lpstr>
      <vt:lpstr>June 22</vt:lpstr>
      <vt:lpstr>Alleys</vt:lpstr>
      <vt:lpstr>Key</vt:lpstr>
      <vt:lpstr>Rating</vt:lpstr>
    </vt:vector>
  </TitlesOfParts>
  <Company>Louisville Metro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Metcalfe</dc:creator>
  <cp:lastModifiedBy>Haines, Matthew R</cp:lastModifiedBy>
  <cp:lastPrinted>2015-07-28T21:18:35Z</cp:lastPrinted>
  <dcterms:created xsi:type="dcterms:W3CDTF">2015-07-28T21:00:26Z</dcterms:created>
  <dcterms:modified xsi:type="dcterms:W3CDTF">2022-06-02T22:42:59Z</dcterms:modified>
</cp:coreProperties>
</file>